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wa/Desktop/GitLab2022/01 - Excel Unit/Module 01 Challenge - Due - 06-16-2022/"/>
    </mc:Choice>
  </mc:AlternateContent>
  <xr:revisionPtr revIDLastSave="0" documentId="13_ncr:1_{B339CAB4-2EF6-5249-B847-F2A661CEB938}" xr6:coauthVersionLast="47" xr6:coauthVersionMax="47" xr10:uidLastSave="{00000000-0000-0000-0000-000000000000}"/>
  <bookViews>
    <workbookView xWindow="20" yWindow="500" windowWidth="32000" windowHeight="15800" activeTab="4" xr2:uid="{00000000-000D-0000-FFFF-FFFF00000000}"/>
  </bookViews>
  <sheets>
    <sheet name="Crowdfunding" sheetId="1" r:id="rId1"/>
    <sheet name="Bonus_successful failed" sheetId="12" r:id="rId2"/>
    <sheet name="Bonus_Success%" sheetId="11" r:id="rId3"/>
    <sheet name="Table for count of outcome" sheetId="3" r:id="rId4"/>
    <sheet name="Table with Filter" sheetId="5" r:id="rId5"/>
    <sheet name="Table with Filter 2" sheetId="10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2" l="1"/>
  <c r="H4" i="12"/>
  <c r="I7" i="12"/>
  <c r="H7" i="12"/>
  <c r="I6" i="12"/>
  <c r="H6" i="12" l="1"/>
  <c r="I5" i="12"/>
  <c r="I4" i="12"/>
  <c r="I3" i="12"/>
  <c r="H3" i="12"/>
  <c r="I2" i="12"/>
  <c r="H2" i="12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H2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</calcChain>
</file>

<file path=xl/sharedStrings.xml><?xml version="1.0" encoding="utf-8"?>
<sst xmlns="http://schemas.openxmlformats.org/spreadsheetml/2006/main" count="7062" uniqueCount="2112">
  <si>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</si>
  <si>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</si>
  <si>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</si>
  <si>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</si>
  <si>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</si>
  <si>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</si>
  <si>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</si>
  <si>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</si>
  <si>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</si>
  <si>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</si>
  <si>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</si>
  <si>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</si>
  <si>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</si>
  <si>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</si>
  <si>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</si>
  <si>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</si>
  <si>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</si>
  <si>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</si>
  <si>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</si>
  <si>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</si>
  <si>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</si>
  <si>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</si>
  <si>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</si>
  <si>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</si>
  <si>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</si>
  <si>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</si>
  <si>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</si>
  <si>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</si>
  <si>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</si>
  <si>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</si>
  <si>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</si>
  <si>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</si>
  <si>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</si>
  <si>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</si>
  <si>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</si>
  <si>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</si>
  <si>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</si>
  <si>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</si>
  <si>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</si>
  <si>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</si>
  <si>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</si>
  <si>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</si>
  <si>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</si>
  <si>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</si>
  <si>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</si>
  <si>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</si>
  <si>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</si>
  <si>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</si>
  <si>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</si>
  <si>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</si>
  <si>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</si>
  <si>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</si>
  <si>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</si>
  <si>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</si>
  <si>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</si>
  <si>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</si>
  <si>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</si>
  <si>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</si>
  <si>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</si>
  <si>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</si>
  <si>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</si>
  <si>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</si>
  <si>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</si>
  <si>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</si>
  <si>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</si>
  <si>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</si>
  <si>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</si>
  <si>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</si>
  <si>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</si>
  <si>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</si>
  <si>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</si>
  <si>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</si>
  <si>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</si>
  <si>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</si>
  <si>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</si>
  <si>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</si>
  <si>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</si>
  <si>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</si>
  <si>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</si>
  <si>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</si>
  <si>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</si>
  <si>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</si>
  <si>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</si>
  <si>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</si>
  <si>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</si>
  <si>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</si>
  <si>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</si>
  <si>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</si>
  <si>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</si>
  <si>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</si>
  <si>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</si>
  <si>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</si>
  <si>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</si>
  <si>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</si>
  <si>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</si>
  <si>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</si>
  <si>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</si>
  <si>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</si>
  <si>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</si>
  <si>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</si>
  <si>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</si>
  <si>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</si>
  <si>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</si>
  <si>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</si>
  <si>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</si>
  <si>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</si>
  <si>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</si>
  <si>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</si>
  <si>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</si>
  <si>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</si>
  <si>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</si>
  <si>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</si>
  <si>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</si>
  <si>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</si>
  <si>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</si>
  <si>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</si>
  <si>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</si>
  <si>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</si>
  <si>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</si>
  <si>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</si>
  <si>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</si>
  <si>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</si>
  <si>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</si>
  <si>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</si>
  <si>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</si>
  <si>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</si>
  <si>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</si>
  <si>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</si>
  <si>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</si>
  <si>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</si>
  <si>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</si>
  <si>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</si>
  <si>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</si>
  <si>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</si>
  <si>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</si>
  <si>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</si>
  <si>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</si>
  <si>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</si>
  <si>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</si>
  <si>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</si>
  <si>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</si>
  <si>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</si>
  <si>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</si>
  <si>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</si>
  <si>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</si>
  <si>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</si>
  <si>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</si>
  <si>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</si>
  <si>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</si>
  <si>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</si>
  <si>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</si>
  <si>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</si>
  <si>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</si>
  <si>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</si>
  <si>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</si>
  <si>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</si>
  <si>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</si>
  <si>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</si>
  <si>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</si>
  <si>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</si>
  <si>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</si>
  <si>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</si>
  <si>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</si>
  <si>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</si>
  <si>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</si>
  <si>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</si>
  <si>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</si>
  <si>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</si>
  <si>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</si>
  <si>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</si>
  <si>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</si>
  <si>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</si>
  <si>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</si>
  <si>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</si>
  <si>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</si>
  <si>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</si>
  <si>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</si>
  <si>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</si>
  <si>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</si>
  <si>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</si>
  <si>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</si>
  <si>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</si>
  <si>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</si>
  <si>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</si>
  <si>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</si>
  <si>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</si>
  <si>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</si>
  <si>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</si>
  <si>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</si>
  <si>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</si>
  <si>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</si>
  <si>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</si>
  <si>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</si>
  <si>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</si>
  <si>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</si>
  <si>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</si>
  <si>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</si>
  <si>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</si>
  <si>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</si>
  <si>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</si>
  <si>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</si>
  <si>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</si>
  <si>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</si>
  <si>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</si>
  <si>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</si>
  <si>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</si>
  <si>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</si>
  <si>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</si>
  <si>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</si>
  <si>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</si>
  <si>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</si>
  <si>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</si>
  <si>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</si>
  <si>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</si>
  <si>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</si>
  <si>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</si>
  <si>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</si>
  <si>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</si>
  <si>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</si>
  <si>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</si>
  <si>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</si>
  <si>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</si>
  <si>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</si>
  <si>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</si>
  <si>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</si>
  <si>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</si>
  <si>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</si>
  <si>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</si>
  <si>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</si>
  <si>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</si>
  <si>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</si>
  <si>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</si>
  <si>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</si>
  <si>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</si>
  <si>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</si>
  <si>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</si>
  <si>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</si>
  <si>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</si>
  <si>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</si>
  <si>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</si>
  <si>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</si>
  <si>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</si>
  <si>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</si>
  <si>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</si>
  <si>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</si>
  <si>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</si>
  <si>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</si>
  <si>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</si>
  <si>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</si>
  <si>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</si>
  <si>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</si>
  <si>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</si>
  <si>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</si>
  <si>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</si>
  <si>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</si>
  <si>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</si>
  <si>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</si>
  <si>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</si>
  <si>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</si>
  <si>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</si>
  <si>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</si>
  <si>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</si>
  <si>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</si>
  <si>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</si>
  <si>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</si>
  <si>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</si>
  <si>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</si>
  <si>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</si>
  <si>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</si>
  <si>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</si>
  <si>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</si>
  <si>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</si>
  <si>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</si>
  <si>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</si>
  <si>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</si>
  <si>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</si>
  <si>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</si>
  <si>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</si>
  <si>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</si>
  <si>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</si>
  <si>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</si>
  <si>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</si>
  <si>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</si>
  <si>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</si>
  <si>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</si>
  <si>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</si>
  <si>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</si>
  <si>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</si>
  <si>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</si>
  <si>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</si>
  <si>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</si>
  <si>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</si>
  <si>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</si>
  <si>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</si>
  <si>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</si>
  <si>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</si>
  <si>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</si>
  <si>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</si>
  <si>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</si>
  <si>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</si>
  <si>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</si>
  <si>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</si>
  <si>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</si>
  <si>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</si>
  <si>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</si>
  <si>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</si>
  <si>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</si>
  <si>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</si>
  <si>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</si>
  <si>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</si>
  <si>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</si>
  <si>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</si>
  <si>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</si>
  <si>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</si>
  <si>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</si>
  <si>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</si>
  <si>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</si>
  <si>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</si>
  <si>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</si>
  <si>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</si>
  <si>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</si>
  <si>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</si>
  <si>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</si>
  <si>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</si>
  <si>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</si>
  <si>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</si>
  <si>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</si>
  <si>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</si>
  <si>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</si>
  <si>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</si>
  <si>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</si>
  <si>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</si>
  <si>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</si>
  <si>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</si>
  <si>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</si>
  <si>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</si>
  <si>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</si>
  <si>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</si>
  <si>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</si>
  <si>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</si>
  <si>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</si>
  <si>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</si>
  <si>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</si>
  <si>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</si>
  <si>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</si>
  <si>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</si>
  <si>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</si>
  <si>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</si>
  <si>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</si>
  <si>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</si>
  <si>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</si>
  <si>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</si>
  <si>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</si>
  <si>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</si>
  <si>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</si>
  <si>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</si>
  <si>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</si>
  <si>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</si>
  <si>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</si>
  <si>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</si>
  <si>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</si>
  <si>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</si>
  <si>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</si>
  <si>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</si>
  <si>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</si>
  <si>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</si>
  <si>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</si>
  <si>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</si>
  <si>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</si>
  <si>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</si>
  <si>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</si>
  <si>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</si>
  <si>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</si>
  <si>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</si>
  <si>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</si>
  <si>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</si>
  <si>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</si>
  <si>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</si>
  <si>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</si>
  <si>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</si>
  <si>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</si>
  <si>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</si>
  <si>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</si>
  <si>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</si>
  <si>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</si>
  <si>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</si>
  <si>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</si>
  <si>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</si>
  <si>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</si>
  <si>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</si>
  <si>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</si>
  <si>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</si>
  <si>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</si>
  <si>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</si>
  <si>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</si>
  <si>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</si>
  <si>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</si>
  <si>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</si>
  <si>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</si>
  <si>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</si>
  <si>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</si>
  <si>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</si>
  <si>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</si>
  <si>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</si>
  <si>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</si>
  <si>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</si>
  <si>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</si>
  <si>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</si>
  <si>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</si>
  <si>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</si>
  <si>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</si>
  <si>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</si>
  <si>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</si>
  <si>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</si>
  <si>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</si>
  <si>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</si>
  <si>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</si>
  <si>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</si>
  <si>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</si>
  <si>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</si>
  <si>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</si>
  <si>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</si>
  <si>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</si>
  <si>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</si>
  <si>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</si>
  <si>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</si>
  <si>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</si>
  <si>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</si>
  <si>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</si>
  <si>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</si>
  <si>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</si>
  <si>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</si>
  <si>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</si>
  <si>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</si>
  <si>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</si>
  <si>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</si>
  <si>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</si>
  <si>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</si>
  <si>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</si>
  <si>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</si>
  <si>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</si>
  <si>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</si>
  <si>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</si>
  <si>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</si>
  <si>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</si>
  <si>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</si>
  <si>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</si>
  <si>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</si>
  <si>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</si>
  <si>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</si>
  <si>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</si>
  <si>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</si>
  <si>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</si>
  <si>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</si>
  <si>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</si>
  <si>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</si>
  <si>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</si>
  <si>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</si>
  <si>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</si>
  <si>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</si>
  <si>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</si>
  <si>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</si>
  <si>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</si>
  <si>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</si>
  <si>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</si>
  <si>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</si>
  <si>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</si>
  <si>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</si>
  <si>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</si>
  <si>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</si>
  <si>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</si>
  <si>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</si>
  <si>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</si>
  <si>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</si>
  <si>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</si>
  <si>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</si>
  <si>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</si>
  <si>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</si>
  <si>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</si>
  <si>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</si>
  <si>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</si>
  <si>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</si>
  <si>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</si>
  <si>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</si>
  <si>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</si>
  <si>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</si>
  <si>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</si>
  <si>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</si>
  <si>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</si>
  <si>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</si>
  <si>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</si>
  <si>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</si>
  <si>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</si>
  <si>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</si>
  <si>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</si>
  <si>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</si>
  <si>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</si>
  <si>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</si>
  <si>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</si>
  <si>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</si>
  <si>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</si>
  <si>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</si>
  <si>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</si>
  <si>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</si>
  <si>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</si>
  <si>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</si>
  <si>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</si>
  <si>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</si>
  <si>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</si>
  <si>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</si>
  <si>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</si>
  <si>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</si>
  <si>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</si>
  <si>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</si>
  <si>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</si>
  <si>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</si>
  <si>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</si>
  <si>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</si>
  <si>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</si>
  <si>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</si>
  <si>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</si>
  <si>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</si>
  <si>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</si>
  <si>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</si>
  <si>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</si>
  <si>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</si>
  <si>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</si>
  <si>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</si>
  <si>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</si>
  <si>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</si>
  <si>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</si>
  <si>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</si>
  <si>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</si>
  <si>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</si>
  <si>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</si>
  <si>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</si>
  <si>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</si>
  <si>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</si>
  <si>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</si>
  <si>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</si>
  <si>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</si>
  <si>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</si>
  <si>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</si>
  <si>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</si>
  <si>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</si>
  <si>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</si>
  <si>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</si>
  <si>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</si>
  <si>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</si>
  <si>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</si>
  <si>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</si>
  <si>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</si>
  <si>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</si>
  <si>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</si>
  <si>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</si>
  <si>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</si>
  <si>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</si>
  <si>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</si>
  <si>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</si>
  <si>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</si>
  <si>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</si>
  <si>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</si>
  <si>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</si>
  <si>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</si>
  <si>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</si>
  <si>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</si>
  <si>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</si>
  <si>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</si>
  <si>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</si>
  <si>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</si>
  <si>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</si>
  <si>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</si>
  <si>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</si>
  <si>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</si>
  <si>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</si>
  <si>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</si>
  <si>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</si>
  <si>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</si>
  <si>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</si>
  <si>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</si>
  <si>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</si>
  <si>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</si>
  <si>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</si>
  <si>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</si>
  <si>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</si>
  <si>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</si>
  <si>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</si>
  <si>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</si>
  <si>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</si>
  <si>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</si>
  <si>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</si>
  <si>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</si>
  <si>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</si>
  <si>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</si>
  <si>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</si>
  <si>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</si>
  <si>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</si>
  <si>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</si>
  <si>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</si>
  <si>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</si>
  <si>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</si>
  <si>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</si>
  <si>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</si>
  <si>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</si>
  <si>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</si>
  <si>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</si>
  <si>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</si>
  <si>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</si>
  <si>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</si>
  <si>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</si>
  <si>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</si>
  <si>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</si>
  <si>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</si>
  <si>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</si>
  <si>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</si>
  <si>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</si>
  <si>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</si>
  <si>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</si>
  <si>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</si>
  <si>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</si>
  <si>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</si>
  <si>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</si>
  <si>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</si>
  <si>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</si>
  <si>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</si>
  <si>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</si>
  <si>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</si>
  <si>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</si>
  <si>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</si>
  <si>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</si>
  <si>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</si>
  <si>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</si>
  <si>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</si>
  <si>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</si>
  <si>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</si>
  <si>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</si>
  <si>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</si>
  <si>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</si>
  <si>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</si>
  <si>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</si>
  <si>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</si>
  <si>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</si>
  <si>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</si>
  <si>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</si>
  <si>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</si>
  <si>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</si>
  <si>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</si>
  <si>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</si>
  <si>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</si>
  <si>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</si>
  <si>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</si>
  <si>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</si>
  <si>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</si>
  <si>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</si>
  <si>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</si>
  <si>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</si>
  <si>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</si>
  <si>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</si>
  <si>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</si>
  <si>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</si>
  <si>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</si>
  <si>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</si>
  <si>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</si>
  <si>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</si>
  <si>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</si>
  <si>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</si>
  <si>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</si>
  <si>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</si>
  <si>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</si>
  <si>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</si>
  <si>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</si>
  <si>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</si>
  <si>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</si>
  <si>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</si>
  <si>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</si>
  <si>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</si>
  <si>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</si>
  <si>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</si>
  <si>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</si>
  <si>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</si>
  <si>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</si>
  <si>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</si>
  <si>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</si>
  <si>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</si>
  <si>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</si>
  <si>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</si>
  <si>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</si>
  <si>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</si>
  <si>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</si>
  <si>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</si>
  <si>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</si>
  <si>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</si>
  <si>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</si>
  <si>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</si>
  <si>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</si>
  <si>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</si>
  <si>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</si>
  <si>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</si>
  <si>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</si>
  <si>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</si>
  <si>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</si>
  <si>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</si>
  <si>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</si>
  <si>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</si>
  <si>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</si>
  <si>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</si>
  <si>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</si>
  <si>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</si>
  <si>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</si>
  <si>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</si>
  <si>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</si>
  <si>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</si>
  <si>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</si>
  <si>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</si>
  <si>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</si>
  <si>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</si>
  <si>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</si>
  <si>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</si>
  <si>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</si>
  <si>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</si>
  <si>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</si>
  <si>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</si>
  <si>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</si>
  <si>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</si>
  <si>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</si>
  <si>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</si>
  <si>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</si>
  <si>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</si>
  <si>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</si>
  <si>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</si>
  <si>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</si>
  <si>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</si>
  <si>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</si>
  <si>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</si>
  <si>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</si>
  <si>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</si>
  <si>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</si>
  <si>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</si>
  <si>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</si>
  <si>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</si>
  <si>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</si>
  <si>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</si>
  <si>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</si>
  <si>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</si>
  <si>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</si>
  <si>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</si>
  <si>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</si>
  <si>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</si>
  <si>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</si>
  <si>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</si>
  <si>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</si>
  <si>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</si>
  <si>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</si>
  <si>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</si>
  <si>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</si>
  <si>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</si>
  <si>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</si>
  <si>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</si>
  <si>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</si>
  <si>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</si>
  <si>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</si>
  <si>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</si>
  <si>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</si>
  <si>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</si>
  <si>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</si>
  <si>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</si>
  <si>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</si>
  <si>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</si>
  <si>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</si>
  <si>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</si>
  <si>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</si>
  <si>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</si>
  <si>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</si>
  <si>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</si>
  <si>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</si>
  <si>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</si>
  <si>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</si>
  <si>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</si>
  <si>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</si>
  <si>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</si>
  <si>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</si>
  <si>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</si>
  <si>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</si>
  <si>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</si>
  <si>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</si>
  <si>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</si>
  <si>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</si>
  <si>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</si>
  <si>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</si>
  <si>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</si>
  <si>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</si>
  <si>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</si>
  <si>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</si>
  <si>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</si>
  <si>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</si>
  <si>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</si>
  <si>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</si>
  <si>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</si>
  <si>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</si>
  <si>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</si>
  <si>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</si>
  <si>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</si>
  <si>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</si>
  <si>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</si>
  <si>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</si>
  <si>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</si>
  <si>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</si>
  <si>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</si>
  <si>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</si>
  <si>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</si>
  <si>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</si>
  <si>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</si>
  <si>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</si>
  <si>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</si>
  <si>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</si>
  <si>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</si>
  <si>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</si>
  <si>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</si>
  <si>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</si>
  <si>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</si>
  <si>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</si>
  <si>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</si>
  <si>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</si>
  <si>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</si>
  <si>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</si>
  <si>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</si>
  <si>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</si>
  <si>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</si>
  <si>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</si>
  <si>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</si>
  <si>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</si>
  <si>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</si>
  <si>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</si>
  <si>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</si>
  <si>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</si>
  <si>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</si>
  <si>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</si>
  <si>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</si>
  <si>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</si>
  <si>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</si>
  <si>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</si>
  <si>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</si>
  <si>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</si>
  <si>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</si>
  <si>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</si>
  <si>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</si>
  <si>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</si>
  <si>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</si>
  <si>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</si>
  <si>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</si>
  <si>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</si>
  <si>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</si>
  <si>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</si>
  <si>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</si>
  <si>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</si>
  <si>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</si>
  <si>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</si>
  <si>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</si>
  <si>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</si>
  <si>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</si>
  <si>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</si>
  <si>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</si>
  <si>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</si>
  <si>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</si>
  <si>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</si>
  <si>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</si>
  <si>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</si>
  <si>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</si>
  <si>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</si>
  <si>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</si>
  <si>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</si>
  <si>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</si>
  <si>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</si>
  <si>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</si>
  <si>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</si>
  <si>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</si>
  <si>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</si>
  <si>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</si>
  <si>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</si>
  <si>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</si>
  <si>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</si>
  <si>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</si>
  <si>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</si>
  <si>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</si>
  <si>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</si>
  <si>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</si>
  <si>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</si>
  <si>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</si>
  <si>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</si>
  <si>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</si>
  <si>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</si>
  <si>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</si>
  <si>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</si>
  <si>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</si>
  <si>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</si>
  <si>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</si>
  <si>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</si>
  <si>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</si>
  <si>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</si>
  <si>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</si>
  <si>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</si>
  <si>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</si>
  <si>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</si>
  <si>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</si>
  <si>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</si>
  <si>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</si>
  <si>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</si>
  <si>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</si>
  <si>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</si>
  <si>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</si>
  <si>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</si>
  <si>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</si>
  <si>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</si>
  <si>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</si>
  <si>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</si>
  <si>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</si>
  <si>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</si>
  <si>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</si>
  <si>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</si>
  <si>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</si>
  <si>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</si>
  <si>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</si>
  <si>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</si>
  <si>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</si>
  <si>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</si>
  <si>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</si>
  <si>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</si>
  <si>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</si>
  <si>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</si>
  <si>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</si>
  <si>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</si>
  <si>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</si>
  <si>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</si>
  <si>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</si>
  <si>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</si>
  <si>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</si>
  <si>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</si>
  <si>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</si>
  <si>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</si>
  <si>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</si>
  <si>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</si>
  <si>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</si>
  <si>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</si>
  <si>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</si>
  <si>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</si>
  <si>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</si>
  <si>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</si>
  <si>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</si>
  <si>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</si>
  <si>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</si>
  <si>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</si>
  <si>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</si>
  <si>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</si>
  <si>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</si>
  <si>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</si>
  <si>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</si>
  <si>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</si>
  <si>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</si>
  <si>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</si>
  <si>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</si>
  <si>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</si>
  <si>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</si>
  <si>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</si>
  <si>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</si>
  <si>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</si>
  <si>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</si>
  <si>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</si>
  <si>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</si>
  <si>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</si>
  <si>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</si>
  <si>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</si>
  <si>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</si>
  <si>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</si>
  <si>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</si>
  <si>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</si>
  <si>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</si>
  <si>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</si>
  <si>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</si>
  <si>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</si>
  <si>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</si>
  <si>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</si>
  <si>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</si>
  <si>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</si>
  <si>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</si>
  <si>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</si>
  <si>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</si>
  <si>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</si>
  <si>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</si>
  <si>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</si>
  <si>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</si>
  <si>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</si>
  <si>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</si>
  <si>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</si>
  <si>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</si>
  <si>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</si>
  <si>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</si>
  <si>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</si>
  <si>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</si>
  <si>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</si>
  <si>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</si>
  <si>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</si>
  <si>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</si>
  <si>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</si>
  <si>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</si>
  <si>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</si>
  <si>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</si>
  <si>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</si>
  <si>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</si>
  <si>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</si>
  <si>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</si>
  <si>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</si>
  <si>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</si>
  <si>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</si>
  <si>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</si>
  <si>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</si>
  <si>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</si>
  <si>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</si>
  <si>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</si>
  <si>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</si>
  <si>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</si>
  <si>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</si>
  <si>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</si>
  <si>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</si>
  <si>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</si>
  <si>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</si>
  <si>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</si>
  <si>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</si>
  <si>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</si>
  <si>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</si>
  <si>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</si>
  <si>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</si>
  <si>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</si>
  <si>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</si>
  <si>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</si>
  <si>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</si>
  <si>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</si>
  <si>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</si>
  <si>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</si>
  <si>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</si>
  <si>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</si>
  <si>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</si>
  <si>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</si>
  <si>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</si>
  <si>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</si>
  <si>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</si>
  <si>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</si>
  <si>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</si>
  <si>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</si>
  <si>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</si>
  <si>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</si>
  <si>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</si>
  <si>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</si>
  <si>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</si>
  <si>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</si>
  <si>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</si>
  <si>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</si>
  <si>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</si>
  <si>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</si>
  <si>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</si>
  <si>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</si>
  <si>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</si>
  <si>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</si>
  <si>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</si>
  <si>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</si>
  <si>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</si>
  <si>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</si>
  <si>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</si>
  <si>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</si>
  <si>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</si>
  <si>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</si>
  <si>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</si>
  <si>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</si>
  <si>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</si>
  <si>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</si>
  <si>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</si>
  <si>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</si>
  <si>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</si>
  <si>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</si>
  <si>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</si>
  <si>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</si>
  <si>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</si>
  <si>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</si>
  <si>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</si>
  <si>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</si>
  <si>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</si>
  <si>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</si>
  <si>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</si>
  <si>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</si>
  <si>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</si>
  <si>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</si>
  <si>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</si>
  <si>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</si>
  <si>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</si>
  <si>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</si>
  <si>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</si>
  <si>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</si>
  <si>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</si>
  <si>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</si>
  <si>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</si>
  <si>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</si>
  <si>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</si>
  <si>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</si>
  <si>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</si>
  <si>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</si>
  <si>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</si>
  <si>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</si>
  <si>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</si>
  <si>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</si>
  <si>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</si>
  <si>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</si>
  <si>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</si>
  <si>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</si>
  <si>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</si>
  <si>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</si>
  <si>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</si>
  <si>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</si>
  <si>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</si>
  <si>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</si>
  <si>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</si>
  <si>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</si>
  <si>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</si>
  <si>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</si>
  <si>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</si>
  <si>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</si>
  <si>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</si>
  <si>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</si>
  <si>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</si>
  <si>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</si>
  <si>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</si>
  <si>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</si>
  <si>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</si>
  <si>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</si>
  <si>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</si>
  <si>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</si>
  <si>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</si>
  <si>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</si>
  <si>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</si>
  <si>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</si>
  <si>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</si>
  <si>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</si>
  <si>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</si>
  <si>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</si>
  <si>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</si>
  <si>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</si>
  <si>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</si>
  <si>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</si>
  <si>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</si>
  <si>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</si>
  <si>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</si>
  <si>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</si>
  <si>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</si>
  <si>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</si>
  <si>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</si>
  <si>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</si>
  <si>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</si>
  <si>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</si>
  <si>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</si>
  <si>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</si>
  <si>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</si>
  <si>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</si>
  <si>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</si>
  <si>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</si>
  <si>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</si>
  <si>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</si>
  <si>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</si>
  <si>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</si>
  <si>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</si>
  <si>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</si>
  <si>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</si>
  <si>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</si>
  <si>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</si>
  <si>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</si>
  <si>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</si>
  <si>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</si>
  <si>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</si>
  <si>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</si>
  <si>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</si>
  <si>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</si>
  <si>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</si>
  <si>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</si>
  <si>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</si>
  <si>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</si>
  <si>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</si>
  <si>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</si>
  <si>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</si>
  <si>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</si>
  <si>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</si>
  <si>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</si>
  <si>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</si>
  <si>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</si>
  <si>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</si>
  <si>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</si>
  <si>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</si>
  <si>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</si>
  <si>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</si>
  <si>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</si>
  <si>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</si>
  <si>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</si>
  <si>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</si>
  <si>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</si>
  <si>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</si>
  <si>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</si>
  <si>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</si>
  <si>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</si>
  <si>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</si>
  <si>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</si>
  <si>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</si>
  <si>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</si>
  <si>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</si>
  <si>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</si>
  <si>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</si>
  <si>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</si>
  <si>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</si>
  <si>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</si>
  <si>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</si>
  <si>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</si>
  <si>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</si>
  <si>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</si>
  <si>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</si>
  <si>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</si>
  <si>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</si>
  <si>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</si>
  <si>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</si>
  <si>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</si>
  <si>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</si>
  <si>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</si>
  <si>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</si>
  <si>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</si>
  <si>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</si>
  <si>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</si>
  <si>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</si>
  <si>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</si>
  <si>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</si>
  <si>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</si>
  <si>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</si>
  <si>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</si>
  <si>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</si>
  <si>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</si>
  <si>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</si>
  <si>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</si>
  <si>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</si>
  <si>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</si>
  <si>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</si>
  <si>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</si>
  <si>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</si>
  <si>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</si>
  <si>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</si>
  <si>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</si>
  <si>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</si>
  <si>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</si>
  <si>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</si>
  <si>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</si>
  <si>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</si>
  <si>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</si>
  <si>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</si>
  <si>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</si>
  <si>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</si>
  <si>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</si>
  <si>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</si>
  <si>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</si>
  <si>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</si>
  <si>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</si>
  <si>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</si>
  <si>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</si>
  <si>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</si>
  <si>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</si>
  <si>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</si>
  <si>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</si>
  <si>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</si>
  <si>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</si>
  <si>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</si>
  <si>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</si>
  <si>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</si>
  <si>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</si>
  <si>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</si>
  <si>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</si>
  <si>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</si>
  <si>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</si>
  <si>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</si>
  <si>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</si>
  <si>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</si>
  <si>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</si>
  <si>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</si>
  <si>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</si>
  <si>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</si>
  <si>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</si>
  <si>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</si>
  <si>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</si>
  <si>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</si>
  <si>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</si>
  <si>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</si>
  <si>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</si>
  <si>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</si>
  <si>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</si>
  <si>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</si>
  <si>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</si>
  <si>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</si>
  <si>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</si>
  <si>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</si>
  <si>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</si>
  <si>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</si>
  <si>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</si>
  <si>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</si>
  <si>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</si>
  <si>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</si>
  <si>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</si>
  <si>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</si>
  <si>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</si>
  <si>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</si>
  <si>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</si>
  <si>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</si>
  <si>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</si>
  <si>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</si>
  <si>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</si>
  <si>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</si>
  <si>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</si>
  <si>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</si>
  <si>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</si>
  <si>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</si>
  <si>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</si>
  <si>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</si>
  <si>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</si>
  <si>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</si>
  <si>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</si>
  <si>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</si>
  <si>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</si>
  <si>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</si>
  <si>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</si>
  <si>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</si>
  <si>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</si>
  <si>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</si>
  <si>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</si>
  <si>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</si>
  <si>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</si>
  <si>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</si>
  <si>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</si>
  <si>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</si>
  <si>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</si>
  <si>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</si>
  <si>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</si>
  <si>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</si>
  <si>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</si>
  <si>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</si>
  <si>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</si>
  <si>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</si>
  <si>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</si>
  <si>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</si>
  <si>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</si>
  <si>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</si>
  <si>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</si>
  <si>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</si>
  <si>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</si>
  <si>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</si>
  <si>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</si>
  <si>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</si>
  <si>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</si>
  <si>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</si>
  <si>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</si>
  <si>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</si>
  <si>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</si>
  <si>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</si>
  <si>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</si>
  <si>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</si>
  <si>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</si>
  <si>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</si>
  <si>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</si>
  <si>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</si>
  <si>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</si>
  <si>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</si>
  <si>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</si>
  <si>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</si>
  <si>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</si>
  <si>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</si>
  <si>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</si>
  <si>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</si>
  <si>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</si>
  <si>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</si>
  <si>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</si>
  <si>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</si>
  <si>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</si>
  <si>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</si>
  <si>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</si>
  <si>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</si>
  <si>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</si>
  <si>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</si>
  <si>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</si>
  <si>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</si>
  <si>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</si>
  <si>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</si>
  <si>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</si>
  <si>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</si>
  <si>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</si>
  <si>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</si>
  <si>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</si>
  <si>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</si>
  <si>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</si>
  <si>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</si>
  <si>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</si>
  <si>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</si>
  <si>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</si>
  <si>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</si>
  <si>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</si>
  <si>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</si>
  <si>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</si>
  <si>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</si>
  <si>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</si>
  <si>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</si>
  <si>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</si>
  <si>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</si>
  <si>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</si>
  <si>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</si>
  <si>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</si>
  <si>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</si>
  <si>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</si>
  <si>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</si>
  <si>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</si>
  <si>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</si>
  <si>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</si>
  <si>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</si>
  <si>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</si>
  <si>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</si>
  <si>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</si>
  <si>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</si>
  <si>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</si>
  <si>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</si>
  <si>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</si>
  <si>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</si>
  <si>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</si>
  <si>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</si>
  <si>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</si>
  <si>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</si>
  <si>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</si>
  <si>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</si>
  <si>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</si>
  <si>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</si>
  <si>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</si>
  <si>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</si>
  <si>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</si>
  <si>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</si>
  <si>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</si>
  <si>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</si>
  <si>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</si>
  <si>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</si>
  <si>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</si>
  <si>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</si>
  <si>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</si>
  <si>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</si>
  <si>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</si>
  <si>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</si>
  <si>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</si>
  <si>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</si>
  <si>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</si>
  <si>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</si>
  <si>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</si>
  <si>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</si>
  <si>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</si>
  <si>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</si>
  <si>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</si>
  <si>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</si>
  <si>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</si>
  <si>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</si>
  <si>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</si>
  <si>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</si>
  <si>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</si>
  <si>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</si>
  <si>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</si>
  <si>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</si>
  <si>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</si>
  <si>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</si>
  <si>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</si>
  <si>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</si>
  <si>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</si>
  <si>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</si>
  <si>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</si>
  <si>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</si>
  <si>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</si>
  <si>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</si>
  <si>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</si>
  <si>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</si>
  <si>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</si>
  <si>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</si>
  <si>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</si>
  <si>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</si>
  <si>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</si>
  <si>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</si>
  <si>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</si>
  <si>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</si>
  <si>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</si>
  <si>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</si>
  <si>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</si>
  <si>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</si>
  <si>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</si>
  <si>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</si>
  <si>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</si>
  <si>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</si>
  <si>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</si>
  <si>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</si>
  <si>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</si>
  <si>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</si>
  <si>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</si>
  <si>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</si>
  <si>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</si>
  <si>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</si>
  <si>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</si>
  <si>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</si>
  <si>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</si>
  <si>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</si>
  <si>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</si>
  <si>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</si>
  <si>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</si>
  <si>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</si>
  <si>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</si>
  <si>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</si>
  <si>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</si>
  <si>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</si>
  <si>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</si>
  <si>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</si>
  <si>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</si>
  <si>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</si>
  <si>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</si>
  <si>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</si>
  <si>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</si>
  <si>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</si>
  <si>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</si>
  <si>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</si>
  <si>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</si>
  <si>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</si>
  <si>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</si>
  <si>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</si>
  <si>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</si>
  <si>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</si>
  <si>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</si>
  <si>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</si>
  <si>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</si>
  <si>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</si>
  <si>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</si>
  <si>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</si>
  <si>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</si>
  <si>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</si>
  <si>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</si>
  <si>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</si>
  <si>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</si>
  <si>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</si>
  <si>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</si>
  <si>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</si>
  <si>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</si>
  <si>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</si>
  <si>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</si>
  <si>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</si>
  <si>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</si>
  <si>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</si>
  <si>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</si>
  <si>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</si>
  <si>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</si>
  <si>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</si>
  <si>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</si>
  <si>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</si>
  <si>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</si>
  <si>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</si>
  <si>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</si>
  <si>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</si>
  <si>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</si>
  <si>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</si>
  <si>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</si>
  <si>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</si>
  <si>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</si>
  <si>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</si>
  <si>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</si>
  <si>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</si>
  <si>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</si>
  <si>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</si>
  <si>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</si>
  <si>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</si>
  <si>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</si>
  <si>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</si>
  <si>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</si>
  <si>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</si>
  <si>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</si>
  <si>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</si>
  <si>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</si>
  <si>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</si>
  <si>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</si>
  <si>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</si>
  <si>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</si>
  <si>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</si>
  <si>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</si>
  <si>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</si>
  <si>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</si>
  <si>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</si>
  <si>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</si>
  <si>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</si>
  <si>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</si>
  <si>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</si>
  <si>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</si>
  <si>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</si>
  <si>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</si>
  <si>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</si>
  <si>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</si>
  <si>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</si>
  <si>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</si>
  <si>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</si>
  <si>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</si>
  <si>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</si>
  <si>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</si>
  <si>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</si>
  <si>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</si>
  <si>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</si>
  <si>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</si>
  <si>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</si>
  <si>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</si>
  <si>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</si>
  <si>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</si>
  <si>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</si>
  <si>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</si>
  <si>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</si>
  <si>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</si>
  <si>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</si>
  <si>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</si>
  <si>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</si>
  <si>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</si>
  <si>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</si>
  <si>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</si>
  <si>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</si>
  <si>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</si>
  <si>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</si>
  <si>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</si>
  <si>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</si>
  <si>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</si>
  <si>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</si>
  <si>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</si>
  <si>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</si>
  <si>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</si>
  <si>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</si>
  <si>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</si>
  <si>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</si>
  <si>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</si>
  <si>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</si>
  <si>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</si>
  <si>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</si>
  <si>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</si>
  <si>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</si>
  <si>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</si>
  <si>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</si>
  <si>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</si>
  <si>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</si>
  <si>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</si>
  <si>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</si>
  <si>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</si>
  <si>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</si>
  <si>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</si>
  <si>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</si>
  <si>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</si>
  <si>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</si>
  <si>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</si>
  <si>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</si>
  <si>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</si>
  <si>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</si>
  <si>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</si>
  <si>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</si>
  <si>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</si>
  <si>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</si>
  <si>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</si>
  <si>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</si>
  <si>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</si>
  <si>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</si>
  <si>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</si>
  <si>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</si>
  <si>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</si>
  <si>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</si>
  <si>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</si>
  <si>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</si>
  <si>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</si>
  <si>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</si>
  <si>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</si>
  <si>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</si>
  <si>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</si>
  <si>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</si>
  <si>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</si>
  <si>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</si>
  <si>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</si>
  <si>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</si>
  <si>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</si>
  <si>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</si>
  <si>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</si>
  <si>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</si>
  <si>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</si>
  <si>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</si>
  <si>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</si>
  <si>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</si>
  <si>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</si>
  <si>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</si>
  <si>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</si>
  <si>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</si>
  <si>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</si>
  <si>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</si>
  <si>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</si>
  <si>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</si>
  <si>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</si>
  <si>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</si>
  <si>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</si>
  <si>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</si>
  <si>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</si>
  <si>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</si>
  <si>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</si>
  <si>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</si>
  <si>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</si>
  <si>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</si>
  <si>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</si>
  <si>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</si>
  <si>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</si>
  <si>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</si>
  <si>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</si>
  <si>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</si>
  <si>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</si>
  <si>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</si>
  <si>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</si>
  <si>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</si>
  <si>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</si>
  <si>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</si>
  <si>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</si>
  <si>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</si>
  <si>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</si>
  <si>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</si>
  <si>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</si>
  <si>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</si>
  <si>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</si>
  <si>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</si>
  <si>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</si>
  <si>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</si>
  <si>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</si>
  <si>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</si>
  <si>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</si>
  <si>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</si>
  <si>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</si>
  <si>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</si>
  <si>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</si>
  <si>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</si>
  <si>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</si>
  <si>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</si>
  <si>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</si>
  <si>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</si>
  <si>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</si>
  <si>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</si>
  <si>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</si>
  <si>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</si>
  <si>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</si>
  <si>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</si>
  <si>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</si>
  <si>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</si>
  <si>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</si>
  <si>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</si>
  <si>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</si>
  <si>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</si>
  <si>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</si>
  <si>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</si>
  <si>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</si>
  <si>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</si>
  <si>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</si>
  <si>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</si>
  <si>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</si>
  <si>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</si>
  <si>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</si>
  <si>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</si>
  <si>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</si>
  <si>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</si>
  <si>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</si>
  <si>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</si>
  <si>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</si>
  <si>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</si>
  <si>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</si>
  <si>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</si>
  <si>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</si>
  <si>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</si>
  <si>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</si>
  <si>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</si>
  <si>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</si>
  <si>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</si>
  <si>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</si>
  <si>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</si>
  <si>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</si>
  <si>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</si>
  <si>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</si>
  <si>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</si>
  <si>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</si>
  <si>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</si>
  <si>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</si>
  <si>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</si>
  <si>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</si>
  <si>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</si>
  <si>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</si>
  <si>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</si>
  <si>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</si>
  <si>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</si>
  <si>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</si>
  <si>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</si>
  <si>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</si>
  <si>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</si>
  <si>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</si>
  <si>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</si>
  <si>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</si>
  <si>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</si>
  <si>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</si>
  <si>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</si>
  <si>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</si>
  <si>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</si>
  <si>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</si>
  <si>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</si>
  <si>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</si>
  <si>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</si>
  <si>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</si>
  <si>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</si>
  <si>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</si>
  <si>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</si>
  <si>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</si>
  <si>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</si>
  <si>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</si>
  <si>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</si>
  <si>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</si>
  <si>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</si>
  <si>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</si>
  <si>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</si>
  <si>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</si>
  <si>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</si>
  <si>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</si>
  <si>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</si>
  <si>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</si>
  <si>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</si>
  <si>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</si>
  <si>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</si>
  <si>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</si>
  <si>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</si>
  <si>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</si>
  <si>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</si>
  <si>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</si>
  <si>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</si>
  <si>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</si>
  <si>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</si>
  <si>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</si>
  <si>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</si>
  <si>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</si>
  <si>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</si>
  <si>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</si>
  <si>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</si>
  <si>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</si>
  <si>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</si>
  <si>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</si>
  <si>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</si>
  <si>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</si>
  <si>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</si>
  <si>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</si>
  <si>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</si>
  <si>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</si>
  <si>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</si>
  <si>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</si>
  <si>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</si>
  <si>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</si>
  <si>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</si>
  <si>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</si>
  <si>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</si>
  <si>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</si>
  <si>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</si>
  <si>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</si>
  <si>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</si>
  <si>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</si>
  <si>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</si>
  <si>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</si>
  <si>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</si>
  <si>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</si>
  <si>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</si>
  <si>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</si>
  <si>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</si>
  <si>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</si>
  <si>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</si>
  <si>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</si>
  <si>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</si>
  <si>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</si>
  <si>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</si>
  <si>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</si>
  <si>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</si>
  <si>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</si>
  <si>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</si>
  <si>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</si>
  <si>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</si>
  <si>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</si>
  <si>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</si>
  <si>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</si>
  <si>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</si>
  <si>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</si>
  <si>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</si>
  <si>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</si>
  <si>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</si>
  <si>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</si>
  <si>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</si>
  <si>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</si>
  <si>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</si>
  <si>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</si>
  <si>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</si>
  <si>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</si>
  <si>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</si>
  <si>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</si>
  <si>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</si>
  <si>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</si>
  <si>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</si>
  <si>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</si>
  <si>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</si>
  <si>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</si>
  <si>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</si>
  <si>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</si>
  <si>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</si>
  <si>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</si>
  <si>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</si>
  <si>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</si>
  <si>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</si>
  <si>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</si>
  <si>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</si>
  <si>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</si>
  <si>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</si>
  <si>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</si>
  <si>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</si>
  <si>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</si>
  <si>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</si>
  <si>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</si>
  <si>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</si>
  <si>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</si>
  <si>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</si>
  <si>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</si>
  <si>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</si>
  <si>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</si>
  <si>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</si>
  <si>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</si>
  <si>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</si>
  <si>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</si>
  <si>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</si>
  <si>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</si>
  <si>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</si>
  <si>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</si>
  <si>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</si>
  <si>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</si>
  <si>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</si>
  <si>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</si>
  <si>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</si>
  <si>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</si>
  <si>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</si>
  <si>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</si>
  <si>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</si>
  <si>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</si>
  <si>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</si>
  <si>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</si>
  <si>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</si>
  <si>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</si>
  <si>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</si>
  <si>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</si>
  <si>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</si>
  <si>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</si>
  <si>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</si>
  <si>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</si>
  <si>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</si>
  <si>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</si>
  <si>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</si>
  <si>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</si>
  <si>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</si>
  <si>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</si>
  <si>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</si>
  <si>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</si>
  <si>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</si>
  <si>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</si>
  <si>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</si>
  <si>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</si>
  <si>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</si>
  <si>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</si>
  <si>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</si>
  <si>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</si>
  <si>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</si>
  <si>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</si>
  <si>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</si>
  <si>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</si>
  <si>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</si>
  <si>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</si>
  <si>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</si>
  <si>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</si>
  <si>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</si>
  <si>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</si>
  <si>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</si>
  <si>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</si>
  <si>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</si>
  <si>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</si>
  <si>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</si>
  <si>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</si>
  <si>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</si>
  <si>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</si>
  <si>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</si>
  <si>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</si>
  <si>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</si>
  <si>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</si>
  <si>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</si>
  <si>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</si>
  <si>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</si>
  <si>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</si>
  <si>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</si>
  <si>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</si>
  <si>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</si>
  <si>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</si>
  <si>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</si>
  <si>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</si>
  <si>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</si>
  <si>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</si>
  <si>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</si>
  <si>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</si>
  <si>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</si>
  <si>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</si>
  <si>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</si>
  <si>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</si>
  <si>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</si>
  <si>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</si>
  <si>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</si>
  <si>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</si>
  <si>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</si>
  <si>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</si>
  <si>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</si>
  <si>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</si>
  <si>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</si>
  <si>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</si>
  <si>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</si>
  <si>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</si>
  <si>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</si>
  <si>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</si>
  <si>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</si>
  <si>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</si>
  <si>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</si>
  <si>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</si>
  <si>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</si>
  <si>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</si>
  <si>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</si>
  <si>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</si>
  <si>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</si>
  <si>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</si>
  <si>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</si>
  <si>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</si>
  <si>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</si>
  <si>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</si>
  <si>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</si>
  <si>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</si>
  <si>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</si>
  <si>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</si>
  <si>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</si>
  <si>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</si>
  <si>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</si>
  <si>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</si>
  <si>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</si>
  <si>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</si>
  <si>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</si>
  <si>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</si>
  <si>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</si>
  <si>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</si>
  <si>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</si>
  <si>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</si>
  <si>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</si>
  <si>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</si>
  <si>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</si>
  <si>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</si>
  <si>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</si>
  <si>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</si>
  <si>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</si>
  <si>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</si>
  <si>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</si>
  <si>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</si>
  <si>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</si>
  <si>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</si>
  <si>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</si>
  <si>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</si>
  <si>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</si>
  <si>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</si>
  <si>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</si>
  <si>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</si>
  <si>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</si>
  <si>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</si>
  <si>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</si>
  <si>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</si>
  <si>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</si>
  <si>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</si>
  <si>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</si>
  <si>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</si>
  <si>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</si>
  <si>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</si>
  <si>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</si>
  <si>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</si>
  <si>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</si>
  <si>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</si>
  <si>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</si>
  <si>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</si>
  <si>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</si>
  <si>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</si>
  <si>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</si>
  <si>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</si>
  <si>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</si>
  <si>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</si>
  <si>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</si>
  <si>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</si>
  <si>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</si>
  <si>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</si>
  <si>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</si>
  <si>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</si>
  <si>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</si>
  <si>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</si>
  <si>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</si>
  <si>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</si>
  <si>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</si>
  <si>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</si>
  <si>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maximum number of backers</t>
  </si>
  <si>
    <t>The minimum number of backers</t>
  </si>
  <si>
    <t>Variance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</si>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</sst>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9" fontId="16" fillId="0" borderId="0" xfId="42" applyFont="1"/>
    <xf numFmtId="9" fontId="0" fillId="0" borderId="0" xfId="42" applyFont="1"/>
    <xf numFmtId="2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'Bonus_Success%'!$F$1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'Bonus_Success%'!$A$2:$A$13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'Bonus_Success%'!$F$2:$F$13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1B-B34D-A9A2-3B0A85E1E9E5}"/>
            </c:ext>
          </c:extLst>
        </c:ser>
        <c:ser>
          <c:idx val="5"/>
          <c:order val="1"/>
          <c:tx>
            <c:strRef>
              <c:f>'Bonus_Success%'!$G$1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'Bonus_Success%'!$A$2:$A$13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'Bonus_Success%'!$G$2:$G$13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1B-B34D-A9A2-3B0A85E1E9E5}"/>
            </c:ext>
          </c:extLst>
        </c:ser>
        <c:ser>
          <c:idx val="6"/>
          <c:order val="2"/>
          <c:tx>
            <c:strRef>
              <c:f>'Bonus_Success%'!$H$1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'Bonus_Success%'!$A$2:$A$13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'Bonus_Success%'!$H$2:$H$13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1B-B34D-A9A2-3B0A85E1E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239664"/>
        <c:axId val="390303119"/>
      </c:lineChart>
      <c:catAx>
        <c:axId val="21102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3119"/>
        <c:crosses val="autoZero"/>
        <c:auto val="1"/>
        <c:lblAlgn val="ctr"/>
        <c:lblOffset val="100"/>
        <c:noMultiLvlLbl val="0"/>
      </c:catAx>
      <c:valAx>
        <c:axId val="3903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 for count of outcome!PivotTable2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for count of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for count of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for count of outcome'!$B$6:$B$15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5-5346-9D04-2DEE48EEF5EF}"/>
            </c:ext>
          </c:extLst>
        </c:ser>
        <c:ser>
          <c:idx val="1"/>
          <c:order val="1"/>
          <c:tx>
            <c:strRef>
              <c:f>'Table for count of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for count of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for count of outcome'!$C$6:$C$15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5-5346-9D04-2DEE48EEF5EF}"/>
            </c:ext>
          </c:extLst>
        </c:ser>
        <c:ser>
          <c:idx val="2"/>
          <c:order val="2"/>
          <c:tx>
            <c:strRef>
              <c:f>'Table for count of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for count of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for count of outcome'!$D$6:$D$15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5-5346-9D04-2DEE48EEF5EF}"/>
            </c:ext>
          </c:extLst>
        </c:ser>
        <c:ser>
          <c:idx val="3"/>
          <c:order val="3"/>
          <c:tx>
            <c:strRef>
              <c:f>'Table for count of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for count of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for count of outcome'!$E$6:$E$15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E5-5346-9D04-2DEE48EEF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4565200"/>
        <c:axId val="1986169504"/>
      </c:barChart>
      <c:catAx>
        <c:axId val="53456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69504"/>
        <c:crosses val="autoZero"/>
        <c:auto val="1"/>
        <c:lblAlgn val="ctr"/>
        <c:lblOffset val="100"/>
        <c:noMultiLvlLbl val="0"/>
      </c:catAx>
      <c:valAx>
        <c:axId val="1986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 with Filter!PivotTable1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with Filter'!$B$4:$B$5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with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with Filter'!$B$6:$B$30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1-4B41-9266-16D168DC7F0D}"/>
            </c:ext>
          </c:extLst>
        </c:ser>
        <c:ser>
          <c:idx val="1"/>
          <c:order val="1"/>
          <c:tx>
            <c:strRef>
              <c:f>'Table with Filter'!$C$4:$C$5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with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with Filter'!$C$6:$C$30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31-4B41-9266-16D168DC7F0D}"/>
            </c:ext>
          </c:extLst>
        </c:ser>
        <c:ser>
          <c:idx val="2"/>
          <c:order val="2"/>
          <c:tx>
            <c:strRef>
              <c:f>'Table with Filter'!$D$4:$D$5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with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with Filter'!$D$6:$D$30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31-4B41-9266-16D168DC7F0D}"/>
            </c:ext>
          </c:extLst>
        </c:ser>
        <c:ser>
          <c:idx val="3"/>
          <c:order val="3"/>
          <c:tx>
            <c:strRef>
              <c:f>'Table with Filter'!$E$4:$E$5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with Filter'!$A$6:$A$30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with Filter'!$E$6:$E$30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31-4B41-9266-16D168DC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97236496"/>
        <c:axId val="1986949792"/>
      </c:barChart>
      <c:catAx>
        <c:axId val="189723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49792"/>
        <c:crosses val="autoZero"/>
        <c:auto val="1"/>
        <c:lblAlgn val="ctr"/>
        <c:lblOffset val="100"/>
        <c:noMultiLvlLbl val="0"/>
      </c:catAx>
      <c:valAx>
        <c:axId val="19869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 with Filter 2!PivotTable6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with Filter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 with Filter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with Filter 2'!$B$6:$B$18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D-DE4C-BA71-766B6919D965}"/>
            </c:ext>
          </c:extLst>
        </c:ser>
        <c:ser>
          <c:idx val="1"/>
          <c:order val="1"/>
          <c:tx>
            <c:strRef>
              <c:f>'Table with Filter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 with Filter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with Filter 2'!$C$6:$C$18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DD-DE4C-BA71-766B6919D965}"/>
            </c:ext>
          </c:extLst>
        </c:ser>
        <c:ser>
          <c:idx val="2"/>
          <c:order val="2"/>
          <c:tx>
            <c:strRef>
              <c:f>'Table with Filter 2'!$D$4:$D$5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'Table with Filter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with Filter 2'!$D$6:$D$18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DD-DE4C-BA71-766B6919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105424"/>
        <c:axId val="434488159"/>
      </c:lineChart>
      <c:catAx>
        <c:axId val="20761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88159"/>
        <c:crosses val="autoZero"/>
        <c:auto val="1"/>
        <c:lblAlgn val="ctr"/>
        <c:lblOffset val="100"/>
        <c:noMultiLvlLbl val="0"/>
      </c:catAx>
      <c:valAx>
        <c:axId val="4344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14</xdr:row>
      <xdr:rowOff>44450</xdr:rowOff>
    </xdr:from>
    <xdr:to>
      <xdr:col>11</xdr:col>
      <xdr:colOff>762000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058CA-B052-163B-067B-41618B523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12700</xdr:rowOff>
    </xdr:from>
    <xdr:to>
      <xdr:col>14</xdr:col>
      <xdr:colOff>50800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412CA-0C18-DE24-95C1-4939B55D5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76200</xdr:rowOff>
    </xdr:from>
    <xdr:to>
      <xdr:col>18</xdr:col>
      <xdr:colOff>50800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B4F93-690E-0BF0-CB9E-13F15C3A4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177800</xdr:rowOff>
    </xdr:from>
    <xdr:to>
      <xdr:col>15</xdr:col>
      <xdr:colOff>114300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0D00C-2974-150A-7066-29B12CFF6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wayeon Hara" refreshedDate="44723.384893634262" createdVersion="8" refreshedVersion="8" minRefreshableVersion="3" recordCount="1000" xr:uid="{8033FE31-F2CD-AE4D-9A88-1C9AAC245EE5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wayeon Hara" refreshedDate="44723.405140277777" createdVersion="8" refreshedVersion="8" minRefreshableVersion="3" recordCount="1000" xr:uid="{D648FCDA-95CF-2D48-9E15-3104E405AFD0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6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6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6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x v="0"/>
    <n v="0"/>
    <x v="0"/>
    <n v="0"/>
    <n v="0"/>
    <x v="0"/>
    <s v="CAD"/>
    <x v="0"/>
    <n v="1450159200"/>
    <b v="0"/>
    <b v="0"/>
    <s v="food/food trucks"/>
    <x v="0"/>
    <x v="0"/>
  </r>
  <r>
    <s v="Managed bottom-line architecture"/>
    <n v="1400"/>
    <x v="1"/>
    <n v="1040"/>
    <x v="1"/>
    <n v="92.151898734177209"/>
    <n v="158"/>
    <x v="1"/>
    <s v="USD"/>
    <x v="1"/>
    <n v="1408597200"/>
    <b v="0"/>
    <b v="1"/>
    <s v="music/rock"/>
    <x v="1"/>
    <x v="1"/>
  </r>
  <r>
    <s v="Function-based leadingedge pricing structure"/>
    <n v="108400"/>
    <x v="2"/>
    <n v="131.4787822878229"/>
    <x v="1"/>
    <n v="100.01614035087719"/>
    <n v="1425"/>
    <x v="2"/>
    <s v="AUD"/>
    <x v="2"/>
    <n v="1384840800"/>
    <b v="0"/>
    <b v="0"/>
    <s v="technology/web"/>
    <x v="2"/>
    <x v="2"/>
  </r>
  <r>
    <s v="Vision-oriented fresh-thinking conglomeration"/>
    <n v="4200"/>
    <x v="3"/>
    <n v="58.976190476190467"/>
    <x v="0"/>
    <n v="103.20833333333333"/>
    <n v="24"/>
    <x v="1"/>
    <s v="USD"/>
    <x v="3"/>
    <n v="1568955600"/>
    <b v="0"/>
    <b v="0"/>
    <s v="music/rock"/>
    <x v="1"/>
    <x v="1"/>
  </r>
  <r>
    <s v="Proactive foreground core"/>
    <n v="7600"/>
    <x v="4"/>
    <n v="69.276315789473685"/>
    <x v="0"/>
    <n v="99.339622641509436"/>
    <n v="53"/>
    <x v="1"/>
    <s v="USD"/>
    <x v="4"/>
    <n v="1548309600"/>
    <b v="0"/>
    <b v="0"/>
    <s v="theater/plays"/>
    <x v="3"/>
    <x v="3"/>
  </r>
  <r>
    <s v="Open-source optimizing database"/>
    <n v="7600"/>
    <x v="5"/>
    <n v="173.61842105263159"/>
    <x v="1"/>
    <n v="75.833333333333329"/>
    <n v="174"/>
    <x v="3"/>
    <s v="DKK"/>
    <x v="5"/>
    <n v="1347080400"/>
    <b v="0"/>
    <b v="0"/>
    <s v="theater/plays"/>
    <x v="3"/>
    <x v="3"/>
  </r>
  <r>
    <s v="Operative upward-trending algorithm"/>
    <n v="5200"/>
    <x v="6"/>
    <n v="20.961538461538463"/>
    <x v="0"/>
    <n v="60.555555555555557"/>
    <n v="18"/>
    <x v="4"/>
    <s v="GBP"/>
    <x v="6"/>
    <n v="1505365200"/>
    <b v="0"/>
    <b v="0"/>
    <s v="film &amp; video/documentary"/>
    <x v="4"/>
    <x v="4"/>
  </r>
  <r>
    <s v="Centralized cohesive challenge"/>
    <n v="4500"/>
    <x v="7"/>
    <n v="327.57777777777778"/>
    <x v="1"/>
    <n v="64.93832599118943"/>
    <n v="227"/>
    <x v="3"/>
    <s v="DKK"/>
    <x v="7"/>
    <n v="1439614800"/>
    <b v="0"/>
    <b v="0"/>
    <s v="theater/plays"/>
    <x v="3"/>
    <x v="3"/>
  </r>
  <r>
    <s v="Exclusive attitude-oriented intranet"/>
    <n v="110100"/>
    <x v="8"/>
    <n v="19.932788374205266"/>
    <x v="2"/>
    <n v="30.997175141242938"/>
    <n v="708"/>
    <x v="3"/>
    <s v="DKK"/>
    <x v="8"/>
    <n v="1281502800"/>
    <b v="0"/>
    <b v="0"/>
    <s v="theater/plays"/>
    <x v="3"/>
    <x v="3"/>
  </r>
  <r>
    <s v="Open-source fresh-thinking model"/>
    <n v="6200"/>
    <x v="9"/>
    <n v="51.741935483870968"/>
    <x v="0"/>
    <n v="72.909090909090907"/>
    <n v="44"/>
    <x v="1"/>
    <s v="USD"/>
    <x v="9"/>
    <n v="1383804000"/>
    <b v="0"/>
    <b v="0"/>
    <s v="music/electric music"/>
    <x v="1"/>
    <x v="5"/>
  </r>
  <r>
    <s v="Monitored empowering installation"/>
    <n v="5200"/>
    <x v="10"/>
    <n v="266.11538461538464"/>
    <x v="1"/>
    <n v="62.9"/>
    <n v="220"/>
    <x v="1"/>
    <s v="USD"/>
    <x v="10"/>
    <n v="1285909200"/>
    <b v="0"/>
    <b v="0"/>
    <s v="film &amp; video/drama"/>
    <x v="4"/>
    <x v="6"/>
  </r>
  <r>
    <s v="Grass-roots zero administration system engine"/>
    <n v="6300"/>
    <x v="11"/>
    <n v="48.095238095238095"/>
    <x v="0"/>
    <n v="112.22222222222223"/>
    <n v="27"/>
    <x v="1"/>
    <s v="USD"/>
    <x v="11"/>
    <n v="1285563600"/>
    <b v="0"/>
    <b v="1"/>
    <s v="theater/plays"/>
    <x v="3"/>
    <x v="3"/>
  </r>
  <r>
    <s v="Assimilated hybrid intranet"/>
    <n v="6300"/>
    <x v="12"/>
    <n v="89.349206349206341"/>
    <x v="0"/>
    <n v="102.34545454545454"/>
    <n v="55"/>
    <x v="1"/>
    <s v="USD"/>
    <x v="12"/>
    <n v="1572411600"/>
    <b v="0"/>
    <b v="0"/>
    <s v="film &amp; video/drama"/>
    <x v="4"/>
    <x v="6"/>
  </r>
  <r>
    <s v="Multi-tiered directional open architecture"/>
    <n v="4200"/>
    <x v="13"/>
    <n v="245.11904761904765"/>
    <x v="1"/>
    <n v="105.05102040816327"/>
    <n v="98"/>
    <x v="1"/>
    <s v="USD"/>
    <x v="13"/>
    <n v="1466658000"/>
    <b v="0"/>
    <b v="0"/>
    <s v="music/indie rock"/>
    <x v="1"/>
    <x v="7"/>
  </r>
  <r>
    <s v="Cloned directional synergy"/>
    <n v="28200"/>
    <x v="14"/>
    <n v="66.769503546099301"/>
    <x v="0"/>
    <n v="94.144999999999996"/>
    <n v="200"/>
    <x v="1"/>
    <s v="USD"/>
    <x v="14"/>
    <n v="1333342800"/>
    <b v="0"/>
    <b v="0"/>
    <s v="music/indie rock"/>
    <x v="1"/>
    <x v="7"/>
  </r>
  <r>
    <s v="Extended eco-centric pricing structure"/>
    <n v="81200"/>
    <x v="15"/>
    <n v="47.307881773399011"/>
    <x v="0"/>
    <n v="84.986725663716811"/>
    <n v="452"/>
    <x v="1"/>
    <s v="USD"/>
    <x v="15"/>
    <n v="1576303200"/>
    <b v="0"/>
    <b v="0"/>
    <s v="technology/wearables"/>
    <x v="2"/>
    <x v="8"/>
  </r>
  <r>
    <s v="Cross-platform systemic adapter"/>
    <n v="1700"/>
    <x v="16"/>
    <n v="649.47058823529414"/>
    <x v="1"/>
    <n v="110.41"/>
    <n v="100"/>
    <x v="1"/>
    <s v="USD"/>
    <x v="16"/>
    <n v="1392271200"/>
    <b v="0"/>
    <b v="0"/>
    <s v="publishing/nonfiction"/>
    <x v="5"/>
    <x v="9"/>
  </r>
  <r>
    <s v="Seamless 4thgeneration methodology"/>
    <n v="84600"/>
    <x v="17"/>
    <n v="159.39125295508273"/>
    <x v="1"/>
    <n v="107.96236989591674"/>
    <n v="1249"/>
    <x v="1"/>
    <s v="USD"/>
    <x v="17"/>
    <n v="1294898400"/>
    <b v="0"/>
    <b v="0"/>
    <s v="film &amp; video/animation"/>
    <x v="4"/>
    <x v="10"/>
  </r>
  <r>
    <s v="Exclusive needs-based adapter"/>
    <n v="9100"/>
    <x v="18"/>
    <n v="66.912087912087912"/>
    <x v="3"/>
    <n v="45.103703703703701"/>
    <n v="135"/>
    <x v="1"/>
    <s v="USD"/>
    <x v="18"/>
    <n v="1537074000"/>
    <b v="0"/>
    <b v="0"/>
    <s v="theater/plays"/>
    <x v="3"/>
    <x v="3"/>
  </r>
  <r>
    <s v="Down-sized cohesive archive"/>
    <n v="62500"/>
    <x v="19"/>
    <n v="48.529600000000002"/>
    <x v="0"/>
    <n v="45.001483679525222"/>
    <n v="674"/>
    <x v="1"/>
    <s v="USD"/>
    <x v="19"/>
    <n v="1553490000"/>
    <b v="0"/>
    <b v="1"/>
    <s v="theater/plays"/>
    <x v="3"/>
    <x v="3"/>
  </r>
  <r>
    <s v="Proactive composite alliance"/>
    <n v="131800"/>
    <x v="20"/>
    <n v="112.24279210925646"/>
    <x v="1"/>
    <n v="105.97134670487107"/>
    <n v="1396"/>
    <x v="1"/>
    <s v="USD"/>
    <x v="20"/>
    <n v="1406523600"/>
    <b v="0"/>
    <b v="0"/>
    <s v="film &amp; video/drama"/>
    <x v="4"/>
    <x v="6"/>
  </r>
  <r>
    <s v="Re-engineered intangible definition"/>
    <n v="94000"/>
    <x v="21"/>
    <n v="40.992553191489364"/>
    <x v="0"/>
    <n v="69.055555555555557"/>
    <n v="558"/>
    <x v="1"/>
    <s v="USD"/>
    <x v="21"/>
    <n v="1316322000"/>
    <b v="0"/>
    <b v="0"/>
    <s v="theater/plays"/>
    <x v="3"/>
    <x v="3"/>
  </r>
  <r>
    <s v="Enhanced dynamic definition"/>
    <n v="59100"/>
    <x v="22"/>
    <n v="128.07106598984771"/>
    <x v="1"/>
    <n v="85.044943820224717"/>
    <n v="890"/>
    <x v="1"/>
    <s v="USD"/>
    <x v="22"/>
    <n v="1524027600"/>
    <b v="0"/>
    <b v="0"/>
    <s v="theater/plays"/>
    <x v="3"/>
    <x v="3"/>
  </r>
  <r>
    <s v="Devolved next generation adapter"/>
    <n v="4500"/>
    <x v="23"/>
    <n v="332.04444444444448"/>
    <x v="1"/>
    <n v="105.22535211267606"/>
    <n v="142"/>
    <x v="4"/>
    <s v="GBP"/>
    <x v="23"/>
    <n v="1554699600"/>
    <b v="0"/>
    <b v="0"/>
    <s v="film &amp; video/documentary"/>
    <x v="4"/>
    <x v="4"/>
  </r>
  <r>
    <s v="Cross-platform intermediate frame"/>
    <n v="92400"/>
    <x v="24"/>
    <n v="112.83225108225108"/>
    <x v="1"/>
    <n v="39.003741114852225"/>
    <n v="2673"/>
    <x v="1"/>
    <s v="USD"/>
    <x v="24"/>
    <n v="1403499600"/>
    <b v="0"/>
    <b v="0"/>
    <s v="technology/wearables"/>
    <x v="2"/>
    <x v="8"/>
  </r>
  <r>
    <s v="Monitored impactful analyzer"/>
    <n v="5500"/>
    <x v="25"/>
    <n v="216.43636363636364"/>
    <x v="1"/>
    <n v="73.030674846625772"/>
    <n v="163"/>
    <x v="1"/>
    <s v="USD"/>
    <x v="25"/>
    <n v="1307422800"/>
    <b v="0"/>
    <b v="1"/>
    <s v="games/video games"/>
    <x v="6"/>
    <x v="11"/>
  </r>
  <r>
    <s v="Optional responsive customer loyalty"/>
    <n v="107500"/>
    <x v="26"/>
    <n v="48.199069767441863"/>
    <x v="3"/>
    <n v="35.009459459459457"/>
    <n v="1480"/>
    <x v="1"/>
    <s v="USD"/>
    <x v="26"/>
    <n v="1535346000"/>
    <b v="0"/>
    <b v="0"/>
    <s v="theater/plays"/>
    <x v="3"/>
    <x v="3"/>
  </r>
  <r>
    <s v="Diverse transitional migration"/>
    <n v="2000"/>
    <x v="27"/>
    <n v="79.95"/>
    <x v="0"/>
    <n v="106.6"/>
    <n v="15"/>
    <x v="1"/>
    <s v="USD"/>
    <x v="27"/>
    <n v="1444539600"/>
    <b v="0"/>
    <b v="0"/>
    <s v="music/rock"/>
    <x v="1"/>
    <x v="1"/>
  </r>
  <r>
    <s v="Synchronized global task-force"/>
    <n v="130800"/>
    <x v="28"/>
    <n v="105.22553516819573"/>
    <x v="1"/>
    <n v="61.997747747747745"/>
    <n v="2220"/>
    <x v="1"/>
    <s v="USD"/>
    <x v="28"/>
    <n v="1267682400"/>
    <b v="0"/>
    <b v="1"/>
    <s v="theater/plays"/>
    <x v="3"/>
    <x v="3"/>
  </r>
  <r>
    <s v="Focused 6thgeneration forecast"/>
    <n v="45900"/>
    <x v="29"/>
    <n v="328.89978213507629"/>
    <x v="1"/>
    <n v="94.000622665006233"/>
    <n v="1606"/>
    <x v="5"/>
    <s v="CHF"/>
    <x v="29"/>
    <n v="1535518800"/>
    <b v="0"/>
    <b v="0"/>
    <s v="film &amp; video/shorts"/>
    <x v="4"/>
    <x v="12"/>
  </r>
  <r>
    <s v="Down-sized analyzing challenge"/>
    <n v="9000"/>
    <x v="30"/>
    <n v="160.61111111111111"/>
    <x v="1"/>
    <n v="112.05426356589147"/>
    <n v="129"/>
    <x v="1"/>
    <s v="USD"/>
    <x v="30"/>
    <n v="1559106000"/>
    <b v="0"/>
    <b v="0"/>
    <s v="film &amp; video/animation"/>
    <x v="4"/>
    <x v="10"/>
  </r>
  <r>
    <s v="Progressive needs-based focus group"/>
    <n v="3500"/>
    <x v="31"/>
    <n v="310"/>
    <x v="1"/>
    <n v="48.008849557522126"/>
    <n v="226"/>
    <x v="4"/>
    <s v="GBP"/>
    <x v="31"/>
    <n v="1454392800"/>
    <b v="0"/>
    <b v="0"/>
    <s v="games/video games"/>
    <x v="6"/>
    <x v="11"/>
  </r>
  <r>
    <s v="Ergonomic 6thgeneration success"/>
    <n v="101000"/>
    <x v="32"/>
    <n v="86.807920792079202"/>
    <x v="0"/>
    <n v="38.004334633723452"/>
    <n v="2307"/>
    <x v="6"/>
    <s v="EUR"/>
    <x v="32"/>
    <n v="1517896800"/>
    <b v="0"/>
    <b v="0"/>
    <s v="film &amp; video/documentary"/>
    <x v="4"/>
    <x v="4"/>
  </r>
  <r>
    <s v="Exclusive interactive approach"/>
    <n v="50200"/>
    <x v="33"/>
    <n v="377.82071713147411"/>
    <x v="1"/>
    <n v="35.000184535892231"/>
    <n v="5419"/>
    <x v="1"/>
    <s v="USD"/>
    <x v="33"/>
    <n v="1415685600"/>
    <b v="0"/>
    <b v="0"/>
    <s v="theater/plays"/>
    <x v="3"/>
    <x v="3"/>
  </r>
  <r>
    <s v="Reverse-engineered asynchronous archive"/>
    <n v="9300"/>
    <x v="34"/>
    <n v="150.80645161290323"/>
    <x v="1"/>
    <n v="85"/>
    <n v="165"/>
    <x v="1"/>
    <s v="USD"/>
    <x v="34"/>
    <n v="1490677200"/>
    <b v="0"/>
    <b v="0"/>
    <s v="film &amp; video/documentary"/>
    <x v="4"/>
    <x v="4"/>
  </r>
  <r>
    <s v="Synergized intangible challenge"/>
    <n v="125500"/>
    <x v="35"/>
    <n v="150.30119521912351"/>
    <x v="1"/>
    <n v="95.993893129770996"/>
    <n v="1965"/>
    <x v="3"/>
    <s v="DKK"/>
    <x v="35"/>
    <n v="1551506400"/>
    <b v="0"/>
    <b v="1"/>
    <s v="film &amp; video/drama"/>
    <x v="4"/>
    <x v="6"/>
  </r>
  <r>
    <s v="Monitored multi-state encryption"/>
    <n v="700"/>
    <x v="36"/>
    <n v="157.28571428571431"/>
    <x v="1"/>
    <n v="68.8125"/>
    <n v="16"/>
    <x v="1"/>
    <s v="USD"/>
    <x v="36"/>
    <n v="1300856400"/>
    <b v="0"/>
    <b v="0"/>
    <s v="theater/plays"/>
    <x v="3"/>
    <x v="3"/>
  </r>
  <r>
    <s v="Profound attitude-oriented functionalities"/>
    <n v="8100"/>
    <x v="37"/>
    <n v="139.98765432098764"/>
    <x v="1"/>
    <n v="105.97196261682242"/>
    <n v="107"/>
    <x v="1"/>
    <s v="USD"/>
    <x v="37"/>
    <n v="1573192800"/>
    <b v="0"/>
    <b v="1"/>
    <s v="publishing/fiction"/>
    <x v="5"/>
    <x v="13"/>
  </r>
  <r>
    <s v="Digitized client-driven database"/>
    <n v="3100"/>
    <x v="38"/>
    <n v="325.32258064516128"/>
    <x v="1"/>
    <n v="75.261194029850742"/>
    <n v="134"/>
    <x v="1"/>
    <s v="USD"/>
    <x v="38"/>
    <n v="1287810000"/>
    <b v="0"/>
    <b v="0"/>
    <s v="photography/photography books"/>
    <x v="7"/>
    <x v="14"/>
  </r>
  <r>
    <s v="Organized bi-directional function"/>
    <n v="9900"/>
    <x v="39"/>
    <n v="50.777777777777779"/>
    <x v="0"/>
    <n v="57.125"/>
    <n v="88"/>
    <x v="3"/>
    <s v="DKK"/>
    <x v="39"/>
    <n v="1362978000"/>
    <b v="0"/>
    <b v="0"/>
    <s v="theater/plays"/>
    <x v="3"/>
    <x v="3"/>
  </r>
  <r>
    <s v="Reduced stable middleware"/>
    <n v="8800"/>
    <x v="40"/>
    <n v="169.06818181818181"/>
    <x v="1"/>
    <n v="75.141414141414145"/>
    <n v="198"/>
    <x v="1"/>
    <s v="USD"/>
    <x v="40"/>
    <n v="1277355600"/>
    <b v="0"/>
    <b v="1"/>
    <s v="technology/wearables"/>
    <x v="2"/>
    <x v="8"/>
  </r>
  <r>
    <s v="Universal 5thgeneration neural-net"/>
    <n v="5600"/>
    <x v="41"/>
    <n v="212.92857142857144"/>
    <x v="1"/>
    <n v="107.42342342342343"/>
    <n v="111"/>
    <x v="6"/>
    <s v="EUR"/>
    <x v="41"/>
    <n v="1348981200"/>
    <b v="0"/>
    <b v="1"/>
    <s v="music/rock"/>
    <x v="1"/>
    <x v="1"/>
  </r>
  <r>
    <s v="Virtual uniform frame"/>
    <n v="1800"/>
    <x v="42"/>
    <n v="443.94444444444446"/>
    <x v="1"/>
    <n v="35.995495495495497"/>
    <n v="222"/>
    <x v="1"/>
    <s v="USD"/>
    <x v="42"/>
    <n v="1310533200"/>
    <b v="0"/>
    <b v="0"/>
    <s v="food/food trucks"/>
    <x v="0"/>
    <x v="0"/>
  </r>
  <r>
    <s v="Profound explicit paradigm"/>
    <n v="90200"/>
    <x v="43"/>
    <n v="185.9390243902439"/>
    <x v="1"/>
    <n v="26.998873148744366"/>
    <n v="6212"/>
    <x v="1"/>
    <s v="USD"/>
    <x v="43"/>
    <n v="1407560400"/>
    <b v="0"/>
    <b v="0"/>
    <s v="publishing/radio &amp; podcasts"/>
    <x v="5"/>
    <x v="15"/>
  </r>
  <r>
    <s v="Visionary real-time groupware"/>
    <n v="1600"/>
    <x v="44"/>
    <n v="658.8125"/>
    <x v="1"/>
    <n v="107.56122448979592"/>
    <n v="98"/>
    <x v="3"/>
    <s v="DKK"/>
    <x v="44"/>
    <n v="1552885200"/>
    <b v="0"/>
    <b v="0"/>
    <s v="publishing/fiction"/>
    <x v="5"/>
    <x v="13"/>
  </r>
  <r>
    <s v="Networked tertiary Graphical User Interface"/>
    <n v="9500"/>
    <x v="45"/>
    <n v="47.684210526315788"/>
    <x v="0"/>
    <n v="94.375"/>
    <n v="48"/>
    <x v="1"/>
    <s v="USD"/>
    <x v="45"/>
    <n v="1479362400"/>
    <b v="0"/>
    <b v="1"/>
    <s v="theater/plays"/>
    <x v="3"/>
    <x v="3"/>
  </r>
  <r>
    <s v="Virtual grid-enabled task-force"/>
    <n v="3700"/>
    <x v="46"/>
    <n v="114.78378378378378"/>
    <x v="1"/>
    <n v="46.163043478260867"/>
    <n v="92"/>
    <x v="1"/>
    <s v="USD"/>
    <x v="46"/>
    <n v="1280552400"/>
    <b v="0"/>
    <b v="0"/>
    <s v="music/rock"/>
    <x v="1"/>
    <x v="1"/>
  </r>
  <r>
    <s v="Function-based multi-state software"/>
    <n v="1500"/>
    <x v="47"/>
    <n v="475.26666666666665"/>
    <x v="1"/>
    <n v="47.845637583892618"/>
    <n v="149"/>
    <x v="1"/>
    <s v="USD"/>
    <x v="47"/>
    <n v="1398661200"/>
    <b v="0"/>
    <b v="0"/>
    <s v="theater/plays"/>
    <x v="3"/>
    <x v="3"/>
  </r>
  <r>
    <s v="Optimized leadingedge concept"/>
    <n v="33300"/>
    <x v="48"/>
    <n v="386.97297297297297"/>
    <x v="1"/>
    <n v="53.007815713698065"/>
    <n v="2431"/>
    <x v="1"/>
    <s v="USD"/>
    <x v="48"/>
    <n v="1436245200"/>
    <b v="0"/>
    <b v="0"/>
    <s v="theater/plays"/>
    <x v="3"/>
    <x v="3"/>
  </r>
  <r>
    <s v="Sharable holistic interface"/>
    <n v="7200"/>
    <x v="49"/>
    <n v="189.625"/>
    <x v="1"/>
    <n v="45.059405940594061"/>
    <n v="303"/>
    <x v="1"/>
    <s v="USD"/>
    <x v="49"/>
    <n v="1575439200"/>
    <b v="0"/>
    <b v="0"/>
    <s v="music/rock"/>
    <x v="1"/>
    <x v="1"/>
  </r>
  <r>
    <s v="Down-sized system-worthy secured line"/>
    <n v="100"/>
    <x v="50"/>
    <n v="2"/>
    <x v="0"/>
    <n v="2"/>
    <n v="1"/>
    <x v="6"/>
    <s v="EUR"/>
    <x v="50"/>
    <n v="1377752400"/>
    <b v="0"/>
    <b v="0"/>
    <s v="music/metal"/>
    <x v="1"/>
    <x v="16"/>
  </r>
  <r>
    <s v="Inverse secondary infrastructure"/>
    <n v="158100"/>
    <x v="51"/>
    <n v="91.867805186590772"/>
    <x v="0"/>
    <n v="99.006816632583508"/>
    <n v="1467"/>
    <x v="4"/>
    <s v="GBP"/>
    <x v="51"/>
    <n v="1334206800"/>
    <b v="0"/>
    <b v="1"/>
    <s v="technology/wearables"/>
    <x v="2"/>
    <x v="8"/>
  </r>
  <r>
    <s v="Organic foreground leverage"/>
    <n v="7200"/>
    <x v="52"/>
    <n v="34.152777777777779"/>
    <x v="0"/>
    <n v="32.786666666666669"/>
    <n v="75"/>
    <x v="1"/>
    <s v="USD"/>
    <x v="52"/>
    <n v="1284872400"/>
    <b v="0"/>
    <b v="0"/>
    <s v="theater/plays"/>
    <x v="3"/>
    <x v="3"/>
  </r>
  <r>
    <s v="Reverse-engineered static concept"/>
    <n v="8800"/>
    <x v="53"/>
    <n v="140.40909090909091"/>
    <x v="1"/>
    <n v="59.119617224880386"/>
    <n v="209"/>
    <x v="1"/>
    <s v="USD"/>
    <x v="53"/>
    <n v="1403931600"/>
    <b v="0"/>
    <b v="0"/>
    <s v="film &amp; video/drama"/>
    <x v="4"/>
    <x v="6"/>
  </r>
  <r>
    <s v="Multi-channeled neutral customer loyalty"/>
    <n v="6000"/>
    <x v="54"/>
    <n v="89.86666666666666"/>
    <x v="0"/>
    <n v="44.93333333333333"/>
    <n v="120"/>
    <x v="1"/>
    <s v="USD"/>
    <x v="54"/>
    <n v="1521262800"/>
    <b v="0"/>
    <b v="0"/>
    <s v="technology/wearables"/>
    <x v="2"/>
    <x v="8"/>
  </r>
  <r>
    <s v="Reverse-engineered bifurcated strategy"/>
    <n v="6600"/>
    <x v="55"/>
    <n v="177.96969696969697"/>
    <x v="1"/>
    <n v="89.664122137404576"/>
    <n v="131"/>
    <x v="1"/>
    <s v="USD"/>
    <x v="55"/>
    <n v="1533358800"/>
    <b v="0"/>
    <b v="0"/>
    <s v="music/jazz"/>
    <x v="1"/>
    <x v="17"/>
  </r>
  <r>
    <s v="Horizontal context-sensitive knowledge user"/>
    <n v="8000"/>
    <x v="56"/>
    <n v="143.66249999999999"/>
    <x v="1"/>
    <n v="70.079268292682926"/>
    <n v="164"/>
    <x v="1"/>
    <s v="USD"/>
    <x v="56"/>
    <n v="1421474400"/>
    <b v="0"/>
    <b v="0"/>
    <s v="technology/wearables"/>
    <x v="2"/>
    <x v="8"/>
  </r>
  <r>
    <s v="Cross-group multi-state task-force"/>
    <n v="2900"/>
    <x v="57"/>
    <n v="215.27586206896552"/>
    <x v="1"/>
    <n v="31.059701492537314"/>
    <n v="201"/>
    <x v="1"/>
    <s v="USD"/>
    <x v="57"/>
    <n v="1505278800"/>
    <b v="0"/>
    <b v="0"/>
    <s v="games/video games"/>
    <x v="6"/>
    <x v="11"/>
  </r>
  <r>
    <s v="Expanded 3rdgeneration strategy"/>
    <n v="2700"/>
    <x v="58"/>
    <n v="227.11111111111114"/>
    <x v="1"/>
    <n v="29.061611374407583"/>
    <n v="211"/>
    <x v="1"/>
    <s v="USD"/>
    <x v="58"/>
    <n v="1443934800"/>
    <b v="0"/>
    <b v="0"/>
    <s v="theater/plays"/>
    <x v="3"/>
    <x v="3"/>
  </r>
  <r>
    <s v="Assimilated real-time support"/>
    <n v="1400"/>
    <x v="59"/>
    <n v="275.07142857142861"/>
    <x v="1"/>
    <n v="30.0859375"/>
    <n v="128"/>
    <x v="1"/>
    <s v="USD"/>
    <x v="59"/>
    <n v="1498539600"/>
    <b v="0"/>
    <b v="1"/>
    <s v="theater/plays"/>
    <x v="3"/>
    <x v="3"/>
  </r>
  <r>
    <s v="User-centric regional database"/>
    <n v="94200"/>
    <x v="60"/>
    <n v="144.37048832271762"/>
    <x v="1"/>
    <n v="84.998125000000002"/>
    <n v="1600"/>
    <x v="0"/>
    <s v="CAD"/>
    <x v="60"/>
    <n v="1342760400"/>
    <b v="0"/>
    <b v="0"/>
    <s v="theater/plays"/>
    <x v="3"/>
    <x v="3"/>
  </r>
  <r>
    <s v="Open-source zero administration complexity"/>
    <n v="199200"/>
    <x v="61"/>
    <n v="92.74598393574297"/>
    <x v="0"/>
    <n v="82.001775410563695"/>
    <n v="2253"/>
    <x v="0"/>
    <s v="CAD"/>
    <x v="61"/>
    <n v="1301720400"/>
    <b v="0"/>
    <b v="0"/>
    <s v="theater/plays"/>
    <x v="3"/>
    <x v="3"/>
  </r>
  <r>
    <s v="Organized incremental standardization"/>
    <n v="2000"/>
    <x v="62"/>
    <n v="722.6"/>
    <x v="1"/>
    <n v="58.040160642570278"/>
    <n v="249"/>
    <x v="1"/>
    <s v="USD"/>
    <x v="62"/>
    <n v="1433566800"/>
    <b v="0"/>
    <b v="0"/>
    <s v="technology/web"/>
    <x v="2"/>
    <x v="2"/>
  </r>
  <r>
    <s v="Assimilated didactic open system"/>
    <n v="4700"/>
    <x v="63"/>
    <n v="11.851063829787234"/>
    <x v="0"/>
    <n v="111.4"/>
    <n v="5"/>
    <x v="1"/>
    <s v="USD"/>
    <x v="63"/>
    <n v="1493874000"/>
    <b v="0"/>
    <b v="0"/>
    <s v="theater/plays"/>
    <x v="3"/>
    <x v="3"/>
  </r>
  <r>
    <s v="Vision-oriented logistical intranet"/>
    <n v="2800"/>
    <x v="64"/>
    <n v="97.642857142857139"/>
    <x v="0"/>
    <n v="71.94736842105263"/>
    <n v="38"/>
    <x v="1"/>
    <s v="USD"/>
    <x v="64"/>
    <n v="1531803600"/>
    <b v="0"/>
    <b v="1"/>
    <s v="technology/web"/>
    <x v="2"/>
    <x v="2"/>
  </r>
  <r>
    <s v="Mandatory incremental projection"/>
    <n v="6100"/>
    <x v="65"/>
    <n v="236.14754098360655"/>
    <x v="1"/>
    <n v="61.038135593220339"/>
    <n v="236"/>
    <x v="1"/>
    <s v="USD"/>
    <x v="65"/>
    <n v="1296712800"/>
    <b v="0"/>
    <b v="0"/>
    <s v="theater/plays"/>
    <x v="3"/>
    <x v="3"/>
  </r>
  <r>
    <s v="Grass-roots needs-based encryption"/>
    <n v="2900"/>
    <x v="66"/>
    <n v="45.068965517241381"/>
    <x v="0"/>
    <n v="108.91666666666667"/>
    <n v="12"/>
    <x v="1"/>
    <s v="USD"/>
    <x v="66"/>
    <n v="1428901200"/>
    <b v="0"/>
    <b v="1"/>
    <s v="theater/plays"/>
    <x v="3"/>
    <x v="3"/>
  </r>
  <r>
    <s v="Team-oriented 6thgeneration middleware"/>
    <n v="72600"/>
    <x v="67"/>
    <n v="162.38567493112947"/>
    <x v="1"/>
    <n v="29.001722017220171"/>
    <n v="4065"/>
    <x v="4"/>
    <s v="GBP"/>
    <x v="67"/>
    <n v="1264831200"/>
    <b v="0"/>
    <b v="1"/>
    <s v="technology/wearables"/>
    <x v="2"/>
    <x v="8"/>
  </r>
  <r>
    <s v="Inverse multi-tasking installation"/>
    <n v="5700"/>
    <x v="68"/>
    <n v="254.52631578947367"/>
    <x v="1"/>
    <n v="58.975609756097562"/>
    <n v="246"/>
    <x v="6"/>
    <s v="EUR"/>
    <x v="68"/>
    <n v="1505192400"/>
    <b v="0"/>
    <b v="1"/>
    <s v="theater/plays"/>
    <x v="3"/>
    <x v="3"/>
  </r>
  <r>
    <s v="Switchable disintermediate moderator"/>
    <n v="7900"/>
    <x v="69"/>
    <n v="24.063291139240505"/>
    <x v="3"/>
    <n v="111.82352941176471"/>
    <n v="17"/>
    <x v="1"/>
    <s v="USD"/>
    <x v="69"/>
    <n v="1295676000"/>
    <b v="0"/>
    <b v="0"/>
    <s v="theater/plays"/>
    <x v="3"/>
    <x v="3"/>
  </r>
  <r>
    <s v="Re-engineered 24/7 task-force"/>
    <n v="128000"/>
    <x v="70"/>
    <n v="123.74140625000001"/>
    <x v="1"/>
    <n v="63.995555555555555"/>
    <n v="2475"/>
    <x v="6"/>
    <s v="EUR"/>
    <x v="70"/>
    <n v="1292911200"/>
    <b v="0"/>
    <b v="1"/>
    <s v="theater/plays"/>
    <x v="3"/>
    <x v="3"/>
  </r>
  <r>
    <s v="Organic object-oriented budgetary management"/>
    <n v="6000"/>
    <x v="71"/>
    <n v="108.06666666666666"/>
    <x v="1"/>
    <n v="85.315789473684205"/>
    <n v="76"/>
    <x v="1"/>
    <s v="USD"/>
    <x v="71"/>
    <n v="1575439200"/>
    <b v="0"/>
    <b v="0"/>
    <s v="theater/plays"/>
    <x v="3"/>
    <x v="3"/>
  </r>
  <r>
    <s v="Seamless coherent parallelism"/>
    <n v="600"/>
    <x v="72"/>
    <n v="670.33333333333326"/>
    <x v="1"/>
    <n v="74.481481481481481"/>
    <n v="54"/>
    <x v="1"/>
    <s v="USD"/>
    <x v="72"/>
    <n v="1438837200"/>
    <b v="0"/>
    <b v="0"/>
    <s v="film &amp; video/animation"/>
    <x v="4"/>
    <x v="10"/>
  </r>
  <r>
    <s v="Cross-platform even-keeled initiative"/>
    <n v="1400"/>
    <x v="73"/>
    <n v="660.92857142857144"/>
    <x v="1"/>
    <n v="105.14772727272727"/>
    <n v="88"/>
    <x v="1"/>
    <s v="USD"/>
    <x v="73"/>
    <n v="1480485600"/>
    <b v="0"/>
    <b v="0"/>
    <s v="music/jazz"/>
    <x v="1"/>
    <x v="17"/>
  </r>
  <r>
    <s v="Progressive tertiary framework"/>
    <n v="3900"/>
    <x v="74"/>
    <n v="122.46153846153847"/>
    <x v="1"/>
    <n v="56.188235294117646"/>
    <n v="85"/>
    <x v="4"/>
    <s v="GBP"/>
    <x v="74"/>
    <n v="1459141200"/>
    <b v="0"/>
    <b v="0"/>
    <s v="music/metal"/>
    <x v="1"/>
    <x v="16"/>
  </r>
  <r>
    <s v="Multi-layered dynamic protocol"/>
    <n v="9700"/>
    <x v="75"/>
    <n v="150.57731958762886"/>
    <x v="1"/>
    <n v="85.917647058823533"/>
    <n v="170"/>
    <x v="1"/>
    <s v="USD"/>
    <x v="75"/>
    <n v="1532322000"/>
    <b v="0"/>
    <b v="0"/>
    <s v="photography/photography books"/>
    <x v="7"/>
    <x v="14"/>
  </r>
  <r>
    <s v="Horizontal next generation function"/>
    <n v="122900"/>
    <x v="76"/>
    <n v="78.106590724165997"/>
    <x v="0"/>
    <n v="57.00296912114014"/>
    <n v="1684"/>
    <x v="1"/>
    <s v="USD"/>
    <x v="76"/>
    <n v="1426222800"/>
    <b v="1"/>
    <b v="1"/>
    <s v="theater/plays"/>
    <x v="3"/>
    <x v="3"/>
  </r>
  <r>
    <s v="Pre-emptive impactful model"/>
    <n v="9500"/>
    <x v="77"/>
    <n v="46.94736842105263"/>
    <x v="0"/>
    <n v="79.642857142857139"/>
    <n v="56"/>
    <x v="1"/>
    <s v="USD"/>
    <x v="77"/>
    <n v="1286773200"/>
    <b v="0"/>
    <b v="1"/>
    <s v="film &amp; video/animation"/>
    <x v="4"/>
    <x v="10"/>
  </r>
  <r>
    <s v="User-centric bifurcated knowledge user"/>
    <n v="4500"/>
    <x v="78"/>
    <n v="300.8"/>
    <x v="1"/>
    <n v="41.018181818181816"/>
    <n v="330"/>
    <x v="1"/>
    <s v="USD"/>
    <x v="78"/>
    <n v="1523941200"/>
    <b v="0"/>
    <b v="0"/>
    <s v="publishing/translations"/>
    <x v="5"/>
    <x v="18"/>
  </r>
  <r>
    <s v="Triple-buffered reciprocal project"/>
    <n v="57800"/>
    <x v="79"/>
    <n v="69.598615916955026"/>
    <x v="0"/>
    <n v="48.004773269689736"/>
    <n v="838"/>
    <x v="1"/>
    <s v="USD"/>
    <x v="79"/>
    <n v="1529557200"/>
    <b v="0"/>
    <b v="0"/>
    <s v="theater/plays"/>
    <x v="3"/>
    <x v="3"/>
  </r>
  <r>
    <s v="Cross-platform needs-based approach"/>
    <n v="1100"/>
    <x v="80"/>
    <n v="637.4545454545455"/>
    <x v="1"/>
    <n v="55.212598425196852"/>
    <n v="127"/>
    <x v="1"/>
    <s v="USD"/>
    <x v="80"/>
    <n v="1506574800"/>
    <b v="0"/>
    <b v="0"/>
    <s v="games/video games"/>
    <x v="6"/>
    <x v="11"/>
  </r>
  <r>
    <s v="User-friendly static contingency"/>
    <n v="16800"/>
    <x v="81"/>
    <n v="225.33928571428569"/>
    <x v="1"/>
    <n v="92.109489051094897"/>
    <n v="411"/>
    <x v="1"/>
    <s v="USD"/>
    <x v="81"/>
    <n v="1513576800"/>
    <b v="0"/>
    <b v="0"/>
    <s v="music/rock"/>
    <x v="1"/>
    <x v="1"/>
  </r>
  <r>
    <s v="Reactive content-based framework"/>
    <n v="1000"/>
    <x v="82"/>
    <n v="1497.3000000000002"/>
    <x v="1"/>
    <n v="83.183333333333337"/>
    <n v="180"/>
    <x v="4"/>
    <s v="GBP"/>
    <x v="82"/>
    <n v="1548309600"/>
    <b v="0"/>
    <b v="1"/>
    <s v="games/video games"/>
    <x v="6"/>
    <x v="11"/>
  </r>
  <r>
    <s v="Realigned user-facing concept"/>
    <n v="106400"/>
    <x v="83"/>
    <n v="37.590225563909776"/>
    <x v="0"/>
    <n v="39.996000000000002"/>
    <n v="1000"/>
    <x v="1"/>
    <s v="USD"/>
    <x v="83"/>
    <n v="1471582800"/>
    <b v="0"/>
    <b v="0"/>
    <s v="music/electric music"/>
    <x v="1"/>
    <x v="5"/>
  </r>
  <r>
    <s v="Public-key zero tolerance orchestration"/>
    <n v="31400"/>
    <x v="84"/>
    <n v="132.36942675159236"/>
    <x v="1"/>
    <n v="111.1336898395722"/>
    <n v="374"/>
    <x v="1"/>
    <s v="USD"/>
    <x v="84"/>
    <n v="1344315600"/>
    <b v="0"/>
    <b v="0"/>
    <s v="technology/wearables"/>
    <x v="2"/>
    <x v="8"/>
  </r>
  <r>
    <s v="Multi-tiered eco-centric architecture"/>
    <n v="4900"/>
    <x v="85"/>
    <n v="131.22448979591837"/>
    <x v="1"/>
    <n v="90.563380281690144"/>
    <n v="71"/>
    <x v="2"/>
    <s v="AUD"/>
    <x v="85"/>
    <n v="1316408400"/>
    <b v="0"/>
    <b v="0"/>
    <s v="music/indie rock"/>
    <x v="1"/>
    <x v="7"/>
  </r>
  <r>
    <s v="Organic motivating firmware"/>
    <n v="7400"/>
    <x v="86"/>
    <n v="167.63513513513513"/>
    <x v="1"/>
    <n v="61.108374384236456"/>
    <n v="203"/>
    <x v="1"/>
    <s v="USD"/>
    <x v="86"/>
    <n v="1431838800"/>
    <b v="1"/>
    <b v="0"/>
    <s v="theater/plays"/>
    <x v="3"/>
    <x v="3"/>
  </r>
  <r>
    <s v="Synergized 4thgeneration conglomeration"/>
    <n v="198500"/>
    <x v="87"/>
    <n v="61.984886649874063"/>
    <x v="0"/>
    <n v="83.022941970310384"/>
    <n v="1482"/>
    <x v="2"/>
    <s v="AUD"/>
    <x v="87"/>
    <n v="1300510800"/>
    <b v="0"/>
    <b v="1"/>
    <s v="music/rock"/>
    <x v="1"/>
    <x v="1"/>
  </r>
  <r>
    <s v="Grass-roots fault-tolerant policy"/>
    <n v="4800"/>
    <x v="88"/>
    <n v="260.75"/>
    <x v="1"/>
    <n v="110.76106194690266"/>
    <n v="113"/>
    <x v="1"/>
    <s v="USD"/>
    <x v="88"/>
    <n v="1431061200"/>
    <b v="0"/>
    <b v="0"/>
    <s v="publishing/translations"/>
    <x v="5"/>
    <x v="18"/>
  </r>
  <r>
    <s v="Monitored scalable knowledgebase"/>
    <n v="3400"/>
    <x v="89"/>
    <n v="252.58823529411765"/>
    <x v="1"/>
    <n v="89.458333333333329"/>
    <n v="96"/>
    <x v="1"/>
    <s v="USD"/>
    <x v="89"/>
    <n v="1271480400"/>
    <b v="0"/>
    <b v="0"/>
    <s v="theater/plays"/>
    <x v="3"/>
    <x v="3"/>
  </r>
  <r>
    <s v="Synergistic explicit parallelism"/>
    <n v="7800"/>
    <x v="58"/>
    <n v="78.615384615384613"/>
    <x v="0"/>
    <n v="57.849056603773583"/>
    <n v="106"/>
    <x v="1"/>
    <s v="USD"/>
    <x v="90"/>
    <n v="1456380000"/>
    <b v="0"/>
    <b v="1"/>
    <s v="theater/plays"/>
    <x v="3"/>
    <x v="3"/>
  </r>
  <r>
    <s v="Enhanced systemic analyzer"/>
    <n v="154300"/>
    <x v="90"/>
    <n v="48.404406999351913"/>
    <x v="0"/>
    <n v="109.99705449189985"/>
    <n v="679"/>
    <x v="6"/>
    <s v="EUR"/>
    <x v="91"/>
    <n v="1472878800"/>
    <b v="0"/>
    <b v="0"/>
    <s v="publishing/translations"/>
    <x v="5"/>
    <x v="18"/>
  </r>
  <r>
    <s v="Object-based analyzing knowledge user"/>
    <n v="20000"/>
    <x v="91"/>
    <n v="258.875"/>
    <x v="1"/>
    <n v="103.96586345381526"/>
    <n v="498"/>
    <x v="5"/>
    <s v="CHF"/>
    <x v="92"/>
    <n v="1277355600"/>
    <b v="0"/>
    <b v="1"/>
    <s v="games/video games"/>
    <x v="6"/>
    <x v="11"/>
  </r>
  <r>
    <s v="Pre-emptive radical architecture"/>
    <n v="108800"/>
    <x v="92"/>
    <n v="60.548713235294116"/>
    <x v="3"/>
    <n v="107.99508196721311"/>
    <n v="610"/>
    <x v="1"/>
    <s v="USD"/>
    <x v="93"/>
    <n v="1351054800"/>
    <b v="0"/>
    <b v="1"/>
    <s v="theater/plays"/>
    <x v="3"/>
    <x v="3"/>
  </r>
  <r>
    <s v="Grass-roots web-enabled contingency"/>
    <n v="2900"/>
    <x v="93"/>
    <n v="303.68965517241378"/>
    <x v="1"/>
    <n v="48.927777777777777"/>
    <n v="180"/>
    <x v="4"/>
    <s v="GBP"/>
    <x v="94"/>
    <n v="1555563600"/>
    <b v="0"/>
    <b v="0"/>
    <s v="technology/web"/>
    <x v="2"/>
    <x v="2"/>
  </r>
  <r>
    <s v="Stand-alone system-worthy standardization"/>
    <n v="900"/>
    <x v="94"/>
    <n v="112.99999999999999"/>
    <x v="1"/>
    <n v="37.666666666666664"/>
    <n v="27"/>
    <x v="1"/>
    <s v="USD"/>
    <x v="95"/>
    <n v="1571634000"/>
    <b v="0"/>
    <b v="0"/>
    <s v="film &amp; video/documentary"/>
    <x v="4"/>
    <x v="4"/>
  </r>
  <r>
    <s v="Down-sized systematic policy"/>
    <n v="69700"/>
    <x v="95"/>
    <n v="217.37876614060258"/>
    <x v="1"/>
    <n v="64.999141999141997"/>
    <n v="2331"/>
    <x v="1"/>
    <s v="USD"/>
    <x v="96"/>
    <n v="1300856400"/>
    <b v="0"/>
    <b v="0"/>
    <s v="theater/plays"/>
    <x v="3"/>
    <x v="3"/>
  </r>
  <r>
    <s v="Cloned bi-directional architecture"/>
    <n v="1300"/>
    <x v="96"/>
    <n v="926.69230769230762"/>
    <x v="1"/>
    <n v="106.61061946902655"/>
    <n v="113"/>
    <x v="1"/>
    <s v="USD"/>
    <x v="48"/>
    <n v="1439874000"/>
    <b v="0"/>
    <b v="0"/>
    <s v="food/food trucks"/>
    <x v="0"/>
    <x v="0"/>
  </r>
  <r>
    <s v="Seamless transitional portal"/>
    <n v="97800"/>
    <x v="97"/>
    <n v="33.692229038854805"/>
    <x v="0"/>
    <n v="27.009016393442622"/>
    <n v="1220"/>
    <x v="2"/>
    <s v="AUD"/>
    <x v="97"/>
    <n v="1438318800"/>
    <b v="0"/>
    <b v="0"/>
    <s v="games/video games"/>
    <x v="6"/>
    <x v="11"/>
  </r>
  <r>
    <s v="Fully-configurable motivating approach"/>
    <n v="7600"/>
    <x v="98"/>
    <n v="196.7236842105263"/>
    <x v="1"/>
    <n v="91.16463414634147"/>
    <n v="164"/>
    <x v="1"/>
    <s v="USD"/>
    <x v="98"/>
    <n v="1419400800"/>
    <b v="0"/>
    <b v="0"/>
    <s v="theater/plays"/>
    <x v="3"/>
    <x v="3"/>
  </r>
  <r>
    <s v="Upgradable fault-tolerant approach"/>
    <n v="100"/>
    <x v="99"/>
    <n v="1"/>
    <x v="0"/>
    <n v="1"/>
    <n v="1"/>
    <x v="1"/>
    <s v="USD"/>
    <x v="99"/>
    <n v="1320555600"/>
    <b v="0"/>
    <b v="0"/>
    <s v="theater/plays"/>
    <x v="3"/>
    <x v="3"/>
  </r>
  <r>
    <s v="Reduced heuristic moratorium"/>
    <n v="900"/>
    <x v="100"/>
    <n v="1021.4444444444445"/>
    <x v="1"/>
    <n v="56.054878048780488"/>
    <n v="164"/>
    <x v="1"/>
    <s v="USD"/>
    <x v="100"/>
    <n v="1425103200"/>
    <b v="0"/>
    <b v="1"/>
    <s v="music/electric music"/>
    <x v="1"/>
    <x v="5"/>
  </r>
  <r>
    <s v="Front-line web-enabled model"/>
    <n v="3700"/>
    <x v="101"/>
    <n v="281.67567567567568"/>
    <x v="1"/>
    <n v="31.017857142857142"/>
    <n v="336"/>
    <x v="1"/>
    <s v="USD"/>
    <x v="101"/>
    <n v="1526878800"/>
    <b v="0"/>
    <b v="1"/>
    <s v="technology/wearables"/>
    <x v="2"/>
    <x v="8"/>
  </r>
  <r>
    <s v="Polarized incremental emulation"/>
    <n v="10000"/>
    <x v="102"/>
    <n v="24.610000000000003"/>
    <x v="0"/>
    <n v="66.513513513513516"/>
    <n v="37"/>
    <x v="6"/>
    <s v="EUR"/>
    <x v="102"/>
    <n v="1288674000"/>
    <b v="0"/>
    <b v="0"/>
    <s v="music/electric music"/>
    <x v="1"/>
    <x v="5"/>
  </r>
  <r>
    <s v="Self-enabling grid-enabled initiative"/>
    <n v="119200"/>
    <x v="103"/>
    <n v="143.14010067114094"/>
    <x v="1"/>
    <n v="89.005216484089729"/>
    <n v="1917"/>
    <x v="1"/>
    <s v="USD"/>
    <x v="103"/>
    <n v="1495602000"/>
    <b v="0"/>
    <b v="0"/>
    <s v="music/indie rock"/>
    <x v="1"/>
    <x v="7"/>
  </r>
  <r>
    <s v="Total fresh-thinking system engine"/>
    <n v="6800"/>
    <x v="104"/>
    <n v="144.54411764705884"/>
    <x v="1"/>
    <n v="103.46315789473684"/>
    <n v="95"/>
    <x v="1"/>
    <s v="USD"/>
    <x v="104"/>
    <n v="1366434000"/>
    <b v="0"/>
    <b v="0"/>
    <s v="technology/web"/>
    <x v="2"/>
    <x v="2"/>
  </r>
  <r>
    <s v="Ameliorated clear-thinking circuit"/>
    <n v="3900"/>
    <x v="105"/>
    <n v="359.12820512820514"/>
    <x v="1"/>
    <n v="95.278911564625844"/>
    <n v="147"/>
    <x v="1"/>
    <s v="USD"/>
    <x v="105"/>
    <n v="1568350800"/>
    <b v="0"/>
    <b v="0"/>
    <s v="theater/plays"/>
    <x v="3"/>
    <x v="3"/>
  </r>
  <r>
    <s v="Multi-layered encompassing installation"/>
    <n v="3500"/>
    <x v="106"/>
    <n v="186.48571428571427"/>
    <x v="1"/>
    <n v="75.895348837209298"/>
    <n v="86"/>
    <x v="1"/>
    <s v="USD"/>
    <x v="106"/>
    <n v="1525928400"/>
    <b v="0"/>
    <b v="1"/>
    <s v="theater/plays"/>
    <x v="3"/>
    <x v="3"/>
  </r>
  <r>
    <s v="Universal encompassing implementation"/>
    <n v="1500"/>
    <x v="107"/>
    <n v="595.26666666666665"/>
    <x v="1"/>
    <n v="107.57831325301204"/>
    <n v="83"/>
    <x v="1"/>
    <s v="USD"/>
    <x v="107"/>
    <n v="1336885200"/>
    <b v="0"/>
    <b v="0"/>
    <s v="film &amp; video/documentary"/>
    <x v="4"/>
    <x v="4"/>
  </r>
  <r>
    <s v="Object-based client-server application"/>
    <n v="5200"/>
    <x v="108"/>
    <n v="59.21153846153846"/>
    <x v="0"/>
    <n v="51.31666666666667"/>
    <n v="60"/>
    <x v="1"/>
    <s v="USD"/>
    <x v="108"/>
    <n v="1389679200"/>
    <b v="0"/>
    <b v="0"/>
    <s v="film &amp; video/television"/>
    <x v="4"/>
    <x v="19"/>
  </r>
  <r>
    <s v="Cross-platform solution-oriented process improvement"/>
    <n v="142400"/>
    <x v="109"/>
    <n v="14.962780898876405"/>
    <x v="0"/>
    <n v="71.983108108108112"/>
    <n v="296"/>
    <x v="1"/>
    <s v="USD"/>
    <x v="109"/>
    <n v="1538283600"/>
    <b v="0"/>
    <b v="0"/>
    <s v="food/food trucks"/>
    <x v="0"/>
    <x v="0"/>
  </r>
  <r>
    <s v="Re-engineered user-facing approach"/>
    <n v="61400"/>
    <x v="110"/>
    <n v="119.95602605863192"/>
    <x v="1"/>
    <n v="108.95414201183432"/>
    <n v="676"/>
    <x v="1"/>
    <s v="USD"/>
    <x v="110"/>
    <n v="1348808400"/>
    <b v="0"/>
    <b v="0"/>
    <s v="publishing/radio &amp; podcasts"/>
    <x v="5"/>
    <x v="15"/>
  </r>
  <r>
    <s v="Re-engineered client-driven hub"/>
    <n v="4700"/>
    <x v="111"/>
    <n v="268.82978723404256"/>
    <x v="1"/>
    <n v="35"/>
    <n v="361"/>
    <x v="2"/>
    <s v="AUD"/>
    <x v="111"/>
    <n v="1410152400"/>
    <b v="0"/>
    <b v="0"/>
    <s v="technology/web"/>
    <x v="2"/>
    <x v="2"/>
  </r>
  <r>
    <s v="User-friendly tertiary array"/>
    <n v="3300"/>
    <x v="112"/>
    <n v="376.87878787878788"/>
    <x v="1"/>
    <n v="94.938931297709928"/>
    <n v="131"/>
    <x v="1"/>
    <s v="USD"/>
    <x v="112"/>
    <n v="1505797200"/>
    <b v="0"/>
    <b v="0"/>
    <s v="food/food trucks"/>
    <x v="0"/>
    <x v="0"/>
  </r>
  <r>
    <s v="Robust heuristic encoding"/>
    <n v="1900"/>
    <x v="113"/>
    <n v="727.15789473684208"/>
    <x v="1"/>
    <n v="109.65079365079364"/>
    <n v="126"/>
    <x v="1"/>
    <s v="USD"/>
    <x v="113"/>
    <n v="1554872400"/>
    <b v="0"/>
    <b v="1"/>
    <s v="technology/wearables"/>
    <x v="2"/>
    <x v="8"/>
  </r>
  <r>
    <s v="Team-oriented clear-thinking capacity"/>
    <n v="166700"/>
    <x v="114"/>
    <n v="87.211757648470297"/>
    <x v="0"/>
    <n v="44.001815980629537"/>
    <n v="3304"/>
    <x v="6"/>
    <s v="EUR"/>
    <x v="114"/>
    <n v="1513922400"/>
    <b v="0"/>
    <b v="0"/>
    <s v="publishing/fiction"/>
    <x v="5"/>
    <x v="13"/>
  </r>
  <r>
    <s v="De-engineered motivating standardization"/>
    <n v="7200"/>
    <x v="115"/>
    <n v="88"/>
    <x v="0"/>
    <n v="86.794520547945211"/>
    <n v="73"/>
    <x v="1"/>
    <s v="USD"/>
    <x v="115"/>
    <n v="1442638800"/>
    <b v="0"/>
    <b v="0"/>
    <s v="theater/plays"/>
    <x v="3"/>
    <x v="3"/>
  </r>
  <r>
    <s v="Business-focused 24hour groupware"/>
    <n v="4900"/>
    <x v="116"/>
    <n v="173.9387755102041"/>
    <x v="1"/>
    <n v="30.992727272727272"/>
    <n v="275"/>
    <x v="1"/>
    <s v="USD"/>
    <x v="116"/>
    <n v="1317186000"/>
    <b v="0"/>
    <b v="0"/>
    <s v="film &amp; video/television"/>
    <x v="4"/>
    <x v="19"/>
  </r>
  <r>
    <s v="Organic next generation protocol"/>
    <n v="5400"/>
    <x v="117"/>
    <n v="117.61111111111111"/>
    <x v="1"/>
    <n v="94.791044776119406"/>
    <n v="67"/>
    <x v="1"/>
    <s v="USD"/>
    <x v="117"/>
    <n v="1391234400"/>
    <b v="0"/>
    <b v="0"/>
    <s v="photography/photography books"/>
    <x v="7"/>
    <x v="14"/>
  </r>
  <r>
    <s v="Reverse-engineered full-range Internet solution"/>
    <n v="5000"/>
    <x v="118"/>
    <n v="214.96"/>
    <x v="1"/>
    <n v="69.79220779220779"/>
    <n v="154"/>
    <x v="1"/>
    <s v="USD"/>
    <x v="118"/>
    <n v="1404363600"/>
    <b v="0"/>
    <b v="1"/>
    <s v="film &amp; video/documentary"/>
    <x v="4"/>
    <x v="4"/>
  </r>
  <r>
    <s v="Synchronized regional synergy"/>
    <n v="75100"/>
    <x v="119"/>
    <n v="149.49667110519306"/>
    <x v="1"/>
    <n v="63.003367003367003"/>
    <n v="1782"/>
    <x v="1"/>
    <s v="USD"/>
    <x v="119"/>
    <n v="1429592400"/>
    <b v="0"/>
    <b v="1"/>
    <s v="games/mobile games"/>
    <x v="6"/>
    <x v="20"/>
  </r>
  <r>
    <s v="Multi-lateral homogeneous success"/>
    <n v="45300"/>
    <x v="120"/>
    <n v="219.33995584988963"/>
    <x v="1"/>
    <n v="110.0343300110742"/>
    <n v="903"/>
    <x v="1"/>
    <s v="USD"/>
    <x v="33"/>
    <n v="1413608400"/>
    <b v="0"/>
    <b v="0"/>
    <s v="games/video games"/>
    <x v="6"/>
    <x v="11"/>
  </r>
  <r>
    <s v="Seamless zero-defect solution"/>
    <n v="136800"/>
    <x v="121"/>
    <n v="64.367690058479525"/>
    <x v="0"/>
    <n v="25.997933274284026"/>
    <n v="3387"/>
    <x v="1"/>
    <s v="USD"/>
    <x v="120"/>
    <n v="1419400800"/>
    <b v="0"/>
    <b v="0"/>
    <s v="publishing/fiction"/>
    <x v="5"/>
    <x v="13"/>
  </r>
  <r>
    <s v="Enhanced scalable concept"/>
    <n v="177700"/>
    <x v="122"/>
    <n v="18.622397298818232"/>
    <x v="0"/>
    <n v="49.987915407854985"/>
    <n v="662"/>
    <x v="0"/>
    <s v="CAD"/>
    <x v="121"/>
    <n v="1448604000"/>
    <b v="1"/>
    <b v="0"/>
    <s v="theater/plays"/>
    <x v="3"/>
    <x v="3"/>
  </r>
  <r>
    <s v="Polarized uniform software"/>
    <n v="2600"/>
    <x v="123"/>
    <n v="367.76923076923077"/>
    <x v="1"/>
    <n v="101.72340425531915"/>
    <n v="94"/>
    <x v="6"/>
    <s v="EUR"/>
    <x v="122"/>
    <n v="1562302800"/>
    <b v="0"/>
    <b v="0"/>
    <s v="photography/photography books"/>
    <x v="7"/>
    <x v="14"/>
  </r>
  <r>
    <s v="Stand-alone web-enabled moderator"/>
    <n v="5300"/>
    <x v="124"/>
    <n v="159.90566037735849"/>
    <x v="1"/>
    <n v="47.083333333333336"/>
    <n v="180"/>
    <x v="1"/>
    <s v="USD"/>
    <x v="123"/>
    <n v="1537678800"/>
    <b v="0"/>
    <b v="0"/>
    <s v="theater/plays"/>
    <x v="3"/>
    <x v="3"/>
  </r>
  <r>
    <s v="Proactive methodical benchmark"/>
    <n v="180200"/>
    <x v="125"/>
    <n v="38.633185349611544"/>
    <x v="0"/>
    <n v="89.944444444444443"/>
    <n v="774"/>
    <x v="1"/>
    <s v="USD"/>
    <x v="124"/>
    <n v="1473570000"/>
    <b v="0"/>
    <b v="1"/>
    <s v="theater/plays"/>
    <x v="3"/>
    <x v="3"/>
  </r>
  <r>
    <s v="Team-oriented 6thgeneration matrix"/>
    <n v="103200"/>
    <x v="126"/>
    <n v="51.42151162790698"/>
    <x v="0"/>
    <n v="78.96875"/>
    <n v="672"/>
    <x v="0"/>
    <s v="CAD"/>
    <x v="125"/>
    <n v="1273899600"/>
    <b v="0"/>
    <b v="0"/>
    <s v="theater/plays"/>
    <x v="3"/>
    <x v="3"/>
  </r>
  <r>
    <s v="Phased human-resource core"/>
    <n v="70600"/>
    <x v="127"/>
    <n v="60.334277620396605"/>
    <x v="3"/>
    <n v="80.067669172932327"/>
    <n v="532"/>
    <x v="1"/>
    <s v="USD"/>
    <x v="126"/>
    <n v="1284008400"/>
    <b v="0"/>
    <b v="0"/>
    <s v="music/rock"/>
    <x v="1"/>
    <x v="1"/>
  </r>
  <r>
    <s v="Mandatory tertiary implementation"/>
    <n v="148500"/>
    <x v="128"/>
    <n v="3.202693602693603"/>
    <x v="3"/>
    <n v="86.472727272727269"/>
    <n v="55"/>
    <x v="2"/>
    <s v="AUD"/>
    <x v="127"/>
    <n v="1425103200"/>
    <b v="0"/>
    <b v="0"/>
    <s v="food/food trucks"/>
    <x v="0"/>
    <x v="0"/>
  </r>
  <r>
    <s v="Secured directional encryption"/>
    <n v="9600"/>
    <x v="129"/>
    <n v="155.46875"/>
    <x v="1"/>
    <n v="28.001876172607879"/>
    <n v="533"/>
    <x v="3"/>
    <s v="DKK"/>
    <x v="128"/>
    <n v="1320991200"/>
    <b v="0"/>
    <b v="0"/>
    <s v="film &amp; video/drama"/>
    <x v="4"/>
    <x v="6"/>
  </r>
  <r>
    <s v="Distributed 5thgeneration implementation"/>
    <n v="164700"/>
    <x v="130"/>
    <n v="100.85974499089254"/>
    <x v="1"/>
    <n v="67.996725337699544"/>
    <n v="2443"/>
    <x v="4"/>
    <s v="GBP"/>
    <x v="129"/>
    <n v="1386828000"/>
    <b v="0"/>
    <b v="0"/>
    <s v="technology/web"/>
    <x v="2"/>
    <x v="2"/>
  </r>
  <r>
    <s v="Virtual static core"/>
    <n v="3300"/>
    <x v="131"/>
    <n v="116.18181818181819"/>
    <x v="1"/>
    <n v="43.078651685393261"/>
    <n v="89"/>
    <x v="1"/>
    <s v="USD"/>
    <x v="130"/>
    <n v="1517119200"/>
    <b v="0"/>
    <b v="1"/>
    <s v="theater/plays"/>
    <x v="3"/>
    <x v="3"/>
  </r>
  <r>
    <s v="Secured content-based product"/>
    <n v="4500"/>
    <x v="132"/>
    <n v="310.77777777777777"/>
    <x v="1"/>
    <n v="87.95597484276729"/>
    <n v="159"/>
    <x v="1"/>
    <s v="USD"/>
    <x v="131"/>
    <n v="1315026000"/>
    <b v="0"/>
    <b v="0"/>
    <s v="music/world music"/>
    <x v="1"/>
    <x v="21"/>
  </r>
  <r>
    <s v="Secured executive concept"/>
    <n v="99500"/>
    <x v="133"/>
    <n v="89.73668341708543"/>
    <x v="0"/>
    <n v="94.987234042553197"/>
    <n v="940"/>
    <x v="5"/>
    <s v="CHF"/>
    <x v="132"/>
    <n v="1312693200"/>
    <b v="0"/>
    <b v="1"/>
    <s v="film &amp; video/documentary"/>
    <x v="4"/>
    <x v="4"/>
  </r>
  <r>
    <s v="Balanced zero-defect software"/>
    <n v="7700"/>
    <x v="134"/>
    <n v="71.27272727272728"/>
    <x v="0"/>
    <n v="46.905982905982903"/>
    <n v="117"/>
    <x v="1"/>
    <s v="USD"/>
    <x v="133"/>
    <n v="1363064400"/>
    <b v="0"/>
    <b v="1"/>
    <s v="theater/plays"/>
    <x v="3"/>
    <x v="3"/>
  </r>
  <r>
    <s v="Distributed context-sensitive flexibility"/>
    <n v="82800"/>
    <x v="135"/>
    <n v="3.2862318840579712"/>
    <x v="3"/>
    <n v="46.913793103448278"/>
    <n v="58"/>
    <x v="1"/>
    <s v="USD"/>
    <x v="134"/>
    <n v="1403154000"/>
    <b v="0"/>
    <b v="1"/>
    <s v="film &amp; video/drama"/>
    <x v="4"/>
    <x v="6"/>
  </r>
  <r>
    <s v="Down-sized disintermediate support"/>
    <n v="1800"/>
    <x v="136"/>
    <n v="261.77777777777777"/>
    <x v="1"/>
    <n v="94.24"/>
    <n v="50"/>
    <x v="1"/>
    <s v="USD"/>
    <x v="135"/>
    <n v="1286859600"/>
    <b v="0"/>
    <b v="0"/>
    <s v="publishing/nonfiction"/>
    <x v="5"/>
    <x v="9"/>
  </r>
  <r>
    <s v="Stand-alone mission-critical moratorium"/>
    <n v="9600"/>
    <x v="137"/>
    <n v="96"/>
    <x v="0"/>
    <n v="80.139130434782615"/>
    <n v="115"/>
    <x v="1"/>
    <s v="USD"/>
    <x v="136"/>
    <n v="1349326800"/>
    <b v="0"/>
    <b v="0"/>
    <s v="games/mobile games"/>
    <x v="6"/>
    <x v="20"/>
  </r>
  <r>
    <s v="Down-sized empowering protocol"/>
    <n v="92100"/>
    <x v="138"/>
    <n v="20.896851248642779"/>
    <x v="0"/>
    <n v="59.036809815950917"/>
    <n v="326"/>
    <x v="1"/>
    <s v="USD"/>
    <x v="137"/>
    <n v="1430974800"/>
    <b v="0"/>
    <b v="1"/>
    <s v="technology/wearables"/>
    <x v="2"/>
    <x v="8"/>
  </r>
  <r>
    <s v="Fully-configurable coherent Internet solution"/>
    <n v="5500"/>
    <x v="139"/>
    <n v="223.16363636363636"/>
    <x v="1"/>
    <n v="65.989247311827953"/>
    <n v="186"/>
    <x v="1"/>
    <s v="USD"/>
    <x v="138"/>
    <n v="1519970400"/>
    <b v="0"/>
    <b v="0"/>
    <s v="film &amp; video/documentary"/>
    <x v="4"/>
    <x v="4"/>
  </r>
  <r>
    <s v="Distributed motivating algorithm"/>
    <n v="64300"/>
    <x v="140"/>
    <n v="101.59097978227061"/>
    <x v="1"/>
    <n v="60.992530345471522"/>
    <n v="1071"/>
    <x v="1"/>
    <s v="USD"/>
    <x v="139"/>
    <n v="1434603600"/>
    <b v="0"/>
    <b v="0"/>
    <s v="technology/web"/>
    <x v="2"/>
    <x v="2"/>
  </r>
  <r>
    <s v="Expanded solution-oriented benchmark"/>
    <n v="5000"/>
    <x v="141"/>
    <n v="230.03999999999996"/>
    <x v="1"/>
    <n v="98.307692307692307"/>
    <n v="117"/>
    <x v="1"/>
    <s v="USD"/>
    <x v="107"/>
    <n v="1337230800"/>
    <b v="0"/>
    <b v="0"/>
    <s v="technology/web"/>
    <x v="2"/>
    <x v="2"/>
  </r>
  <r>
    <s v="Implemented discrete secured line"/>
    <n v="5400"/>
    <x v="142"/>
    <n v="135.59259259259261"/>
    <x v="1"/>
    <n v="104.6"/>
    <n v="70"/>
    <x v="1"/>
    <s v="USD"/>
    <x v="140"/>
    <n v="1279429200"/>
    <b v="0"/>
    <b v="0"/>
    <s v="music/indie rock"/>
    <x v="1"/>
    <x v="7"/>
  </r>
  <r>
    <s v="Multi-lateral actuating installation"/>
    <n v="9000"/>
    <x v="143"/>
    <n v="129.1"/>
    <x v="1"/>
    <n v="86.066666666666663"/>
    <n v="135"/>
    <x v="1"/>
    <s v="USD"/>
    <x v="141"/>
    <n v="1561438800"/>
    <b v="0"/>
    <b v="0"/>
    <s v="theater/plays"/>
    <x v="3"/>
    <x v="3"/>
  </r>
  <r>
    <s v="Secured reciprocal array"/>
    <n v="25000"/>
    <x v="144"/>
    <n v="236.512"/>
    <x v="1"/>
    <n v="76.989583333333329"/>
    <n v="768"/>
    <x v="5"/>
    <s v="CHF"/>
    <x v="142"/>
    <n v="1410498000"/>
    <b v="0"/>
    <b v="0"/>
    <s v="technology/wearables"/>
    <x v="2"/>
    <x v="8"/>
  </r>
  <r>
    <s v="Optional bandwidth-monitored middleware"/>
    <n v="8800"/>
    <x v="145"/>
    <n v="17.25"/>
    <x v="3"/>
    <n v="29.764705882352942"/>
    <n v="51"/>
    <x v="1"/>
    <s v="USD"/>
    <x v="143"/>
    <n v="1322460000"/>
    <b v="0"/>
    <b v="0"/>
    <s v="theater/plays"/>
    <x v="3"/>
    <x v="3"/>
  </r>
  <r>
    <s v="Upgradable upward-trending workforce"/>
    <n v="8300"/>
    <x v="146"/>
    <n v="112.49397590361446"/>
    <x v="1"/>
    <n v="46.91959798994975"/>
    <n v="199"/>
    <x v="1"/>
    <s v="USD"/>
    <x v="144"/>
    <n v="1466312400"/>
    <b v="0"/>
    <b v="1"/>
    <s v="theater/plays"/>
    <x v="3"/>
    <x v="3"/>
  </r>
  <r>
    <s v="Upgradable hybrid capability"/>
    <n v="9300"/>
    <x v="147"/>
    <n v="121.02150537634408"/>
    <x v="1"/>
    <n v="105.18691588785046"/>
    <n v="107"/>
    <x v="1"/>
    <s v="USD"/>
    <x v="145"/>
    <n v="1501736400"/>
    <b v="0"/>
    <b v="0"/>
    <s v="technology/wearables"/>
    <x v="2"/>
    <x v="8"/>
  </r>
  <r>
    <s v="Managed fresh-thinking flexibility"/>
    <n v="6200"/>
    <x v="148"/>
    <n v="219.87096774193549"/>
    <x v="1"/>
    <n v="69.907692307692301"/>
    <n v="195"/>
    <x v="1"/>
    <s v="USD"/>
    <x v="146"/>
    <n v="1361512800"/>
    <b v="0"/>
    <b v="0"/>
    <s v="music/indie rock"/>
    <x v="1"/>
    <x v="7"/>
  </r>
  <r>
    <s v="Networked stable workforce"/>
    <n v="100"/>
    <x v="99"/>
    <n v="1"/>
    <x v="0"/>
    <n v="1"/>
    <n v="1"/>
    <x v="1"/>
    <s v="USD"/>
    <x v="147"/>
    <n v="1545026400"/>
    <b v="0"/>
    <b v="0"/>
    <s v="music/rock"/>
    <x v="1"/>
    <x v="1"/>
  </r>
  <r>
    <s v="Customizable intermediate extranet"/>
    <n v="137200"/>
    <x v="149"/>
    <n v="64.166909620991248"/>
    <x v="0"/>
    <n v="60.011588275391958"/>
    <n v="1467"/>
    <x v="1"/>
    <s v="USD"/>
    <x v="148"/>
    <n v="1406696400"/>
    <b v="0"/>
    <b v="0"/>
    <s v="music/electric music"/>
    <x v="1"/>
    <x v="5"/>
  </r>
  <r>
    <s v="User-centric fault-tolerant task-force"/>
    <n v="41500"/>
    <x v="150"/>
    <n v="423.06746987951806"/>
    <x v="1"/>
    <n v="52.006220379146917"/>
    <n v="3376"/>
    <x v="1"/>
    <s v="USD"/>
    <x v="149"/>
    <n v="1487916000"/>
    <b v="0"/>
    <b v="0"/>
    <s v="music/indie rock"/>
    <x v="1"/>
    <x v="7"/>
  </r>
  <r>
    <s v="Multi-tiered radical definition"/>
    <n v="189400"/>
    <x v="151"/>
    <n v="92.984160506863773"/>
    <x v="0"/>
    <n v="31.000176025347649"/>
    <n v="5681"/>
    <x v="1"/>
    <s v="USD"/>
    <x v="150"/>
    <n v="1351141200"/>
    <b v="0"/>
    <b v="0"/>
    <s v="theater/plays"/>
    <x v="3"/>
    <x v="3"/>
  </r>
  <r>
    <s v="Devolved foreground benchmark"/>
    <n v="171300"/>
    <x v="152"/>
    <n v="58.756567425569173"/>
    <x v="0"/>
    <n v="95.042492917847028"/>
    <n v="1059"/>
    <x v="1"/>
    <s v="USD"/>
    <x v="151"/>
    <n v="1465016400"/>
    <b v="0"/>
    <b v="1"/>
    <s v="music/indie rock"/>
    <x v="1"/>
    <x v="7"/>
  </r>
  <r>
    <s v="Distributed eco-centric methodology"/>
    <n v="139500"/>
    <x v="153"/>
    <n v="65.022222222222226"/>
    <x v="0"/>
    <n v="75.968174204355108"/>
    <n v="1194"/>
    <x v="1"/>
    <s v="USD"/>
    <x v="152"/>
    <n v="1270789200"/>
    <b v="0"/>
    <b v="0"/>
    <s v="theater/plays"/>
    <x v="3"/>
    <x v="3"/>
  </r>
  <r>
    <s v="Streamlined encompassing encryption"/>
    <n v="36400"/>
    <x v="154"/>
    <n v="73.939560439560438"/>
    <x v="3"/>
    <n v="71.013192612137203"/>
    <n v="379"/>
    <x v="2"/>
    <s v="AUD"/>
    <x v="153"/>
    <n v="1572325200"/>
    <b v="0"/>
    <b v="0"/>
    <s v="music/rock"/>
    <x v="1"/>
    <x v="1"/>
  </r>
  <r>
    <s v="User-friendly reciprocal initiative"/>
    <n v="4200"/>
    <x v="155"/>
    <n v="52.666666666666664"/>
    <x v="0"/>
    <n v="73.733333333333334"/>
    <n v="30"/>
    <x v="2"/>
    <s v="AUD"/>
    <x v="154"/>
    <n v="1389420000"/>
    <b v="0"/>
    <b v="0"/>
    <s v="photography/photography books"/>
    <x v="7"/>
    <x v="14"/>
  </r>
  <r>
    <s v="Ergonomic fresh-thinking installation"/>
    <n v="2100"/>
    <x v="156"/>
    <n v="220.95238095238096"/>
    <x v="1"/>
    <n v="113.17073170731707"/>
    <n v="41"/>
    <x v="1"/>
    <s v="USD"/>
    <x v="155"/>
    <n v="1449640800"/>
    <b v="0"/>
    <b v="0"/>
    <s v="music/rock"/>
    <x v="1"/>
    <x v="1"/>
  </r>
  <r>
    <s v="Robust explicit hardware"/>
    <n v="191200"/>
    <x v="157"/>
    <n v="100.01150627615063"/>
    <x v="1"/>
    <n v="105.00933552992861"/>
    <n v="1821"/>
    <x v="1"/>
    <s v="USD"/>
    <x v="156"/>
    <n v="1555218000"/>
    <b v="0"/>
    <b v="1"/>
    <s v="theater/plays"/>
    <x v="3"/>
    <x v="3"/>
  </r>
  <r>
    <s v="Stand-alone actuating support"/>
    <n v="8000"/>
    <x v="158"/>
    <n v="162.3125"/>
    <x v="1"/>
    <n v="79.176829268292678"/>
    <n v="164"/>
    <x v="1"/>
    <s v="USD"/>
    <x v="157"/>
    <n v="1557723600"/>
    <b v="0"/>
    <b v="0"/>
    <s v="technology/wearables"/>
    <x v="2"/>
    <x v="8"/>
  </r>
  <r>
    <s v="Cross-platform methodical process improvement"/>
    <n v="5500"/>
    <x v="159"/>
    <n v="78.181818181818187"/>
    <x v="0"/>
    <n v="57.333333333333336"/>
    <n v="75"/>
    <x v="1"/>
    <s v="USD"/>
    <x v="158"/>
    <n v="1443502800"/>
    <b v="0"/>
    <b v="1"/>
    <s v="technology/web"/>
    <x v="2"/>
    <x v="2"/>
  </r>
  <r>
    <s v="Extended bottom-line open architecture"/>
    <n v="6100"/>
    <x v="160"/>
    <n v="149.73770491803279"/>
    <x v="1"/>
    <n v="58.178343949044589"/>
    <n v="157"/>
    <x v="5"/>
    <s v="CHF"/>
    <x v="159"/>
    <n v="1546840800"/>
    <b v="0"/>
    <b v="0"/>
    <s v="music/rock"/>
    <x v="1"/>
    <x v="1"/>
  </r>
  <r>
    <s v="Extended reciprocal circuit"/>
    <n v="3500"/>
    <x v="161"/>
    <n v="253.25714285714284"/>
    <x v="1"/>
    <n v="36.032520325203251"/>
    <n v="246"/>
    <x v="1"/>
    <s v="USD"/>
    <x v="160"/>
    <n v="1512712800"/>
    <b v="0"/>
    <b v="1"/>
    <s v="photography/photography books"/>
    <x v="7"/>
    <x v="14"/>
  </r>
  <r>
    <s v="Polarized human-resource protocol"/>
    <n v="150500"/>
    <x v="162"/>
    <n v="100.16943521594683"/>
    <x v="1"/>
    <n v="107.99068767908309"/>
    <n v="1396"/>
    <x v="1"/>
    <s v="USD"/>
    <x v="161"/>
    <n v="1507525200"/>
    <b v="0"/>
    <b v="0"/>
    <s v="theater/plays"/>
    <x v="3"/>
    <x v="3"/>
  </r>
  <r>
    <s v="Synergized radical product"/>
    <n v="90400"/>
    <x v="163"/>
    <n v="121.99004424778761"/>
    <x v="1"/>
    <n v="44.005985634477256"/>
    <n v="2506"/>
    <x v="1"/>
    <s v="USD"/>
    <x v="162"/>
    <n v="1504328400"/>
    <b v="0"/>
    <b v="0"/>
    <s v="technology/web"/>
    <x v="2"/>
    <x v="2"/>
  </r>
  <r>
    <s v="Robust heuristic artificial intelligence"/>
    <n v="9800"/>
    <x v="164"/>
    <n v="137.13265306122449"/>
    <x v="1"/>
    <n v="55.077868852459019"/>
    <n v="244"/>
    <x v="1"/>
    <s v="USD"/>
    <x v="163"/>
    <n v="1293343200"/>
    <b v="0"/>
    <b v="0"/>
    <s v="photography/photography books"/>
    <x v="7"/>
    <x v="14"/>
  </r>
  <r>
    <s v="Robust content-based emulation"/>
    <n v="2600"/>
    <x v="165"/>
    <n v="415.53846153846149"/>
    <x v="1"/>
    <n v="74"/>
    <n v="146"/>
    <x v="2"/>
    <s v="AUD"/>
    <x v="164"/>
    <n v="1371704400"/>
    <b v="0"/>
    <b v="0"/>
    <s v="theater/plays"/>
    <x v="3"/>
    <x v="3"/>
  </r>
  <r>
    <s v="Ergonomic uniform open system"/>
    <n v="128100"/>
    <x v="166"/>
    <n v="31.30913348946136"/>
    <x v="0"/>
    <n v="41.996858638743454"/>
    <n v="955"/>
    <x v="3"/>
    <s v="DKK"/>
    <x v="165"/>
    <n v="1552798800"/>
    <b v="0"/>
    <b v="1"/>
    <s v="music/indie rock"/>
    <x v="1"/>
    <x v="7"/>
  </r>
  <r>
    <s v="Profit-focused modular product"/>
    <n v="23300"/>
    <x v="167"/>
    <n v="424.08154506437768"/>
    <x v="1"/>
    <n v="77.988161010260455"/>
    <n v="1267"/>
    <x v="1"/>
    <s v="USD"/>
    <x v="166"/>
    <n v="1342328400"/>
    <b v="0"/>
    <b v="1"/>
    <s v="film &amp; video/shorts"/>
    <x v="4"/>
    <x v="12"/>
  </r>
  <r>
    <s v="Mandatory mobile product"/>
    <n v="188100"/>
    <x v="168"/>
    <n v="2.93886230728336"/>
    <x v="0"/>
    <n v="82.507462686567166"/>
    <n v="67"/>
    <x v="1"/>
    <s v="USD"/>
    <x v="167"/>
    <n v="1502341200"/>
    <b v="0"/>
    <b v="0"/>
    <s v="music/indie rock"/>
    <x v="1"/>
    <x v="7"/>
  </r>
  <r>
    <s v="Public-key 3rdgeneration budgetary management"/>
    <n v="4900"/>
    <x v="169"/>
    <n v="10.63265306122449"/>
    <x v="0"/>
    <n v="104.2"/>
    <n v="5"/>
    <x v="1"/>
    <s v="USD"/>
    <x v="168"/>
    <n v="1397192400"/>
    <b v="0"/>
    <b v="0"/>
    <s v="publishing/translations"/>
    <x v="5"/>
    <x v="18"/>
  </r>
  <r>
    <s v="Centralized national firmware"/>
    <n v="800"/>
    <x v="170"/>
    <n v="82.875"/>
    <x v="0"/>
    <n v="25.5"/>
    <n v="26"/>
    <x v="1"/>
    <s v="USD"/>
    <x v="169"/>
    <n v="1407042000"/>
    <b v="0"/>
    <b v="1"/>
    <s v="film &amp; video/documentary"/>
    <x v="4"/>
    <x v="4"/>
  </r>
  <r>
    <s v="Cross-group 4thgeneration middleware"/>
    <n v="96700"/>
    <x v="171"/>
    <n v="163.01447776628748"/>
    <x v="1"/>
    <n v="100.98334401024984"/>
    <n v="1561"/>
    <x v="1"/>
    <s v="USD"/>
    <x v="170"/>
    <n v="1369371600"/>
    <b v="0"/>
    <b v="0"/>
    <s v="theater/plays"/>
    <x v="3"/>
    <x v="3"/>
  </r>
  <r>
    <s v="Pre-emptive scalable access"/>
    <n v="600"/>
    <x v="172"/>
    <n v="894.66666666666674"/>
    <x v="1"/>
    <n v="111.83333333333333"/>
    <n v="48"/>
    <x v="1"/>
    <s v="USD"/>
    <x v="171"/>
    <n v="1444107600"/>
    <b v="0"/>
    <b v="1"/>
    <s v="technology/wearables"/>
    <x v="2"/>
    <x v="8"/>
  </r>
  <r>
    <s v="Sharable intangible migration"/>
    <n v="181200"/>
    <x v="173"/>
    <n v="26.191501103752756"/>
    <x v="0"/>
    <n v="41.999115044247787"/>
    <n v="1130"/>
    <x v="1"/>
    <s v="USD"/>
    <x v="172"/>
    <n v="1474261200"/>
    <b v="0"/>
    <b v="0"/>
    <s v="theater/plays"/>
    <x v="3"/>
    <x v="3"/>
  </r>
  <r>
    <s v="Proactive scalable Graphical User Interface"/>
    <n v="115000"/>
    <x v="174"/>
    <n v="74.834782608695647"/>
    <x v="0"/>
    <n v="110.05115089514067"/>
    <n v="782"/>
    <x v="1"/>
    <s v="USD"/>
    <x v="173"/>
    <n v="1473656400"/>
    <b v="0"/>
    <b v="0"/>
    <s v="theater/plays"/>
    <x v="3"/>
    <x v="3"/>
  </r>
  <r>
    <s v="Digitized solution-oriented product"/>
    <n v="38800"/>
    <x v="175"/>
    <n v="416.47680412371136"/>
    <x v="1"/>
    <n v="58.997079225994888"/>
    <n v="2739"/>
    <x v="1"/>
    <s v="USD"/>
    <x v="174"/>
    <n v="1291960800"/>
    <b v="0"/>
    <b v="0"/>
    <s v="theater/plays"/>
    <x v="3"/>
    <x v="3"/>
  </r>
  <r>
    <s v="Triple-buffered cohesive structure"/>
    <n v="7200"/>
    <x v="176"/>
    <n v="96.208333333333329"/>
    <x v="0"/>
    <n v="32.985714285714288"/>
    <n v="210"/>
    <x v="1"/>
    <s v="USD"/>
    <x v="175"/>
    <n v="1506747600"/>
    <b v="0"/>
    <b v="0"/>
    <s v="food/food trucks"/>
    <x v="0"/>
    <x v="0"/>
  </r>
  <r>
    <s v="Realigned human-resource orchestration"/>
    <n v="44500"/>
    <x v="177"/>
    <n v="357.71910112359546"/>
    <x v="1"/>
    <n v="45.005654509471306"/>
    <n v="3537"/>
    <x v="0"/>
    <s v="CAD"/>
    <x v="176"/>
    <n v="1363582800"/>
    <b v="0"/>
    <b v="1"/>
    <s v="theater/plays"/>
    <x v="3"/>
    <x v="3"/>
  </r>
  <r>
    <s v="Optional clear-thinking software"/>
    <n v="56000"/>
    <x v="178"/>
    <n v="308.45714285714286"/>
    <x v="1"/>
    <n v="81.98196487897485"/>
    <n v="2107"/>
    <x v="2"/>
    <s v="AUD"/>
    <x v="177"/>
    <n v="1269666000"/>
    <b v="0"/>
    <b v="0"/>
    <s v="technology/wearables"/>
    <x v="2"/>
    <x v="8"/>
  </r>
  <r>
    <s v="Centralized global approach"/>
    <n v="8600"/>
    <x v="179"/>
    <n v="61.802325581395344"/>
    <x v="0"/>
    <n v="39.080882352941174"/>
    <n v="136"/>
    <x v="1"/>
    <s v="USD"/>
    <x v="178"/>
    <n v="1508648400"/>
    <b v="0"/>
    <b v="0"/>
    <s v="technology/web"/>
    <x v="2"/>
    <x v="2"/>
  </r>
  <r>
    <s v="Reverse-engineered bandwidth-monitored contingency"/>
    <n v="27100"/>
    <x v="180"/>
    <n v="722.32472324723244"/>
    <x v="1"/>
    <n v="58.996383363471971"/>
    <n v="3318"/>
    <x v="3"/>
    <s v="DKK"/>
    <x v="179"/>
    <n v="1561957200"/>
    <b v="0"/>
    <b v="0"/>
    <s v="theater/plays"/>
    <x v="3"/>
    <x v="3"/>
  </r>
  <r>
    <s v="Pre-emptive bandwidth-monitored instruction set"/>
    <n v="5100"/>
    <x v="181"/>
    <n v="69.117647058823522"/>
    <x v="0"/>
    <n v="40.988372093023258"/>
    <n v="86"/>
    <x v="0"/>
    <s v="CAD"/>
    <x v="180"/>
    <n v="1285131600"/>
    <b v="0"/>
    <b v="0"/>
    <s v="music/rock"/>
    <x v="1"/>
    <x v="1"/>
  </r>
  <r>
    <s v="Adaptive asynchronous emulation"/>
    <n v="3600"/>
    <x v="182"/>
    <n v="293.05555555555554"/>
    <x v="1"/>
    <n v="31.029411764705884"/>
    <n v="340"/>
    <x v="1"/>
    <s v="USD"/>
    <x v="181"/>
    <n v="1556946000"/>
    <b v="0"/>
    <b v="0"/>
    <s v="theater/plays"/>
    <x v="3"/>
    <x v="3"/>
  </r>
  <r>
    <s v="Innovative actuating conglomeration"/>
    <n v="1000"/>
    <x v="183"/>
    <n v="71.8"/>
    <x v="0"/>
    <n v="37.789473684210527"/>
    <n v="19"/>
    <x v="1"/>
    <s v="USD"/>
    <x v="182"/>
    <n v="1527138000"/>
    <b v="0"/>
    <b v="0"/>
    <s v="film &amp; video/television"/>
    <x v="4"/>
    <x v="19"/>
  </r>
  <r>
    <s v="Grass-roots foreground policy"/>
    <n v="88800"/>
    <x v="184"/>
    <n v="31.934684684684683"/>
    <x v="0"/>
    <n v="32.006772009029348"/>
    <n v="886"/>
    <x v="1"/>
    <s v="USD"/>
    <x v="183"/>
    <n v="1402117200"/>
    <b v="0"/>
    <b v="0"/>
    <s v="theater/plays"/>
    <x v="3"/>
    <x v="3"/>
  </r>
  <r>
    <s v="Horizontal transitional paradigm"/>
    <n v="60200"/>
    <x v="185"/>
    <n v="229.87375415282392"/>
    <x v="1"/>
    <n v="95.966712898751737"/>
    <n v="1442"/>
    <x v="0"/>
    <s v="CAD"/>
    <x v="184"/>
    <n v="1364014800"/>
    <b v="0"/>
    <b v="1"/>
    <s v="film &amp; video/shorts"/>
    <x v="4"/>
    <x v="12"/>
  </r>
  <r>
    <s v="Networked didactic info-mediaries"/>
    <n v="8200"/>
    <x v="186"/>
    <n v="32.012195121951223"/>
    <x v="0"/>
    <n v="75"/>
    <n v="35"/>
    <x v="6"/>
    <s v="EUR"/>
    <x v="185"/>
    <n v="1417586400"/>
    <b v="0"/>
    <b v="0"/>
    <s v="theater/plays"/>
    <x v="3"/>
    <x v="3"/>
  </r>
  <r>
    <s v="Switchable contextually-based access"/>
    <n v="191300"/>
    <x v="187"/>
    <n v="23.525352848928385"/>
    <x v="3"/>
    <n v="102.0498866213152"/>
    <n v="441"/>
    <x v="1"/>
    <s v="USD"/>
    <x v="186"/>
    <n v="1457071200"/>
    <b v="0"/>
    <b v="0"/>
    <s v="theater/plays"/>
    <x v="3"/>
    <x v="3"/>
  </r>
  <r>
    <s v="Up-sized dynamic throughput"/>
    <n v="3700"/>
    <x v="188"/>
    <n v="68.594594594594597"/>
    <x v="0"/>
    <n v="105.75"/>
    <n v="24"/>
    <x v="1"/>
    <s v="USD"/>
    <x v="187"/>
    <n v="1370408400"/>
    <b v="0"/>
    <b v="1"/>
    <s v="theater/plays"/>
    <x v="3"/>
    <x v="3"/>
  </r>
  <r>
    <s v="Mandatory reciprocal superstructure"/>
    <n v="8400"/>
    <x v="189"/>
    <n v="37.952380952380956"/>
    <x v="0"/>
    <n v="37.069767441860463"/>
    <n v="86"/>
    <x v="6"/>
    <s v="EUR"/>
    <x v="188"/>
    <n v="1552626000"/>
    <b v="0"/>
    <b v="0"/>
    <s v="theater/plays"/>
    <x v="3"/>
    <x v="3"/>
  </r>
  <r>
    <s v="Upgradable 4thgeneration productivity"/>
    <n v="42600"/>
    <x v="190"/>
    <n v="19.992957746478872"/>
    <x v="0"/>
    <n v="35.049382716049379"/>
    <n v="243"/>
    <x v="1"/>
    <s v="USD"/>
    <x v="189"/>
    <n v="1404190800"/>
    <b v="0"/>
    <b v="0"/>
    <s v="music/rock"/>
    <x v="1"/>
    <x v="1"/>
  </r>
  <r>
    <s v="Progressive discrete hub"/>
    <n v="6600"/>
    <x v="191"/>
    <n v="45.636363636363633"/>
    <x v="0"/>
    <n v="46.338461538461537"/>
    <n v="65"/>
    <x v="1"/>
    <s v="USD"/>
    <x v="190"/>
    <n v="1523509200"/>
    <b v="1"/>
    <b v="0"/>
    <s v="music/indie rock"/>
    <x v="1"/>
    <x v="7"/>
  </r>
  <r>
    <s v="Assimilated multi-tasking archive"/>
    <n v="7100"/>
    <x v="192"/>
    <n v="122.7605633802817"/>
    <x v="1"/>
    <n v="69.174603174603178"/>
    <n v="126"/>
    <x v="1"/>
    <s v="USD"/>
    <x v="191"/>
    <n v="1443589200"/>
    <b v="0"/>
    <b v="0"/>
    <s v="music/metal"/>
    <x v="1"/>
    <x v="16"/>
  </r>
  <r>
    <s v="Upgradable high-level solution"/>
    <n v="15800"/>
    <x v="193"/>
    <n v="361.75316455696202"/>
    <x v="1"/>
    <n v="109.07824427480917"/>
    <n v="524"/>
    <x v="1"/>
    <s v="USD"/>
    <x v="192"/>
    <n v="1533445200"/>
    <b v="0"/>
    <b v="0"/>
    <s v="music/electric music"/>
    <x v="1"/>
    <x v="5"/>
  </r>
  <r>
    <s v="Organic bandwidth-monitored frame"/>
    <n v="8200"/>
    <x v="194"/>
    <n v="63.146341463414636"/>
    <x v="0"/>
    <n v="51.78"/>
    <n v="100"/>
    <x v="3"/>
    <s v="DKK"/>
    <x v="173"/>
    <n v="1474520400"/>
    <b v="0"/>
    <b v="0"/>
    <s v="technology/wearables"/>
    <x v="2"/>
    <x v="8"/>
  </r>
  <r>
    <s v="Business-focused logistical framework"/>
    <n v="54700"/>
    <x v="195"/>
    <n v="298.20475319926874"/>
    <x v="1"/>
    <n v="82.010055304172951"/>
    <n v="1989"/>
    <x v="1"/>
    <s v="USD"/>
    <x v="193"/>
    <n v="1499403600"/>
    <b v="0"/>
    <b v="0"/>
    <s v="film &amp; video/drama"/>
    <x v="4"/>
    <x v="6"/>
  </r>
  <r>
    <s v="Universal multi-state capability"/>
    <n v="63200"/>
    <x v="196"/>
    <n v="9.5585443037974684"/>
    <x v="0"/>
    <n v="35.958333333333336"/>
    <n v="168"/>
    <x v="1"/>
    <s v="USD"/>
    <x v="194"/>
    <n v="1283576400"/>
    <b v="0"/>
    <b v="0"/>
    <s v="music/electric music"/>
    <x v="1"/>
    <x v="5"/>
  </r>
  <r>
    <s v="Digitized reciprocal infrastructure"/>
    <n v="1800"/>
    <x v="197"/>
    <n v="53.777777777777779"/>
    <x v="0"/>
    <n v="74.461538461538467"/>
    <n v="13"/>
    <x v="1"/>
    <s v="USD"/>
    <x v="195"/>
    <n v="1436590800"/>
    <b v="0"/>
    <b v="0"/>
    <s v="music/rock"/>
    <x v="1"/>
    <x v="1"/>
  </r>
  <r>
    <s v="Reduced dedicated capability"/>
    <n v="100"/>
    <x v="50"/>
    <n v="2"/>
    <x v="0"/>
    <n v="2"/>
    <n v="1"/>
    <x v="0"/>
    <s v="CAD"/>
    <x v="152"/>
    <n v="1270443600"/>
    <b v="0"/>
    <b v="0"/>
    <s v="theater/plays"/>
    <x v="3"/>
    <x v="3"/>
  </r>
  <r>
    <s v="Cross-platform bi-directional workforce"/>
    <n v="2100"/>
    <x v="198"/>
    <n v="681.19047619047615"/>
    <x v="1"/>
    <n v="91.114649681528661"/>
    <n v="157"/>
    <x v="1"/>
    <s v="USD"/>
    <x v="196"/>
    <n v="1407819600"/>
    <b v="0"/>
    <b v="0"/>
    <s v="technology/web"/>
    <x v="2"/>
    <x v="2"/>
  </r>
  <r>
    <s v="Upgradable scalable methodology"/>
    <n v="8300"/>
    <x v="199"/>
    <n v="78.831325301204828"/>
    <x v="3"/>
    <n v="79.792682926829272"/>
    <n v="82"/>
    <x v="1"/>
    <s v="USD"/>
    <x v="197"/>
    <n v="1317877200"/>
    <b v="0"/>
    <b v="0"/>
    <s v="food/food trucks"/>
    <x v="0"/>
    <x v="0"/>
  </r>
  <r>
    <s v="Customer-focused client-server service-desk"/>
    <n v="143900"/>
    <x v="200"/>
    <n v="134.40792216817235"/>
    <x v="1"/>
    <n v="42.999777678968428"/>
    <n v="4498"/>
    <x v="2"/>
    <s v="AUD"/>
    <x v="198"/>
    <n v="1484805600"/>
    <b v="0"/>
    <b v="0"/>
    <s v="theater/plays"/>
    <x v="3"/>
    <x v="3"/>
  </r>
  <r>
    <s v="Mandatory multimedia leverage"/>
    <n v="75000"/>
    <x v="201"/>
    <n v="3.3719999999999999"/>
    <x v="0"/>
    <n v="63.225000000000001"/>
    <n v="40"/>
    <x v="1"/>
    <s v="USD"/>
    <x v="199"/>
    <n v="1302670800"/>
    <b v="0"/>
    <b v="0"/>
    <s v="music/jazz"/>
    <x v="1"/>
    <x v="17"/>
  </r>
  <r>
    <s v="Focused analyzing circuit"/>
    <n v="1300"/>
    <x v="202"/>
    <n v="431.84615384615387"/>
    <x v="1"/>
    <n v="70.174999999999997"/>
    <n v="80"/>
    <x v="1"/>
    <s v="USD"/>
    <x v="200"/>
    <n v="1540789200"/>
    <b v="1"/>
    <b v="0"/>
    <s v="theater/plays"/>
    <x v="3"/>
    <x v="3"/>
  </r>
  <r>
    <s v="Fundamental grid-enabled strategy"/>
    <n v="9000"/>
    <x v="203"/>
    <n v="38.844444444444441"/>
    <x v="3"/>
    <n v="61.333333333333336"/>
    <n v="57"/>
    <x v="1"/>
    <s v="USD"/>
    <x v="201"/>
    <n v="1268028000"/>
    <b v="0"/>
    <b v="0"/>
    <s v="publishing/fiction"/>
    <x v="5"/>
    <x v="13"/>
  </r>
  <r>
    <s v="Digitized 5thgeneration knowledgebase"/>
    <n v="1000"/>
    <x v="204"/>
    <n v="425.7"/>
    <x v="1"/>
    <n v="99"/>
    <n v="43"/>
    <x v="1"/>
    <s v="USD"/>
    <x v="202"/>
    <n v="1537160400"/>
    <b v="0"/>
    <b v="1"/>
    <s v="music/rock"/>
    <x v="1"/>
    <x v="1"/>
  </r>
  <r>
    <s v="Mandatory multi-tasking encryption"/>
    <n v="196900"/>
    <x v="205"/>
    <n v="101.12239715591672"/>
    <x v="1"/>
    <n v="96.984900146127615"/>
    <n v="2053"/>
    <x v="1"/>
    <s v="USD"/>
    <x v="203"/>
    <n v="1512280800"/>
    <b v="0"/>
    <b v="0"/>
    <s v="film &amp; video/documentary"/>
    <x v="4"/>
    <x v="4"/>
  </r>
  <r>
    <s v="Distributed system-worthy application"/>
    <n v="194500"/>
    <x v="206"/>
    <n v="21.188688946015425"/>
    <x v="2"/>
    <n v="51.004950495049506"/>
    <n v="808"/>
    <x v="2"/>
    <s v="AUD"/>
    <x v="204"/>
    <n v="1463115600"/>
    <b v="0"/>
    <b v="0"/>
    <s v="film &amp; video/documentary"/>
    <x v="4"/>
    <x v="4"/>
  </r>
  <r>
    <s v="Synergistic tertiary time-frame"/>
    <n v="9400"/>
    <x v="207"/>
    <n v="67.425531914893625"/>
    <x v="0"/>
    <n v="28.044247787610619"/>
    <n v="226"/>
    <x v="3"/>
    <s v="DKK"/>
    <x v="205"/>
    <n v="1490850000"/>
    <b v="0"/>
    <b v="0"/>
    <s v="film &amp; video/science fiction"/>
    <x v="4"/>
    <x v="22"/>
  </r>
  <r>
    <s v="Customer-focused impactful benchmark"/>
    <n v="104400"/>
    <x v="208"/>
    <n v="94.923371647509583"/>
    <x v="0"/>
    <n v="60.984615384615381"/>
    <n v="1625"/>
    <x v="1"/>
    <s v="USD"/>
    <x v="206"/>
    <n v="1379653200"/>
    <b v="0"/>
    <b v="0"/>
    <s v="theater/plays"/>
    <x v="3"/>
    <x v="3"/>
  </r>
  <r>
    <s v="Profound next generation infrastructure"/>
    <n v="8100"/>
    <x v="209"/>
    <n v="151.85185185185185"/>
    <x v="1"/>
    <n v="73.214285714285708"/>
    <n v="168"/>
    <x v="1"/>
    <s v="USD"/>
    <x v="207"/>
    <n v="1580364000"/>
    <b v="0"/>
    <b v="0"/>
    <s v="theater/plays"/>
    <x v="3"/>
    <x v="3"/>
  </r>
  <r>
    <s v="Face-to-face encompassing info-mediaries"/>
    <n v="87900"/>
    <x v="210"/>
    <n v="195.16382252559728"/>
    <x v="1"/>
    <n v="39.997435299603637"/>
    <n v="4289"/>
    <x v="1"/>
    <s v="USD"/>
    <x v="208"/>
    <n v="1289714400"/>
    <b v="0"/>
    <b v="1"/>
    <s v="music/indie rock"/>
    <x v="1"/>
    <x v="7"/>
  </r>
  <r>
    <s v="Open-source fresh-thinking policy"/>
    <n v="1400"/>
    <x v="211"/>
    <n v="1023.1428571428571"/>
    <x v="1"/>
    <n v="86.812121212121212"/>
    <n v="165"/>
    <x v="1"/>
    <s v="USD"/>
    <x v="209"/>
    <n v="1282712400"/>
    <b v="0"/>
    <b v="0"/>
    <s v="music/rock"/>
    <x v="1"/>
    <x v="1"/>
  </r>
  <r>
    <s v="Extended 24/7 implementation"/>
    <n v="156800"/>
    <x v="212"/>
    <n v="3.841836734693878"/>
    <x v="0"/>
    <n v="42.125874125874127"/>
    <n v="143"/>
    <x v="1"/>
    <s v="USD"/>
    <x v="210"/>
    <n v="1550210400"/>
    <b v="0"/>
    <b v="0"/>
    <s v="theater/plays"/>
    <x v="3"/>
    <x v="3"/>
  </r>
  <r>
    <s v="Organic dynamic algorithm"/>
    <n v="121700"/>
    <x v="213"/>
    <n v="155.07066557107643"/>
    <x v="1"/>
    <n v="103.97851239669421"/>
    <n v="1815"/>
    <x v="1"/>
    <s v="USD"/>
    <x v="211"/>
    <n v="1322114400"/>
    <b v="0"/>
    <b v="0"/>
    <s v="theater/plays"/>
    <x v="3"/>
    <x v="3"/>
  </r>
  <r>
    <s v="Organic multi-tasking focus group"/>
    <n v="129400"/>
    <x v="214"/>
    <n v="44.753477588871718"/>
    <x v="0"/>
    <n v="62.003211991434689"/>
    <n v="934"/>
    <x v="1"/>
    <s v="USD"/>
    <x v="212"/>
    <n v="1557205200"/>
    <b v="0"/>
    <b v="0"/>
    <s v="film &amp; video/science fiction"/>
    <x v="4"/>
    <x v="22"/>
  </r>
  <r>
    <s v="Adaptive logistical initiative"/>
    <n v="5700"/>
    <x v="215"/>
    <n v="215.94736842105263"/>
    <x v="1"/>
    <n v="31.005037783375315"/>
    <n v="397"/>
    <x v="4"/>
    <s v="GBP"/>
    <x v="213"/>
    <n v="1323928800"/>
    <b v="0"/>
    <b v="1"/>
    <s v="film &amp; video/shorts"/>
    <x v="4"/>
    <x v="12"/>
  </r>
  <r>
    <s v="Stand-alone mobile customer loyalty"/>
    <n v="41700"/>
    <x v="216"/>
    <n v="332.12709832134288"/>
    <x v="1"/>
    <n v="89.991552956465242"/>
    <n v="1539"/>
    <x v="1"/>
    <s v="USD"/>
    <x v="214"/>
    <n v="1346130000"/>
    <b v="0"/>
    <b v="0"/>
    <s v="film &amp; video/animation"/>
    <x v="4"/>
    <x v="10"/>
  </r>
  <r>
    <s v="Focused composite approach"/>
    <n v="7900"/>
    <x v="217"/>
    <n v="8.4430379746835449"/>
    <x v="0"/>
    <n v="39.235294117647058"/>
    <n v="17"/>
    <x v="1"/>
    <s v="USD"/>
    <x v="215"/>
    <n v="1311051600"/>
    <b v="1"/>
    <b v="0"/>
    <s v="theater/plays"/>
    <x v="3"/>
    <x v="3"/>
  </r>
  <r>
    <s v="Face-to-face clear-thinking Local Area Network"/>
    <n v="121500"/>
    <x v="218"/>
    <n v="98.625514403292186"/>
    <x v="0"/>
    <n v="54.993116108306566"/>
    <n v="2179"/>
    <x v="1"/>
    <s v="USD"/>
    <x v="216"/>
    <n v="1340427600"/>
    <b v="1"/>
    <b v="0"/>
    <s v="food/food trucks"/>
    <x v="0"/>
    <x v="0"/>
  </r>
  <r>
    <s v="Cross-group cohesive circuit"/>
    <n v="4800"/>
    <x v="219"/>
    <n v="137.97916666666669"/>
    <x v="1"/>
    <n v="47.992753623188406"/>
    <n v="138"/>
    <x v="1"/>
    <s v="USD"/>
    <x v="217"/>
    <n v="1412312400"/>
    <b v="0"/>
    <b v="0"/>
    <s v="photography/photography books"/>
    <x v="7"/>
    <x v="14"/>
  </r>
  <r>
    <s v="Synergistic explicit capability"/>
    <n v="87300"/>
    <x v="220"/>
    <n v="93.81099656357388"/>
    <x v="0"/>
    <n v="87.966702470461868"/>
    <n v="931"/>
    <x v="1"/>
    <s v="USD"/>
    <x v="218"/>
    <n v="1459314000"/>
    <b v="0"/>
    <b v="0"/>
    <s v="theater/plays"/>
    <x v="3"/>
    <x v="3"/>
  </r>
  <r>
    <s v="Diverse analyzing definition"/>
    <n v="46300"/>
    <x v="221"/>
    <n v="403.63930885529157"/>
    <x v="1"/>
    <n v="51.999165275459099"/>
    <n v="3594"/>
    <x v="1"/>
    <s v="USD"/>
    <x v="219"/>
    <n v="1415426400"/>
    <b v="0"/>
    <b v="0"/>
    <s v="film &amp; video/science fiction"/>
    <x v="4"/>
    <x v="22"/>
  </r>
  <r>
    <s v="Enterprise-wide reciprocal success"/>
    <n v="67800"/>
    <x v="222"/>
    <n v="260.1740412979351"/>
    <x v="1"/>
    <n v="29.999659863945578"/>
    <n v="5880"/>
    <x v="1"/>
    <s v="USD"/>
    <x v="220"/>
    <n v="1399093200"/>
    <b v="1"/>
    <b v="0"/>
    <s v="music/rock"/>
    <x v="1"/>
    <x v="1"/>
  </r>
  <r>
    <s v="Progressive neutral middleware"/>
    <n v="3000"/>
    <x v="223"/>
    <n v="366.63333333333333"/>
    <x v="1"/>
    <n v="98.205357142857139"/>
    <n v="112"/>
    <x v="1"/>
    <s v="USD"/>
    <x v="221"/>
    <n v="1273899600"/>
    <b v="0"/>
    <b v="0"/>
    <s v="photography/photography books"/>
    <x v="7"/>
    <x v="14"/>
  </r>
  <r>
    <s v="Intuitive exuding process improvement"/>
    <n v="60900"/>
    <x v="224"/>
    <n v="168.72085385878489"/>
    <x v="1"/>
    <n v="108.96182396606575"/>
    <n v="943"/>
    <x v="1"/>
    <s v="USD"/>
    <x v="222"/>
    <n v="1432184400"/>
    <b v="0"/>
    <b v="0"/>
    <s v="games/mobile games"/>
    <x v="6"/>
    <x v="20"/>
  </r>
  <r>
    <s v="Exclusive real-time protocol"/>
    <n v="137900"/>
    <x v="225"/>
    <n v="119.90717911530093"/>
    <x v="1"/>
    <n v="66.998379254457049"/>
    <n v="2468"/>
    <x v="1"/>
    <s v="USD"/>
    <x v="172"/>
    <n v="1474779600"/>
    <b v="0"/>
    <b v="0"/>
    <s v="film &amp; video/animation"/>
    <x v="4"/>
    <x v="10"/>
  </r>
  <r>
    <s v="Extended encompassing application"/>
    <n v="85600"/>
    <x v="226"/>
    <n v="193.68925233644859"/>
    <x v="1"/>
    <n v="64.99333594668758"/>
    <n v="2551"/>
    <x v="1"/>
    <s v="USD"/>
    <x v="223"/>
    <n v="1500440400"/>
    <b v="0"/>
    <b v="1"/>
    <s v="games/mobile games"/>
    <x v="6"/>
    <x v="20"/>
  </r>
  <r>
    <s v="Progressive value-added ability"/>
    <n v="2400"/>
    <x v="227"/>
    <n v="420.16666666666669"/>
    <x v="1"/>
    <n v="99.841584158415841"/>
    <n v="101"/>
    <x v="1"/>
    <s v="USD"/>
    <x v="224"/>
    <n v="1575612000"/>
    <b v="0"/>
    <b v="0"/>
    <s v="games/video games"/>
    <x v="6"/>
    <x v="11"/>
  </r>
  <r>
    <s v="Cross-platform uniform hardware"/>
    <n v="7200"/>
    <x v="228"/>
    <n v="76.708333333333329"/>
    <x v="3"/>
    <n v="82.432835820895519"/>
    <n v="67"/>
    <x v="1"/>
    <s v="USD"/>
    <x v="225"/>
    <n v="1374123600"/>
    <b v="0"/>
    <b v="0"/>
    <s v="theater/plays"/>
    <x v="3"/>
    <x v="3"/>
  </r>
  <r>
    <s v="Progressive secondary portal"/>
    <n v="3400"/>
    <x v="229"/>
    <n v="171.26470588235293"/>
    <x v="1"/>
    <n v="63.293478260869563"/>
    <n v="92"/>
    <x v="1"/>
    <s v="USD"/>
    <x v="226"/>
    <n v="1469509200"/>
    <b v="0"/>
    <b v="0"/>
    <s v="theater/plays"/>
    <x v="3"/>
    <x v="3"/>
  </r>
  <r>
    <s v="Multi-lateral national adapter"/>
    <n v="3800"/>
    <x v="230"/>
    <n v="157.89473684210526"/>
    <x v="1"/>
    <n v="96.774193548387103"/>
    <n v="62"/>
    <x v="1"/>
    <s v="USD"/>
    <x v="227"/>
    <n v="1309237200"/>
    <b v="0"/>
    <b v="0"/>
    <s v="film &amp; video/animation"/>
    <x v="4"/>
    <x v="10"/>
  </r>
  <r>
    <s v="Enterprise-wide motivating matrices"/>
    <n v="7500"/>
    <x v="231"/>
    <n v="109.08"/>
    <x v="1"/>
    <n v="54.906040268456373"/>
    <n v="149"/>
    <x v="6"/>
    <s v="EUR"/>
    <x v="228"/>
    <n v="1503982800"/>
    <b v="0"/>
    <b v="1"/>
    <s v="games/video games"/>
    <x v="6"/>
    <x v="11"/>
  </r>
  <r>
    <s v="Polarized upward-trending Local Area Network"/>
    <n v="8600"/>
    <x v="232"/>
    <n v="41.732558139534881"/>
    <x v="0"/>
    <n v="39.010869565217391"/>
    <n v="92"/>
    <x v="1"/>
    <s v="USD"/>
    <x v="229"/>
    <n v="1487397600"/>
    <b v="0"/>
    <b v="0"/>
    <s v="film &amp; video/animation"/>
    <x v="4"/>
    <x v="10"/>
  </r>
  <r>
    <s v="Object-based directional function"/>
    <n v="39500"/>
    <x v="233"/>
    <n v="10.944303797468354"/>
    <x v="0"/>
    <n v="75.84210526315789"/>
    <n v="57"/>
    <x v="2"/>
    <s v="AUD"/>
    <x v="230"/>
    <n v="1562043600"/>
    <b v="0"/>
    <b v="1"/>
    <s v="music/rock"/>
    <x v="1"/>
    <x v="1"/>
  </r>
  <r>
    <s v="Re-contextualized tangible open architecture"/>
    <n v="9300"/>
    <x v="234"/>
    <n v="159.3763440860215"/>
    <x v="1"/>
    <n v="45.051671732522799"/>
    <n v="329"/>
    <x v="1"/>
    <s v="USD"/>
    <x v="231"/>
    <n v="1398574800"/>
    <b v="0"/>
    <b v="0"/>
    <s v="film &amp; video/animation"/>
    <x v="4"/>
    <x v="10"/>
  </r>
  <r>
    <s v="Distributed systemic adapter"/>
    <n v="2400"/>
    <x v="235"/>
    <n v="422.41666666666669"/>
    <x v="1"/>
    <n v="104.51546391752578"/>
    <n v="97"/>
    <x v="3"/>
    <s v="DKK"/>
    <x v="232"/>
    <n v="1515391200"/>
    <b v="0"/>
    <b v="1"/>
    <s v="theater/plays"/>
    <x v="3"/>
    <x v="3"/>
  </r>
  <r>
    <s v="Networked web-enabled instruction set"/>
    <n v="3200"/>
    <x v="236"/>
    <n v="97.71875"/>
    <x v="0"/>
    <n v="76.268292682926827"/>
    <n v="41"/>
    <x v="1"/>
    <s v="USD"/>
    <x v="233"/>
    <n v="1441170000"/>
    <b v="0"/>
    <b v="0"/>
    <s v="technology/wearables"/>
    <x v="2"/>
    <x v="8"/>
  </r>
  <r>
    <s v="Vision-oriented dynamic service-desk"/>
    <n v="29400"/>
    <x v="237"/>
    <n v="418.78911564625849"/>
    <x v="1"/>
    <n v="69.015695067264573"/>
    <n v="1784"/>
    <x v="1"/>
    <s v="USD"/>
    <x v="194"/>
    <n v="1281157200"/>
    <b v="0"/>
    <b v="0"/>
    <s v="theater/plays"/>
    <x v="3"/>
    <x v="3"/>
  </r>
  <r>
    <s v="Vision-oriented actuating open system"/>
    <n v="168500"/>
    <x v="238"/>
    <n v="101.91632047477745"/>
    <x v="1"/>
    <n v="101.97684085510689"/>
    <n v="1684"/>
    <x v="2"/>
    <s v="AUD"/>
    <x v="234"/>
    <n v="1398229200"/>
    <b v="0"/>
    <b v="1"/>
    <s v="publishing/nonfiction"/>
    <x v="5"/>
    <x v="9"/>
  </r>
  <r>
    <s v="Sharable scalable core"/>
    <n v="8400"/>
    <x v="239"/>
    <n v="127.72619047619047"/>
    <x v="1"/>
    <n v="42.915999999999997"/>
    <n v="250"/>
    <x v="1"/>
    <s v="USD"/>
    <x v="235"/>
    <n v="1495256400"/>
    <b v="0"/>
    <b v="1"/>
    <s v="music/rock"/>
    <x v="1"/>
    <x v="1"/>
  </r>
  <r>
    <s v="Customer-focused attitude-oriented function"/>
    <n v="2300"/>
    <x v="240"/>
    <n v="445.21739130434781"/>
    <x v="1"/>
    <n v="43.025210084033617"/>
    <n v="238"/>
    <x v="1"/>
    <s v="USD"/>
    <x v="236"/>
    <n v="1520402400"/>
    <b v="0"/>
    <b v="0"/>
    <s v="theater/plays"/>
    <x v="3"/>
    <x v="3"/>
  </r>
  <r>
    <s v="Reverse-engineered system-worthy extranet"/>
    <n v="700"/>
    <x v="241"/>
    <n v="569.71428571428578"/>
    <x v="1"/>
    <n v="75.245283018867923"/>
    <n v="53"/>
    <x v="1"/>
    <s v="USD"/>
    <x v="237"/>
    <n v="1409806800"/>
    <b v="0"/>
    <b v="0"/>
    <s v="theater/plays"/>
    <x v="3"/>
    <x v="3"/>
  </r>
  <r>
    <s v="Re-engineered systematic monitoring"/>
    <n v="2900"/>
    <x v="242"/>
    <n v="509.34482758620686"/>
    <x v="1"/>
    <n v="69.023364485981304"/>
    <n v="214"/>
    <x v="1"/>
    <s v="USD"/>
    <x v="238"/>
    <n v="1396933200"/>
    <b v="0"/>
    <b v="0"/>
    <s v="theater/plays"/>
    <x v="3"/>
    <x v="3"/>
  </r>
  <r>
    <s v="Seamless value-added standardization"/>
    <n v="4500"/>
    <x v="243"/>
    <n v="325.5333333333333"/>
    <x v="1"/>
    <n v="65.986486486486484"/>
    <n v="222"/>
    <x v="1"/>
    <s v="USD"/>
    <x v="239"/>
    <n v="1376024400"/>
    <b v="0"/>
    <b v="0"/>
    <s v="technology/web"/>
    <x v="2"/>
    <x v="2"/>
  </r>
  <r>
    <s v="Triple-buffered fresh-thinking frame"/>
    <n v="19800"/>
    <x v="244"/>
    <n v="932.61616161616166"/>
    <x v="1"/>
    <n v="98.013800424628457"/>
    <n v="1884"/>
    <x v="1"/>
    <s v="USD"/>
    <x v="240"/>
    <n v="1483682400"/>
    <b v="0"/>
    <b v="1"/>
    <s v="publishing/fiction"/>
    <x v="5"/>
    <x v="13"/>
  </r>
  <r>
    <s v="Streamlined holistic knowledgebase"/>
    <n v="6200"/>
    <x v="245"/>
    <n v="211.33870967741933"/>
    <x v="1"/>
    <n v="60.105504587155963"/>
    <n v="218"/>
    <x v="2"/>
    <s v="AUD"/>
    <x v="241"/>
    <n v="1420437600"/>
    <b v="0"/>
    <b v="0"/>
    <s v="games/mobile games"/>
    <x v="6"/>
    <x v="20"/>
  </r>
  <r>
    <s v="Up-sized intermediate website"/>
    <n v="61500"/>
    <x v="246"/>
    <n v="273.32520325203251"/>
    <x v="1"/>
    <n v="26.000773395204948"/>
    <n v="6465"/>
    <x v="1"/>
    <s v="USD"/>
    <x v="242"/>
    <n v="1420783200"/>
    <b v="0"/>
    <b v="0"/>
    <s v="publishing/translations"/>
    <x v="5"/>
    <x v="18"/>
  </r>
  <r>
    <s v="Future-proofed directional synergy"/>
    <n v="100"/>
    <x v="247"/>
    <n v="3"/>
    <x v="0"/>
    <n v="3"/>
    <n v="1"/>
    <x v="1"/>
    <s v="USD"/>
    <x v="67"/>
    <n v="1267423200"/>
    <b v="0"/>
    <b v="0"/>
    <s v="music/rock"/>
    <x v="1"/>
    <x v="1"/>
  </r>
  <r>
    <s v="Enhanced user-facing function"/>
    <n v="7100"/>
    <x v="248"/>
    <n v="54.084507042253513"/>
    <x v="0"/>
    <n v="38.019801980198018"/>
    <n v="101"/>
    <x v="1"/>
    <s v="USD"/>
    <x v="243"/>
    <n v="1355205600"/>
    <b v="0"/>
    <b v="0"/>
    <s v="theater/plays"/>
    <x v="3"/>
    <x v="3"/>
  </r>
  <r>
    <s v="Operative bandwidth-monitored interface"/>
    <n v="1000"/>
    <x v="249"/>
    <n v="626.29999999999995"/>
    <x v="1"/>
    <n v="106.15254237288136"/>
    <n v="59"/>
    <x v="1"/>
    <s v="USD"/>
    <x v="244"/>
    <n v="1383109200"/>
    <b v="0"/>
    <b v="0"/>
    <s v="theater/plays"/>
    <x v="3"/>
    <x v="3"/>
  </r>
  <r>
    <s v="Upgradable multi-state instruction set"/>
    <n v="121500"/>
    <x v="250"/>
    <n v="89.021399176954731"/>
    <x v="0"/>
    <n v="81.019475655430711"/>
    <n v="1335"/>
    <x v="0"/>
    <s v="CAD"/>
    <x v="245"/>
    <n v="1303275600"/>
    <b v="0"/>
    <b v="0"/>
    <s v="film &amp; video/drama"/>
    <x v="4"/>
    <x v="6"/>
  </r>
  <r>
    <s v="De-engineered static Local Area Network"/>
    <n v="4600"/>
    <x v="251"/>
    <n v="184.89130434782609"/>
    <x v="1"/>
    <n v="96.647727272727266"/>
    <n v="88"/>
    <x v="1"/>
    <s v="USD"/>
    <x v="246"/>
    <n v="1487829600"/>
    <b v="0"/>
    <b v="0"/>
    <s v="publishing/nonfiction"/>
    <x v="5"/>
    <x v="9"/>
  </r>
  <r>
    <s v="Upgradable grid-enabled superstructure"/>
    <n v="80500"/>
    <x v="252"/>
    <n v="120.16770186335404"/>
    <x v="1"/>
    <n v="57.003535651149086"/>
    <n v="1697"/>
    <x v="1"/>
    <s v="USD"/>
    <x v="247"/>
    <n v="1298268000"/>
    <b v="0"/>
    <b v="1"/>
    <s v="music/rock"/>
    <x v="1"/>
    <x v="1"/>
  </r>
  <r>
    <s v="Optimized actuating toolset"/>
    <n v="4100"/>
    <x v="253"/>
    <n v="23.390243902439025"/>
    <x v="0"/>
    <n v="63.93333333333333"/>
    <n v="15"/>
    <x v="4"/>
    <s v="GBP"/>
    <x v="248"/>
    <n v="1456812000"/>
    <b v="0"/>
    <b v="0"/>
    <s v="music/rock"/>
    <x v="1"/>
    <x v="1"/>
  </r>
  <r>
    <s v="Decentralized exuding strategy"/>
    <n v="5700"/>
    <x v="254"/>
    <n v="146"/>
    <x v="1"/>
    <n v="90.456521739130437"/>
    <n v="92"/>
    <x v="1"/>
    <s v="USD"/>
    <x v="249"/>
    <n v="1363669200"/>
    <b v="0"/>
    <b v="0"/>
    <s v="theater/plays"/>
    <x v="3"/>
    <x v="3"/>
  </r>
  <r>
    <s v="Assimilated coherent hardware"/>
    <n v="5000"/>
    <x v="255"/>
    <n v="268.48"/>
    <x v="1"/>
    <n v="72.172043010752688"/>
    <n v="186"/>
    <x v="1"/>
    <s v="USD"/>
    <x v="250"/>
    <n v="1482904800"/>
    <b v="0"/>
    <b v="1"/>
    <s v="theater/plays"/>
    <x v="3"/>
    <x v="3"/>
  </r>
  <r>
    <s v="Multi-channeled responsive implementation"/>
    <n v="1800"/>
    <x v="256"/>
    <n v="597.5"/>
    <x v="1"/>
    <n v="77.934782608695656"/>
    <n v="138"/>
    <x v="1"/>
    <s v="USD"/>
    <x v="251"/>
    <n v="1356588000"/>
    <b v="1"/>
    <b v="0"/>
    <s v="photography/photography books"/>
    <x v="7"/>
    <x v="14"/>
  </r>
  <r>
    <s v="Centralized modular initiative"/>
    <n v="6300"/>
    <x v="257"/>
    <n v="157.69841269841268"/>
    <x v="1"/>
    <n v="38.065134099616856"/>
    <n v="261"/>
    <x v="1"/>
    <s v="USD"/>
    <x v="136"/>
    <n v="1349845200"/>
    <b v="0"/>
    <b v="0"/>
    <s v="music/rock"/>
    <x v="1"/>
    <x v="1"/>
  </r>
  <r>
    <s v="Reverse-engineered cohesive migration"/>
    <n v="84300"/>
    <x v="258"/>
    <n v="31.201660735468568"/>
    <x v="0"/>
    <n v="57.936123348017624"/>
    <n v="454"/>
    <x v="1"/>
    <s v="USD"/>
    <x v="252"/>
    <n v="1283058000"/>
    <b v="0"/>
    <b v="1"/>
    <s v="music/rock"/>
    <x v="1"/>
    <x v="1"/>
  </r>
  <r>
    <s v="Compatible multimedia hub"/>
    <n v="1700"/>
    <x v="259"/>
    <n v="313.41176470588238"/>
    <x v="1"/>
    <n v="49.794392523364486"/>
    <n v="107"/>
    <x v="1"/>
    <s v="USD"/>
    <x v="253"/>
    <n v="1304226000"/>
    <b v="0"/>
    <b v="1"/>
    <s v="music/indie rock"/>
    <x v="1"/>
    <x v="7"/>
  </r>
  <r>
    <s v="Organic eco-centric success"/>
    <n v="2900"/>
    <x v="260"/>
    <n v="370.89655172413791"/>
    <x v="1"/>
    <n v="54.050251256281406"/>
    <n v="199"/>
    <x v="1"/>
    <s v="USD"/>
    <x v="254"/>
    <n v="1263016800"/>
    <b v="0"/>
    <b v="0"/>
    <s v="photography/photography books"/>
    <x v="7"/>
    <x v="14"/>
  </r>
  <r>
    <s v="Virtual reciprocal policy"/>
    <n v="45600"/>
    <x v="261"/>
    <n v="362.66447368421052"/>
    <x v="1"/>
    <n v="30.002721335268504"/>
    <n v="5512"/>
    <x v="1"/>
    <s v="USD"/>
    <x v="255"/>
    <n v="1362031200"/>
    <b v="0"/>
    <b v="0"/>
    <s v="theater/plays"/>
    <x v="3"/>
    <x v="3"/>
  </r>
  <r>
    <s v="Persevering interactive emulation"/>
    <n v="4900"/>
    <x v="262"/>
    <n v="123.08163265306122"/>
    <x v="1"/>
    <n v="70.127906976744185"/>
    <n v="86"/>
    <x v="1"/>
    <s v="USD"/>
    <x v="256"/>
    <n v="1455602400"/>
    <b v="0"/>
    <b v="0"/>
    <s v="theater/plays"/>
    <x v="3"/>
    <x v="3"/>
  </r>
  <r>
    <s v="Proactive responsive emulation"/>
    <n v="111900"/>
    <x v="263"/>
    <n v="76.766756032171585"/>
    <x v="0"/>
    <n v="26.996228786926462"/>
    <n v="3182"/>
    <x v="6"/>
    <s v="EUR"/>
    <x v="257"/>
    <n v="1418191200"/>
    <b v="0"/>
    <b v="1"/>
    <s v="music/jazz"/>
    <x v="1"/>
    <x v="17"/>
  </r>
  <r>
    <s v="Extended eco-centric function"/>
    <n v="61600"/>
    <x v="264"/>
    <n v="233.62012987012989"/>
    <x v="1"/>
    <n v="51.990606936416185"/>
    <n v="2768"/>
    <x v="2"/>
    <s v="AUD"/>
    <x v="258"/>
    <n v="1352440800"/>
    <b v="0"/>
    <b v="0"/>
    <s v="theater/plays"/>
    <x v="3"/>
    <x v="3"/>
  </r>
  <r>
    <s v="Networked optimal productivity"/>
    <n v="1500"/>
    <x v="265"/>
    <n v="180.53333333333333"/>
    <x v="1"/>
    <n v="56.416666666666664"/>
    <n v="48"/>
    <x v="1"/>
    <s v="USD"/>
    <x v="259"/>
    <n v="1353304800"/>
    <b v="0"/>
    <b v="0"/>
    <s v="film &amp; video/documentary"/>
    <x v="4"/>
    <x v="4"/>
  </r>
  <r>
    <s v="Persistent attitude-oriented approach"/>
    <n v="3500"/>
    <x v="266"/>
    <n v="252.62857142857143"/>
    <x v="1"/>
    <n v="101.63218390804597"/>
    <n v="87"/>
    <x v="1"/>
    <s v="USD"/>
    <x v="260"/>
    <n v="1550728800"/>
    <b v="0"/>
    <b v="0"/>
    <s v="film &amp; video/television"/>
    <x v="4"/>
    <x v="19"/>
  </r>
  <r>
    <s v="Triple-buffered 4thgeneration toolset"/>
    <n v="173900"/>
    <x v="267"/>
    <n v="27.176538240368025"/>
    <x v="3"/>
    <n v="25.005291005291006"/>
    <n v="1890"/>
    <x v="1"/>
    <s v="USD"/>
    <x v="261"/>
    <n v="1291442400"/>
    <b v="0"/>
    <b v="0"/>
    <s v="games/video games"/>
    <x v="6"/>
    <x v="11"/>
  </r>
  <r>
    <s v="Progressive zero administration leverage"/>
    <n v="153700"/>
    <x v="268"/>
    <n v="1.2706571242680547"/>
    <x v="2"/>
    <n v="32.016393442622949"/>
    <n v="61"/>
    <x v="1"/>
    <s v="USD"/>
    <x v="262"/>
    <n v="1452146400"/>
    <b v="0"/>
    <b v="0"/>
    <s v="photography/photography books"/>
    <x v="7"/>
    <x v="14"/>
  </r>
  <r>
    <s v="Networked radical neural-net"/>
    <n v="51100"/>
    <x v="269"/>
    <n v="304.0097847358121"/>
    <x v="1"/>
    <n v="82.021647307286173"/>
    <n v="1894"/>
    <x v="1"/>
    <s v="USD"/>
    <x v="263"/>
    <n v="1564894800"/>
    <b v="0"/>
    <b v="1"/>
    <s v="theater/plays"/>
    <x v="3"/>
    <x v="3"/>
  </r>
  <r>
    <s v="Re-engineered heuristic forecast"/>
    <n v="7800"/>
    <x v="270"/>
    <n v="137.23076923076923"/>
    <x v="1"/>
    <n v="37.957446808510639"/>
    <n v="282"/>
    <x v="0"/>
    <s v="CAD"/>
    <x v="264"/>
    <n v="1505883600"/>
    <b v="0"/>
    <b v="0"/>
    <s v="theater/plays"/>
    <x v="3"/>
    <x v="3"/>
  </r>
  <r>
    <s v="Fully-configurable background algorithm"/>
    <n v="2400"/>
    <x v="271"/>
    <n v="32.208333333333336"/>
    <x v="0"/>
    <n v="51.533333333333331"/>
    <n v="15"/>
    <x v="1"/>
    <s v="USD"/>
    <x v="265"/>
    <n v="1510380000"/>
    <b v="0"/>
    <b v="0"/>
    <s v="theater/plays"/>
    <x v="3"/>
    <x v="3"/>
  </r>
  <r>
    <s v="Stand-alone discrete Graphical User Interface"/>
    <n v="3900"/>
    <x v="272"/>
    <n v="241.51282051282053"/>
    <x v="1"/>
    <n v="81.198275862068968"/>
    <n v="116"/>
    <x v="1"/>
    <s v="USD"/>
    <x v="266"/>
    <n v="1555218000"/>
    <b v="0"/>
    <b v="0"/>
    <s v="publishing/translations"/>
    <x v="5"/>
    <x v="18"/>
  </r>
  <r>
    <s v="Front-line foreground project"/>
    <n v="5500"/>
    <x v="273"/>
    <n v="96.8"/>
    <x v="0"/>
    <n v="40.030075187969928"/>
    <n v="133"/>
    <x v="1"/>
    <s v="USD"/>
    <x v="267"/>
    <n v="1335243600"/>
    <b v="0"/>
    <b v="1"/>
    <s v="games/video games"/>
    <x v="6"/>
    <x v="11"/>
  </r>
  <r>
    <s v="Persevering system-worthy info-mediaries"/>
    <n v="700"/>
    <x v="274"/>
    <n v="1066.4285714285716"/>
    <x v="1"/>
    <n v="89.939759036144579"/>
    <n v="83"/>
    <x v="1"/>
    <s v="USD"/>
    <x v="268"/>
    <n v="1279688400"/>
    <b v="0"/>
    <b v="0"/>
    <s v="theater/plays"/>
    <x v="3"/>
    <x v="3"/>
  </r>
  <r>
    <s v="Distributed multi-tasking strategy"/>
    <n v="2700"/>
    <x v="275"/>
    <n v="325.88888888888891"/>
    <x v="1"/>
    <n v="96.692307692307693"/>
    <n v="91"/>
    <x v="1"/>
    <s v="USD"/>
    <x v="269"/>
    <n v="1356069600"/>
    <b v="0"/>
    <b v="0"/>
    <s v="technology/web"/>
    <x v="2"/>
    <x v="2"/>
  </r>
  <r>
    <s v="Vision-oriented methodical application"/>
    <n v="8000"/>
    <x v="276"/>
    <n v="170.70000000000002"/>
    <x v="1"/>
    <n v="25.010989010989011"/>
    <n v="546"/>
    <x v="1"/>
    <s v="USD"/>
    <x v="270"/>
    <n v="1536210000"/>
    <b v="0"/>
    <b v="0"/>
    <s v="theater/plays"/>
    <x v="3"/>
    <x v="3"/>
  </r>
  <r>
    <s v="Function-based high-level infrastructure"/>
    <n v="2500"/>
    <x v="277"/>
    <n v="581.44000000000005"/>
    <x v="1"/>
    <n v="36.987277353689571"/>
    <n v="393"/>
    <x v="1"/>
    <s v="USD"/>
    <x v="271"/>
    <n v="1511762400"/>
    <b v="0"/>
    <b v="0"/>
    <s v="film &amp; video/animation"/>
    <x v="4"/>
    <x v="10"/>
  </r>
  <r>
    <s v="Profound object-oriented paradigm"/>
    <n v="164500"/>
    <x v="278"/>
    <n v="91.520972644376897"/>
    <x v="0"/>
    <n v="73.012609117361791"/>
    <n v="2062"/>
    <x v="1"/>
    <s v="USD"/>
    <x v="272"/>
    <n v="1333256400"/>
    <b v="0"/>
    <b v="1"/>
    <s v="theater/plays"/>
    <x v="3"/>
    <x v="3"/>
  </r>
  <r>
    <s v="Virtual contextually-based circuit"/>
    <n v="8400"/>
    <x v="279"/>
    <n v="108.04761904761904"/>
    <x v="1"/>
    <n v="68.240601503759393"/>
    <n v="133"/>
    <x v="1"/>
    <s v="USD"/>
    <x v="73"/>
    <n v="1480744800"/>
    <b v="0"/>
    <b v="1"/>
    <s v="film &amp; video/television"/>
    <x v="4"/>
    <x v="19"/>
  </r>
  <r>
    <s v="Business-focused dynamic instruction set"/>
    <n v="8100"/>
    <x v="280"/>
    <n v="18.728395061728396"/>
    <x v="0"/>
    <n v="52.310344827586206"/>
    <n v="29"/>
    <x v="3"/>
    <s v="DKK"/>
    <x v="273"/>
    <n v="1465016400"/>
    <b v="0"/>
    <b v="0"/>
    <s v="music/rock"/>
    <x v="1"/>
    <x v="1"/>
  </r>
  <r>
    <s v="Ameliorated fresh-thinking protocol"/>
    <n v="9800"/>
    <x v="281"/>
    <n v="83.193877551020407"/>
    <x v="0"/>
    <n v="61.765151515151516"/>
    <n v="132"/>
    <x v="1"/>
    <s v="USD"/>
    <x v="274"/>
    <n v="1336280400"/>
    <b v="0"/>
    <b v="0"/>
    <s v="technology/web"/>
    <x v="2"/>
    <x v="2"/>
  </r>
  <r>
    <s v="Front-line optimizing emulation"/>
    <n v="900"/>
    <x v="282"/>
    <n v="706.33333333333337"/>
    <x v="1"/>
    <n v="25.027559055118111"/>
    <n v="254"/>
    <x v="1"/>
    <s v="USD"/>
    <x v="275"/>
    <n v="1476766800"/>
    <b v="0"/>
    <b v="0"/>
    <s v="theater/plays"/>
    <x v="3"/>
    <x v="3"/>
  </r>
  <r>
    <s v="Devolved uniform complexity"/>
    <n v="112100"/>
    <x v="283"/>
    <n v="17.446030330062445"/>
    <x v="3"/>
    <n v="106.28804347826087"/>
    <n v="184"/>
    <x v="1"/>
    <s v="USD"/>
    <x v="276"/>
    <n v="1480485600"/>
    <b v="0"/>
    <b v="0"/>
    <s v="theater/plays"/>
    <x v="3"/>
    <x v="3"/>
  </r>
  <r>
    <s v="Public-key intangible superstructure"/>
    <n v="6300"/>
    <x v="284"/>
    <n v="209.73015873015873"/>
    <x v="1"/>
    <n v="75.07386363636364"/>
    <n v="176"/>
    <x v="1"/>
    <s v="USD"/>
    <x v="277"/>
    <n v="1430197200"/>
    <b v="0"/>
    <b v="0"/>
    <s v="music/electric music"/>
    <x v="1"/>
    <x v="5"/>
  </r>
  <r>
    <s v="Secured global success"/>
    <n v="5600"/>
    <x v="285"/>
    <n v="97.785714285714292"/>
    <x v="0"/>
    <n v="39.970802919708028"/>
    <n v="137"/>
    <x v="3"/>
    <s v="DKK"/>
    <x v="278"/>
    <n v="1331787600"/>
    <b v="0"/>
    <b v="1"/>
    <s v="music/metal"/>
    <x v="1"/>
    <x v="16"/>
  </r>
  <r>
    <s v="Grass-roots mission-critical capability"/>
    <n v="800"/>
    <x v="286"/>
    <n v="1684.25"/>
    <x v="1"/>
    <n v="39.982195845697326"/>
    <n v="337"/>
    <x v="0"/>
    <s v="CAD"/>
    <x v="279"/>
    <n v="1438837200"/>
    <b v="0"/>
    <b v="0"/>
    <s v="theater/plays"/>
    <x v="3"/>
    <x v="3"/>
  </r>
  <r>
    <s v="Advanced global data-warehouse"/>
    <n v="168600"/>
    <x v="287"/>
    <n v="54.402135231316727"/>
    <x v="0"/>
    <n v="101.01541850220265"/>
    <n v="908"/>
    <x v="1"/>
    <s v="USD"/>
    <x v="280"/>
    <n v="1370926800"/>
    <b v="0"/>
    <b v="1"/>
    <s v="film &amp; video/documentary"/>
    <x v="4"/>
    <x v="4"/>
  </r>
  <r>
    <s v="Self-enabling uniform complexity"/>
    <n v="1800"/>
    <x v="288"/>
    <n v="456.61111111111109"/>
    <x v="1"/>
    <n v="76.813084112149539"/>
    <n v="107"/>
    <x v="1"/>
    <s v="USD"/>
    <x v="281"/>
    <n v="1319000400"/>
    <b v="1"/>
    <b v="0"/>
    <s v="technology/web"/>
    <x v="2"/>
    <x v="2"/>
  </r>
  <r>
    <s v="Versatile cohesive encoding"/>
    <n v="7300"/>
    <x v="289"/>
    <n v="9.8219178082191778"/>
    <x v="0"/>
    <n v="71.7"/>
    <n v="10"/>
    <x v="1"/>
    <s v="USD"/>
    <x v="282"/>
    <n v="1333429200"/>
    <b v="0"/>
    <b v="0"/>
    <s v="food/food trucks"/>
    <x v="0"/>
    <x v="0"/>
  </r>
  <r>
    <s v="Organized executive solution"/>
    <n v="6500"/>
    <x v="290"/>
    <n v="16.384615384615383"/>
    <x v="3"/>
    <n v="33.28125"/>
    <n v="32"/>
    <x v="6"/>
    <s v="EUR"/>
    <x v="283"/>
    <n v="1287032400"/>
    <b v="0"/>
    <b v="0"/>
    <s v="theater/plays"/>
    <x v="3"/>
    <x v="3"/>
  </r>
  <r>
    <s v="Automated local emulation"/>
    <n v="600"/>
    <x v="291"/>
    <n v="1339.6666666666667"/>
    <x v="1"/>
    <n v="43.923497267759565"/>
    <n v="183"/>
    <x v="1"/>
    <s v="USD"/>
    <x v="284"/>
    <n v="1541570400"/>
    <b v="0"/>
    <b v="0"/>
    <s v="theater/plays"/>
    <x v="3"/>
    <x v="3"/>
  </r>
  <r>
    <s v="Enterprise-wide intermediate middleware"/>
    <n v="192900"/>
    <x v="292"/>
    <n v="35.650077760497666"/>
    <x v="0"/>
    <n v="36.004712041884815"/>
    <n v="1910"/>
    <x v="5"/>
    <s v="CHF"/>
    <x v="285"/>
    <n v="1383976800"/>
    <b v="0"/>
    <b v="0"/>
    <s v="theater/plays"/>
    <x v="3"/>
    <x v="3"/>
  </r>
  <r>
    <s v="Grass-roots real-time Local Area Network"/>
    <n v="6100"/>
    <x v="293"/>
    <n v="54.950819672131146"/>
    <x v="0"/>
    <n v="88.21052631578948"/>
    <n v="38"/>
    <x v="2"/>
    <s v="AUD"/>
    <x v="286"/>
    <n v="1550556000"/>
    <b v="0"/>
    <b v="0"/>
    <s v="theater/plays"/>
    <x v="3"/>
    <x v="3"/>
  </r>
  <r>
    <s v="Organized client-driven capacity"/>
    <n v="7200"/>
    <x v="294"/>
    <n v="94.236111111111114"/>
    <x v="0"/>
    <n v="65.240384615384613"/>
    <n v="104"/>
    <x v="2"/>
    <s v="AUD"/>
    <x v="287"/>
    <n v="1390456800"/>
    <b v="0"/>
    <b v="1"/>
    <s v="theater/plays"/>
    <x v="3"/>
    <x v="3"/>
  </r>
  <r>
    <s v="Adaptive intangible database"/>
    <n v="3500"/>
    <x v="295"/>
    <n v="143.91428571428571"/>
    <x v="1"/>
    <n v="69.958333333333329"/>
    <n v="72"/>
    <x v="1"/>
    <s v="USD"/>
    <x v="288"/>
    <n v="1458018000"/>
    <b v="0"/>
    <b v="1"/>
    <s v="music/rock"/>
    <x v="1"/>
    <x v="1"/>
  </r>
  <r>
    <s v="Grass-roots contextually-based algorithm"/>
    <n v="3800"/>
    <x v="296"/>
    <n v="51.421052631578945"/>
    <x v="0"/>
    <n v="39.877551020408163"/>
    <n v="49"/>
    <x v="1"/>
    <s v="USD"/>
    <x v="289"/>
    <n v="1461819600"/>
    <b v="0"/>
    <b v="0"/>
    <s v="food/food trucks"/>
    <x v="0"/>
    <x v="0"/>
  </r>
  <r>
    <s v="Focused executive core"/>
    <n v="100"/>
    <x v="297"/>
    <n v="5"/>
    <x v="0"/>
    <n v="5"/>
    <n v="1"/>
    <x v="3"/>
    <s v="DKK"/>
    <x v="290"/>
    <n v="1504155600"/>
    <b v="0"/>
    <b v="1"/>
    <s v="publishing/nonfiction"/>
    <x v="5"/>
    <x v="9"/>
  </r>
  <r>
    <s v="Multi-channeled disintermediate policy"/>
    <n v="900"/>
    <x v="298"/>
    <n v="1344.6666666666667"/>
    <x v="1"/>
    <n v="41.023728813559323"/>
    <n v="295"/>
    <x v="1"/>
    <s v="USD"/>
    <x v="291"/>
    <n v="1426395600"/>
    <b v="0"/>
    <b v="0"/>
    <s v="film &amp; video/documentary"/>
    <x v="4"/>
    <x v="4"/>
  </r>
  <r>
    <s v="Customizable bi-directional hardware"/>
    <n v="76100"/>
    <x v="299"/>
    <n v="31.844940867279899"/>
    <x v="0"/>
    <n v="98.914285714285711"/>
    <n v="245"/>
    <x v="1"/>
    <s v="USD"/>
    <x v="292"/>
    <n v="1537074000"/>
    <b v="0"/>
    <b v="0"/>
    <s v="theater/plays"/>
    <x v="3"/>
    <x v="3"/>
  </r>
  <r>
    <s v="Networked optimal architecture"/>
    <n v="3400"/>
    <x v="300"/>
    <n v="82.617647058823536"/>
    <x v="0"/>
    <n v="87.78125"/>
    <n v="32"/>
    <x v="1"/>
    <s v="USD"/>
    <x v="293"/>
    <n v="1452578400"/>
    <b v="0"/>
    <b v="0"/>
    <s v="music/indie rock"/>
    <x v="1"/>
    <x v="7"/>
  </r>
  <r>
    <s v="User-friendly discrete benchmark"/>
    <n v="2100"/>
    <x v="301"/>
    <n v="546.14285714285722"/>
    <x v="1"/>
    <n v="80.767605633802816"/>
    <n v="142"/>
    <x v="1"/>
    <s v="USD"/>
    <x v="294"/>
    <n v="1474088400"/>
    <b v="0"/>
    <b v="0"/>
    <s v="film &amp; video/documentary"/>
    <x v="4"/>
    <x v="4"/>
  </r>
  <r>
    <s v="Grass-roots actuating policy"/>
    <n v="2800"/>
    <x v="302"/>
    <n v="286.21428571428572"/>
    <x v="1"/>
    <n v="94.28235294117647"/>
    <n v="85"/>
    <x v="1"/>
    <s v="USD"/>
    <x v="295"/>
    <n v="1461906000"/>
    <b v="0"/>
    <b v="0"/>
    <s v="theater/plays"/>
    <x v="3"/>
    <x v="3"/>
  </r>
  <r>
    <s v="Enterprise-wide 3rdgeneration knowledge user"/>
    <n v="6500"/>
    <x v="303"/>
    <n v="7.9076923076923071"/>
    <x v="0"/>
    <n v="73.428571428571431"/>
    <n v="7"/>
    <x v="1"/>
    <s v="USD"/>
    <x v="296"/>
    <n v="1500267600"/>
    <b v="0"/>
    <b v="1"/>
    <s v="theater/plays"/>
    <x v="3"/>
    <x v="3"/>
  </r>
  <r>
    <s v="Face-to-face zero tolerance moderator"/>
    <n v="32900"/>
    <x v="304"/>
    <n v="132.13677811550153"/>
    <x v="1"/>
    <n v="65.968133535660087"/>
    <n v="659"/>
    <x v="3"/>
    <s v="DKK"/>
    <x v="297"/>
    <n v="1340686800"/>
    <b v="0"/>
    <b v="1"/>
    <s v="publishing/fiction"/>
    <x v="5"/>
    <x v="13"/>
  </r>
  <r>
    <s v="Grass-roots optimizing projection"/>
    <n v="118200"/>
    <x v="305"/>
    <n v="74.077834179357026"/>
    <x v="0"/>
    <n v="109.04109589041096"/>
    <n v="803"/>
    <x v="1"/>
    <s v="USD"/>
    <x v="298"/>
    <n v="1303189200"/>
    <b v="0"/>
    <b v="0"/>
    <s v="theater/plays"/>
    <x v="3"/>
    <x v="3"/>
  </r>
  <r>
    <s v="User-centric 6thgeneration attitude"/>
    <n v="4100"/>
    <x v="306"/>
    <n v="75.292682926829272"/>
    <x v="3"/>
    <n v="41.16"/>
    <n v="75"/>
    <x v="1"/>
    <s v="USD"/>
    <x v="299"/>
    <n v="1318309200"/>
    <b v="0"/>
    <b v="1"/>
    <s v="music/indie rock"/>
    <x v="1"/>
    <x v="7"/>
  </r>
  <r>
    <s v="Switchable zero tolerance website"/>
    <n v="7800"/>
    <x v="307"/>
    <n v="20.333333333333332"/>
    <x v="0"/>
    <n v="99.125"/>
    <n v="16"/>
    <x v="1"/>
    <s v="USD"/>
    <x v="300"/>
    <n v="1272171600"/>
    <b v="0"/>
    <b v="0"/>
    <s v="games/video games"/>
    <x v="6"/>
    <x v="11"/>
  </r>
  <r>
    <s v="Focused real-time help-desk"/>
    <n v="6300"/>
    <x v="308"/>
    <n v="203.36507936507937"/>
    <x v="1"/>
    <n v="105.88429752066116"/>
    <n v="121"/>
    <x v="1"/>
    <s v="USD"/>
    <x v="247"/>
    <n v="1298872800"/>
    <b v="0"/>
    <b v="0"/>
    <s v="theater/plays"/>
    <x v="3"/>
    <x v="3"/>
  </r>
  <r>
    <s v="Robust impactful approach"/>
    <n v="59100"/>
    <x v="309"/>
    <n v="310.2284263959391"/>
    <x v="1"/>
    <n v="48.996525921966864"/>
    <n v="3742"/>
    <x v="1"/>
    <s v="USD"/>
    <x v="244"/>
    <n v="1383282000"/>
    <b v="0"/>
    <b v="0"/>
    <s v="theater/plays"/>
    <x v="3"/>
    <x v="3"/>
  </r>
  <r>
    <s v="Secured maximized policy"/>
    <n v="2200"/>
    <x v="310"/>
    <n v="395.31818181818181"/>
    <x v="1"/>
    <n v="39"/>
    <n v="223"/>
    <x v="1"/>
    <s v="USD"/>
    <x v="301"/>
    <n v="1330495200"/>
    <b v="0"/>
    <b v="0"/>
    <s v="music/rock"/>
    <x v="1"/>
    <x v="1"/>
  </r>
  <r>
    <s v="Realigned upward-trending strategy"/>
    <n v="1400"/>
    <x v="311"/>
    <n v="294.71428571428572"/>
    <x v="1"/>
    <n v="31.022556390977442"/>
    <n v="133"/>
    <x v="1"/>
    <s v="USD"/>
    <x v="188"/>
    <n v="1552798800"/>
    <b v="0"/>
    <b v="1"/>
    <s v="film &amp; video/documentary"/>
    <x v="4"/>
    <x v="4"/>
  </r>
  <r>
    <s v="Open-source interactive knowledge user"/>
    <n v="9500"/>
    <x v="312"/>
    <n v="33.89473684210526"/>
    <x v="0"/>
    <n v="103.87096774193549"/>
    <n v="31"/>
    <x v="1"/>
    <s v="USD"/>
    <x v="302"/>
    <n v="1403413200"/>
    <b v="0"/>
    <b v="0"/>
    <s v="theater/plays"/>
    <x v="3"/>
    <x v="3"/>
  </r>
  <r>
    <s v="Configurable demand-driven matrix"/>
    <n v="9600"/>
    <x v="313"/>
    <n v="66.677083333333329"/>
    <x v="0"/>
    <n v="59.268518518518519"/>
    <n v="108"/>
    <x v="6"/>
    <s v="EUR"/>
    <x v="303"/>
    <n v="1574229600"/>
    <b v="0"/>
    <b v="1"/>
    <s v="food/food trucks"/>
    <x v="0"/>
    <x v="0"/>
  </r>
  <r>
    <s v="Cross-group coherent hierarchy"/>
    <n v="6600"/>
    <x v="314"/>
    <n v="19.227272727272727"/>
    <x v="0"/>
    <n v="42.3"/>
    <n v="30"/>
    <x v="1"/>
    <s v="USD"/>
    <x v="304"/>
    <n v="1495861200"/>
    <b v="0"/>
    <b v="0"/>
    <s v="theater/plays"/>
    <x v="3"/>
    <x v="3"/>
  </r>
  <r>
    <s v="Decentralized demand-driven open system"/>
    <n v="5700"/>
    <x v="315"/>
    <n v="15.842105263157894"/>
    <x v="0"/>
    <n v="53.117647058823529"/>
    <n v="17"/>
    <x v="1"/>
    <s v="USD"/>
    <x v="305"/>
    <n v="1392530400"/>
    <b v="0"/>
    <b v="0"/>
    <s v="music/rock"/>
    <x v="1"/>
    <x v="1"/>
  </r>
  <r>
    <s v="Advanced empowering matrix"/>
    <n v="8400"/>
    <x v="316"/>
    <n v="38.702380952380956"/>
    <x v="3"/>
    <n v="50.796875"/>
    <n v="64"/>
    <x v="1"/>
    <s v="USD"/>
    <x v="306"/>
    <n v="1283662800"/>
    <b v="0"/>
    <b v="0"/>
    <s v="technology/web"/>
    <x v="2"/>
    <x v="2"/>
  </r>
  <r>
    <s v="Phased holistic implementation"/>
    <n v="84400"/>
    <x v="317"/>
    <n v="9.5876777251184837"/>
    <x v="0"/>
    <n v="101.15"/>
    <n v="80"/>
    <x v="1"/>
    <s v="USD"/>
    <x v="307"/>
    <n v="1305781200"/>
    <b v="0"/>
    <b v="0"/>
    <s v="publishing/fiction"/>
    <x v="5"/>
    <x v="13"/>
  </r>
  <r>
    <s v="Proactive attitude-oriented knowledge user"/>
    <n v="170400"/>
    <x v="318"/>
    <n v="94.144366197183089"/>
    <x v="0"/>
    <n v="65.000810372771468"/>
    <n v="2468"/>
    <x v="1"/>
    <s v="USD"/>
    <x v="308"/>
    <n v="1302325200"/>
    <b v="0"/>
    <b v="0"/>
    <s v="film &amp; video/shorts"/>
    <x v="4"/>
    <x v="12"/>
  </r>
  <r>
    <s v="Visionary asymmetric Graphical User Interface"/>
    <n v="117900"/>
    <x v="319"/>
    <n v="166.56234096692114"/>
    <x v="1"/>
    <n v="37.998645510835914"/>
    <n v="5168"/>
    <x v="1"/>
    <s v="USD"/>
    <x v="309"/>
    <n v="1291788000"/>
    <b v="0"/>
    <b v="0"/>
    <s v="theater/plays"/>
    <x v="3"/>
    <x v="3"/>
  </r>
  <r>
    <s v="Integrated zero-defect help-desk"/>
    <n v="8900"/>
    <x v="320"/>
    <n v="24.134831460674157"/>
    <x v="0"/>
    <n v="82.615384615384613"/>
    <n v="26"/>
    <x v="4"/>
    <s v="GBP"/>
    <x v="310"/>
    <n v="1396069200"/>
    <b v="0"/>
    <b v="0"/>
    <s v="film &amp; video/documentary"/>
    <x v="4"/>
    <x v="4"/>
  </r>
  <r>
    <s v="Inverse analyzing matrices"/>
    <n v="7100"/>
    <x v="321"/>
    <n v="164.05633802816902"/>
    <x v="1"/>
    <n v="37.941368078175898"/>
    <n v="307"/>
    <x v="1"/>
    <s v="USD"/>
    <x v="311"/>
    <n v="1435899600"/>
    <b v="0"/>
    <b v="1"/>
    <s v="theater/plays"/>
    <x v="3"/>
    <x v="3"/>
  </r>
  <r>
    <s v="Programmable systemic implementation"/>
    <n v="6500"/>
    <x v="322"/>
    <n v="90.723076923076931"/>
    <x v="0"/>
    <n v="80.780821917808225"/>
    <n v="73"/>
    <x v="1"/>
    <s v="USD"/>
    <x v="79"/>
    <n v="1531112400"/>
    <b v="0"/>
    <b v="1"/>
    <s v="theater/plays"/>
    <x v="3"/>
    <x v="3"/>
  </r>
  <r>
    <s v="Multi-channeled next generation architecture"/>
    <n v="7200"/>
    <x v="323"/>
    <n v="46.194444444444443"/>
    <x v="0"/>
    <n v="25.984375"/>
    <n v="128"/>
    <x v="1"/>
    <s v="USD"/>
    <x v="312"/>
    <n v="1451628000"/>
    <b v="0"/>
    <b v="0"/>
    <s v="film &amp; video/animation"/>
    <x v="4"/>
    <x v="10"/>
  </r>
  <r>
    <s v="Digitized 3rdgeneration encoding"/>
    <n v="2600"/>
    <x v="324"/>
    <n v="38.53846153846154"/>
    <x v="0"/>
    <n v="30.363636363636363"/>
    <n v="33"/>
    <x v="1"/>
    <s v="USD"/>
    <x v="313"/>
    <n v="1567314000"/>
    <b v="0"/>
    <b v="1"/>
    <s v="theater/plays"/>
    <x v="3"/>
    <x v="3"/>
  </r>
  <r>
    <s v="Innovative well-modulated functionalities"/>
    <n v="98700"/>
    <x v="325"/>
    <n v="133.56231003039514"/>
    <x v="1"/>
    <n v="54.004916018025398"/>
    <n v="2441"/>
    <x v="1"/>
    <s v="USD"/>
    <x v="314"/>
    <n v="1544508000"/>
    <b v="0"/>
    <b v="0"/>
    <s v="music/rock"/>
    <x v="1"/>
    <x v="1"/>
  </r>
  <r>
    <s v="Fundamental incremental database"/>
    <n v="93800"/>
    <x v="326"/>
    <n v="22.896588486140725"/>
    <x v="2"/>
    <n v="101.78672985781991"/>
    <n v="211"/>
    <x v="1"/>
    <s v="USD"/>
    <x v="315"/>
    <n v="1482472800"/>
    <b v="0"/>
    <b v="0"/>
    <s v="games/video games"/>
    <x v="6"/>
    <x v="11"/>
  </r>
  <r>
    <s v="Expanded encompassing open architecture"/>
    <n v="33700"/>
    <x v="327"/>
    <n v="184.95548961424333"/>
    <x v="1"/>
    <n v="45.003610108303249"/>
    <n v="1385"/>
    <x v="4"/>
    <s v="GBP"/>
    <x v="316"/>
    <n v="1512799200"/>
    <b v="0"/>
    <b v="0"/>
    <s v="film &amp; video/documentary"/>
    <x v="4"/>
    <x v="4"/>
  </r>
  <r>
    <s v="Intuitive static portal"/>
    <n v="3300"/>
    <x v="328"/>
    <n v="443.72727272727275"/>
    <x v="1"/>
    <n v="77.068421052631578"/>
    <n v="190"/>
    <x v="1"/>
    <s v="USD"/>
    <x v="317"/>
    <n v="1324360800"/>
    <b v="0"/>
    <b v="0"/>
    <s v="food/food trucks"/>
    <x v="0"/>
    <x v="0"/>
  </r>
  <r>
    <s v="Optional bandwidth-monitored definition"/>
    <n v="20700"/>
    <x v="329"/>
    <n v="199.9806763285024"/>
    <x v="1"/>
    <n v="88.076595744680844"/>
    <n v="470"/>
    <x v="1"/>
    <s v="USD"/>
    <x v="318"/>
    <n v="1364533200"/>
    <b v="0"/>
    <b v="0"/>
    <s v="technology/wearables"/>
    <x v="2"/>
    <x v="8"/>
  </r>
  <r>
    <s v="Persistent well-modulated synergy"/>
    <n v="9600"/>
    <x v="330"/>
    <n v="123.95833333333333"/>
    <x v="1"/>
    <n v="47.035573122529641"/>
    <n v="253"/>
    <x v="1"/>
    <s v="USD"/>
    <x v="319"/>
    <n v="1545112800"/>
    <b v="0"/>
    <b v="0"/>
    <s v="theater/plays"/>
    <x v="3"/>
    <x v="3"/>
  </r>
  <r>
    <s v="Assimilated discrete algorithm"/>
    <n v="66200"/>
    <x v="331"/>
    <n v="186.61329305135951"/>
    <x v="1"/>
    <n v="110.99550763701707"/>
    <n v="1113"/>
    <x v="1"/>
    <s v="USD"/>
    <x v="32"/>
    <n v="1516168800"/>
    <b v="0"/>
    <b v="0"/>
    <s v="music/rock"/>
    <x v="1"/>
    <x v="1"/>
  </r>
  <r>
    <s v="Operative uniform hub"/>
    <n v="173800"/>
    <x v="332"/>
    <n v="114.28538550057536"/>
    <x v="1"/>
    <n v="87.003066141042481"/>
    <n v="2283"/>
    <x v="1"/>
    <s v="USD"/>
    <x v="320"/>
    <n v="1574920800"/>
    <b v="0"/>
    <b v="0"/>
    <s v="music/rock"/>
    <x v="1"/>
    <x v="1"/>
  </r>
  <r>
    <s v="Customizable intangible capability"/>
    <n v="70700"/>
    <x v="333"/>
    <n v="97.032531824611041"/>
    <x v="0"/>
    <n v="63.994402985074629"/>
    <n v="1072"/>
    <x v="1"/>
    <s v="USD"/>
    <x v="321"/>
    <n v="1292479200"/>
    <b v="0"/>
    <b v="1"/>
    <s v="music/rock"/>
    <x v="1"/>
    <x v="1"/>
  </r>
  <r>
    <s v="Innovative didactic analyzer"/>
    <n v="94500"/>
    <x v="334"/>
    <n v="122.81904761904762"/>
    <x v="1"/>
    <n v="105.9945205479452"/>
    <n v="1095"/>
    <x v="1"/>
    <s v="USD"/>
    <x v="322"/>
    <n v="1573538400"/>
    <b v="0"/>
    <b v="0"/>
    <s v="theater/plays"/>
    <x v="3"/>
    <x v="3"/>
  </r>
  <r>
    <s v="Decentralized intangible encoding"/>
    <n v="69800"/>
    <x v="335"/>
    <n v="179.14326647564468"/>
    <x v="1"/>
    <n v="73.989349112426041"/>
    <n v="1690"/>
    <x v="1"/>
    <s v="USD"/>
    <x v="323"/>
    <n v="1320382800"/>
    <b v="0"/>
    <b v="0"/>
    <s v="theater/plays"/>
    <x v="3"/>
    <x v="3"/>
  </r>
  <r>
    <s v="Front-line transitional algorithm"/>
    <n v="136300"/>
    <x v="336"/>
    <n v="79.951577402787962"/>
    <x v="3"/>
    <n v="84.02004626060139"/>
    <n v="1297"/>
    <x v="0"/>
    <s v="CAD"/>
    <x v="324"/>
    <n v="1502859600"/>
    <b v="0"/>
    <b v="0"/>
    <s v="theater/plays"/>
    <x v="3"/>
    <x v="3"/>
  </r>
  <r>
    <s v="Switchable didactic matrices"/>
    <n v="37100"/>
    <x v="337"/>
    <n v="94.242587601078171"/>
    <x v="0"/>
    <n v="88.966921119592882"/>
    <n v="393"/>
    <x v="1"/>
    <s v="USD"/>
    <x v="325"/>
    <n v="1323756000"/>
    <b v="0"/>
    <b v="0"/>
    <s v="photography/photography books"/>
    <x v="7"/>
    <x v="14"/>
  </r>
  <r>
    <s v="Ameliorated disintermediate utilization"/>
    <n v="114300"/>
    <x v="338"/>
    <n v="84.669291338582681"/>
    <x v="0"/>
    <n v="76.990453460620529"/>
    <n v="1257"/>
    <x v="1"/>
    <s v="USD"/>
    <x v="326"/>
    <n v="1441342800"/>
    <b v="0"/>
    <b v="0"/>
    <s v="music/indie rock"/>
    <x v="1"/>
    <x v="7"/>
  </r>
  <r>
    <s v="Visionary foreground middleware"/>
    <n v="47900"/>
    <x v="339"/>
    <n v="66.521920668058456"/>
    <x v="0"/>
    <n v="97.146341463414629"/>
    <n v="328"/>
    <x v="1"/>
    <s v="USD"/>
    <x v="327"/>
    <n v="1375333200"/>
    <b v="0"/>
    <b v="0"/>
    <s v="theater/plays"/>
    <x v="3"/>
    <x v="3"/>
  </r>
  <r>
    <s v="Optional zero-defect task-force"/>
    <n v="9000"/>
    <x v="340"/>
    <n v="53.922222222222224"/>
    <x v="0"/>
    <n v="33.013605442176868"/>
    <n v="147"/>
    <x v="1"/>
    <s v="USD"/>
    <x v="328"/>
    <n v="1389420000"/>
    <b v="0"/>
    <b v="0"/>
    <s v="theater/plays"/>
    <x v="3"/>
    <x v="3"/>
  </r>
  <r>
    <s v="Devolved exuding emulation"/>
    <n v="197600"/>
    <x v="341"/>
    <n v="41.983299595141702"/>
    <x v="0"/>
    <n v="99.950602409638549"/>
    <n v="830"/>
    <x v="1"/>
    <s v="USD"/>
    <x v="329"/>
    <n v="1520056800"/>
    <b v="0"/>
    <b v="0"/>
    <s v="games/video games"/>
    <x v="6"/>
    <x v="11"/>
  </r>
  <r>
    <s v="Open-source neutral task-force"/>
    <n v="157600"/>
    <x v="342"/>
    <n v="14.69479695431472"/>
    <x v="0"/>
    <n v="69.966767371601208"/>
    <n v="331"/>
    <x v="4"/>
    <s v="GBP"/>
    <x v="330"/>
    <n v="1436504400"/>
    <b v="0"/>
    <b v="0"/>
    <s v="film &amp; video/drama"/>
    <x v="4"/>
    <x v="6"/>
  </r>
  <r>
    <s v="Virtual attitude-oriented migration"/>
    <n v="8000"/>
    <x v="343"/>
    <n v="34.475000000000001"/>
    <x v="0"/>
    <n v="110.32"/>
    <n v="25"/>
    <x v="1"/>
    <s v="USD"/>
    <x v="331"/>
    <n v="1508302800"/>
    <b v="0"/>
    <b v="1"/>
    <s v="music/indie rock"/>
    <x v="1"/>
    <x v="7"/>
  </r>
  <r>
    <s v="Open-source full-range portal"/>
    <n v="900"/>
    <x v="344"/>
    <n v="1400.7777777777778"/>
    <x v="1"/>
    <n v="66.005235602094245"/>
    <n v="191"/>
    <x v="1"/>
    <s v="USD"/>
    <x v="332"/>
    <n v="1425708000"/>
    <b v="0"/>
    <b v="0"/>
    <s v="technology/web"/>
    <x v="2"/>
    <x v="2"/>
  </r>
  <r>
    <s v="Versatile cohesive open system"/>
    <n v="199000"/>
    <x v="345"/>
    <n v="71.770351758793964"/>
    <x v="0"/>
    <n v="41.005742176284812"/>
    <n v="3483"/>
    <x v="1"/>
    <s v="USD"/>
    <x v="333"/>
    <n v="1488348000"/>
    <b v="0"/>
    <b v="0"/>
    <s v="food/food trucks"/>
    <x v="0"/>
    <x v="0"/>
  </r>
  <r>
    <s v="Multi-layered bottom-line frame"/>
    <n v="180800"/>
    <x v="346"/>
    <n v="53.074115044247783"/>
    <x v="0"/>
    <n v="103.96316359696641"/>
    <n v="923"/>
    <x v="1"/>
    <s v="USD"/>
    <x v="296"/>
    <n v="1502600400"/>
    <b v="0"/>
    <b v="0"/>
    <s v="theater/plays"/>
    <x v="3"/>
    <x v="3"/>
  </r>
  <r>
    <s v="Pre-emptive neutral capacity"/>
    <n v="100"/>
    <x v="297"/>
    <n v="5"/>
    <x v="0"/>
    <n v="5"/>
    <n v="1"/>
    <x v="1"/>
    <s v="USD"/>
    <x v="334"/>
    <n v="1433653200"/>
    <b v="0"/>
    <b v="1"/>
    <s v="music/jazz"/>
    <x v="1"/>
    <x v="17"/>
  </r>
  <r>
    <s v="Universal maximized methodology"/>
    <n v="74100"/>
    <x v="347"/>
    <n v="127.70715249662618"/>
    <x v="1"/>
    <n v="47.009935419771487"/>
    <n v="2013"/>
    <x v="1"/>
    <s v="USD"/>
    <x v="335"/>
    <n v="1441602000"/>
    <b v="0"/>
    <b v="0"/>
    <s v="music/rock"/>
    <x v="1"/>
    <x v="1"/>
  </r>
  <r>
    <s v="Expanded hybrid hardware"/>
    <n v="2800"/>
    <x v="348"/>
    <n v="34.892857142857139"/>
    <x v="0"/>
    <n v="29.606060606060606"/>
    <n v="33"/>
    <x v="0"/>
    <s v="CAD"/>
    <x v="336"/>
    <n v="1447567200"/>
    <b v="0"/>
    <b v="0"/>
    <s v="theater/plays"/>
    <x v="3"/>
    <x v="3"/>
  </r>
  <r>
    <s v="Profit-focused multi-tasking access"/>
    <n v="33600"/>
    <x v="349"/>
    <n v="410.59821428571428"/>
    <x v="1"/>
    <n v="81.010569583088667"/>
    <n v="1703"/>
    <x v="1"/>
    <s v="USD"/>
    <x v="337"/>
    <n v="1562389200"/>
    <b v="0"/>
    <b v="0"/>
    <s v="theater/plays"/>
    <x v="3"/>
    <x v="3"/>
  </r>
  <r>
    <s v="Profit-focused transitional capability"/>
    <n v="6100"/>
    <x v="350"/>
    <n v="123.73770491803278"/>
    <x v="1"/>
    <n v="94.35"/>
    <n v="80"/>
    <x v="3"/>
    <s v="DKK"/>
    <x v="338"/>
    <n v="1378789200"/>
    <b v="0"/>
    <b v="0"/>
    <s v="film &amp; video/documentary"/>
    <x v="4"/>
    <x v="4"/>
  </r>
  <r>
    <s v="Front-line scalable definition"/>
    <n v="3800"/>
    <x v="351"/>
    <n v="58.973684210526315"/>
    <x v="2"/>
    <n v="26.058139534883722"/>
    <n v="86"/>
    <x v="1"/>
    <s v="USD"/>
    <x v="339"/>
    <n v="1488520800"/>
    <b v="0"/>
    <b v="0"/>
    <s v="technology/wearables"/>
    <x v="2"/>
    <x v="8"/>
  </r>
  <r>
    <s v="Open-source systematic protocol"/>
    <n v="9300"/>
    <x v="352"/>
    <n v="36.892473118279568"/>
    <x v="0"/>
    <n v="85.775000000000006"/>
    <n v="40"/>
    <x v="6"/>
    <s v="EUR"/>
    <x v="340"/>
    <n v="1327298400"/>
    <b v="0"/>
    <b v="0"/>
    <s v="theater/plays"/>
    <x v="3"/>
    <x v="3"/>
  </r>
  <r>
    <s v="Implemented tangible algorithm"/>
    <n v="2300"/>
    <x v="353"/>
    <n v="184.91304347826087"/>
    <x v="1"/>
    <n v="103.73170731707317"/>
    <n v="41"/>
    <x v="1"/>
    <s v="USD"/>
    <x v="341"/>
    <n v="1443416400"/>
    <b v="0"/>
    <b v="0"/>
    <s v="games/video games"/>
    <x v="6"/>
    <x v="11"/>
  </r>
  <r>
    <s v="Profit-focused 3rdgeneration circuit"/>
    <n v="9700"/>
    <x v="354"/>
    <n v="11.814432989690722"/>
    <x v="0"/>
    <n v="49.826086956521742"/>
    <n v="23"/>
    <x v="0"/>
    <s v="CAD"/>
    <x v="342"/>
    <n v="1534136400"/>
    <b v="1"/>
    <b v="0"/>
    <s v="photography/photography books"/>
    <x v="7"/>
    <x v="14"/>
  </r>
  <r>
    <s v="Compatible needs-based architecture"/>
    <n v="4000"/>
    <x v="355"/>
    <n v="298.7"/>
    <x v="1"/>
    <n v="63.893048128342244"/>
    <n v="187"/>
    <x v="1"/>
    <s v="USD"/>
    <x v="343"/>
    <n v="1315026000"/>
    <b v="0"/>
    <b v="0"/>
    <s v="film &amp; video/animation"/>
    <x v="4"/>
    <x v="10"/>
  </r>
  <r>
    <s v="Right-sized zero tolerance migration"/>
    <n v="59700"/>
    <x v="356"/>
    <n v="226.35175879396985"/>
    <x v="1"/>
    <n v="47.002434782608695"/>
    <n v="2875"/>
    <x v="4"/>
    <s v="GBP"/>
    <x v="344"/>
    <n v="1295071200"/>
    <b v="0"/>
    <b v="1"/>
    <s v="theater/plays"/>
    <x v="3"/>
    <x v="3"/>
  </r>
  <r>
    <s v="Quality-focused reciprocal structure"/>
    <n v="5500"/>
    <x v="357"/>
    <n v="173.56363636363636"/>
    <x v="1"/>
    <n v="108.47727272727273"/>
    <n v="88"/>
    <x v="1"/>
    <s v="USD"/>
    <x v="345"/>
    <n v="1509426000"/>
    <b v="0"/>
    <b v="0"/>
    <s v="theater/plays"/>
    <x v="3"/>
    <x v="3"/>
  </r>
  <r>
    <s v="Automated actuating conglomeration"/>
    <n v="3700"/>
    <x v="358"/>
    <n v="371.75675675675677"/>
    <x v="1"/>
    <n v="72.015706806282722"/>
    <n v="191"/>
    <x v="1"/>
    <s v="USD"/>
    <x v="65"/>
    <n v="1299391200"/>
    <b v="0"/>
    <b v="0"/>
    <s v="music/rock"/>
    <x v="1"/>
    <x v="1"/>
  </r>
  <r>
    <s v="Re-contextualized local initiative"/>
    <n v="5200"/>
    <x v="359"/>
    <n v="160.19230769230771"/>
    <x v="1"/>
    <n v="59.928057553956833"/>
    <n v="139"/>
    <x v="1"/>
    <s v="USD"/>
    <x v="346"/>
    <n v="1325052000"/>
    <b v="0"/>
    <b v="0"/>
    <s v="music/rock"/>
    <x v="1"/>
    <x v="1"/>
  </r>
  <r>
    <s v="Switchable intangible definition"/>
    <n v="900"/>
    <x v="360"/>
    <n v="1616.3333333333335"/>
    <x v="1"/>
    <n v="78.209677419354833"/>
    <n v="186"/>
    <x v="1"/>
    <s v="USD"/>
    <x v="347"/>
    <n v="1522818000"/>
    <b v="0"/>
    <b v="0"/>
    <s v="music/indie rock"/>
    <x v="1"/>
    <x v="7"/>
  </r>
  <r>
    <s v="Networked bottom-line initiative"/>
    <n v="1600"/>
    <x v="361"/>
    <n v="733.4375"/>
    <x v="1"/>
    <n v="104.77678571428571"/>
    <n v="112"/>
    <x v="2"/>
    <s v="AUD"/>
    <x v="348"/>
    <n v="1485324000"/>
    <b v="0"/>
    <b v="0"/>
    <s v="theater/plays"/>
    <x v="3"/>
    <x v="3"/>
  </r>
  <r>
    <s v="Robust directional system engine"/>
    <n v="1800"/>
    <x v="362"/>
    <n v="592.11111111111109"/>
    <x v="1"/>
    <n v="105.52475247524752"/>
    <n v="101"/>
    <x v="1"/>
    <s v="USD"/>
    <x v="349"/>
    <n v="1294120800"/>
    <b v="0"/>
    <b v="1"/>
    <s v="theater/plays"/>
    <x v="3"/>
    <x v="3"/>
  </r>
  <r>
    <s v="Triple-buffered explicit methodology"/>
    <n v="9900"/>
    <x v="363"/>
    <n v="18.888888888888889"/>
    <x v="0"/>
    <n v="24.933333333333334"/>
    <n v="75"/>
    <x v="1"/>
    <s v="USD"/>
    <x v="350"/>
    <n v="1415685600"/>
    <b v="0"/>
    <b v="1"/>
    <s v="theater/plays"/>
    <x v="3"/>
    <x v="3"/>
  </r>
  <r>
    <s v="Reactive directional capacity"/>
    <n v="5200"/>
    <x v="364"/>
    <n v="276.80769230769232"/>
    <x v="1"/>
    <n v="69.873786407766985"/>
    <n v="206"/>
    <x v="4"/>
    <s v="GBP"/>
    <x v="351"/>
    <n v="1288933200"/>
    <b v="0"/>
    <b v="1"/>
    <s v="film &amp; video/documentary"/>
    <x v="4"/>
    <x v="4"/>
  </r>
  <r>
    <s v="Polarized needs-based approach"/>
    <n v="5400"/>
    <x v="365"/>
    <n v="273.01851851851848"/>
    <x v="1"/>
    <n v="95.733766233766232"/>
    <n v="154"/>
    <x v="1"/>
    <s v="USD"/>
    <x v="352"/>
    <n v="1363237200"/>
    <b v="0"/>
    <b v="1"/>
    <s v="film &amp; video/television"/>
    <x v="4"/>
    <x v="19"/>
  </r>
  <r>
    <s v="Intuitive well-modulated middleware"/>
    <n v="112300"/>
    <x v="366"/>
    <n v="159.36331255565449"/>
    <x v="1"/>
    <n v="29.997485752598056"/>
    <n v="5966"/>
    <x v="1"/>
    <s v="USD"/>
    <x v="353"/>
    <n v="1555822800"/>
    <b v="0"/>
    <b v="0"/>
    <s v="theater/plays"/>
    <x v="3"/>
    <x v="3"/>
  </r>
  <r>
    <s v="Multi-channeled logistical matrices"/>
    <n v="189200"/>
    <x v="367"/>
    <n v="67.869978858350947"/>
    <x v="0"/>
    <n v="59.011948529411768"/>
    <n v="2176"/>
    <x v="1"/>
    <s v="USD"/>
    <x v="354"/>
    <n v="1427778000"/>
    <b v="0"/>
    <b v="0"/>
    <s v="theater/plays"/>
    <x v="3"/>
    <x v="3"/>
  </r>
  <r>
    <s v="Pre-emptive bifurcated artificial intelligence"/>
    <n v="900"/>
    <x v="211"/>
    <n v="1591.5555555555554"/>
    <x v="1"/>
    <n v="84.757396449704146"/>
    <n v="169"/>
    <x v="1"/>
    <s v="USD"/>
    <x v="355"/>
    <n v="1422424800"/>
    <b v="0"/>
    <b v="1"/>
    <s v="film &amp; video/documentary"/>
    <x v="4"/>
    <x v="4"/>
  </r>
  <r>
    <s v="Down-sized coherent toolset"/>
    <n v="22500"/>
    <x v="368"/>
    <n v="730.18222222222221"/>
    <x v="1"/>
    <n v="78.010921177587846"/>
    <n v="2106"/>
    <x v="1"/>
    <s v="USD"/>
    <x v="356"/>
    <n v="1503637200"/>
    <b v="0"/>
    <b v="0"/>
    <s v="theater/plays"/>
    <x v="3"/>
    <x v="3"/>
  </r>
  <r>
    <s v="Open-source multi-tasking data-warehouse"/>
    <n v="167400"/>
    <x v="369"/>
    <n v="13.185782556750297"/>
    <x v="0"/>
    <n v="50.05215419501134"/>
    <n v="441"/>
    <x v="1"/>
    <s v="USD"/>
    <x v="357"/>
    <n v="1547618400"/>
    <b v="0"/>
    <b v="1"/>
    <s v="film &amp; video/documentary"/>
    <x v="4"/>
    <x v="4"/>
  </r>
  <r>
    <s v="Future-proofed upward-trending contingency"/>
    <n v="2700"/>
    <x v="370"/>
    <n v="54.777777777777779"/>
    <x v="0"/>
    <n v="59.16"/>
    <n v="25"/>
    <x v="1"/>
    <s v="USD"/>
    <x v="358"/>
    <n v="1449900000"/>
    <b v="0"/>
    <b v="0"/>
    <s v="music/indie rock"/>
    <x v="1"/>
    <x v="7"/>
  </r>
  <r>
    <s v="Mandatory uniform matrix"/>
    <n v="3400"/>
    <x v="371"/>
    <n v="361.02941176470591"/>
    <x v="1"/>
    <n v="93.702290076335885"/>
    <n v="131"/>
    <x v="1"/>
    <s v="USD"/>
    <x v="359"/>
    <n v="1405141200"/>
    <b v="0"/>
    <b v="0"/>
    <s v="music/rock"/>
    <x v="1"/>
    <x v="1"/>
  </r>
  <r>
    <s v="Phased methodical initiative"/>
    <n v="49700"/>
    <x v="372"/>
    <n v="10.257545271629779"/>
    <x v="0"/>
    <n v="40.14173228346457"/>
    <n v="127"/>
    <x v="1"/>
    <s v="USD"/>
    <x v="12"/>
    <n v="1572933600"/>
    <b v="0"/>
    <b v="0"/>
    <s v="theater/plays"/>
    <x v="3"/>
    <x v="3"/>
  </r>
  <r>
    <s v="Managed stable function"/>
    <n v="178200"/>
    <x v="373"/>
    <n v="13.962962962962964"/>
    <x v="0"/>
    <n v="70.090140845070422"/>
    <n v="355"/>
    <x v="1"/>
    <s v="USD"/>
    <x v="360"/>
    <n v="1530162000"/>
    <b v="0"/>
    <b v="0"/>
    <s v="film &amp; video/documentary"/>
    <x v="4"/>
    <x v="4"/>
  </r>
  <r>
    <s v="Realigned clear-thinking migration"/>
    <n v="7200"/>
    <x v="374"/>
    <n v="40.444444444444443"/>
    <x v="0"/>
    <n v="66.181818181818187"/>
    <n v="44"/>
    <x v="4"/>
    <s v="GBP"/>
    <x v="361"/>
    <n v="1320904800"/>
    <b v="0"/>
    <b v="0"/>
    <s v="theater/plays"/>
    <x v="3"/>
    <x v="3"/>
  </r>
  <r>
    <s v="Optional clear-thinking process improvement"/>
    <n v="2500"/>
    <x v="375"/>
    <n v="160.32"/>
    <x v="1"/>
    <n v="47.714285714285715"/>
    <n v="84"/>
    <x v="1"/>
    <s v="USD"/>
    <x v="362"/>
    <n v="1372395600"/>
    <b v="0"/>
    <b v="0"/>
    <s v="theater/plays"/>
    <x v="3"/>
    <x v="3"/>
  </r>
  <r>
    <s v="Cross-group global moratorium"/>
    <n v="5300"/>
    <x v="376"/>
    <n v="183.9433962264151"/>
    <x v="1"/>
    <n v="62.896774193548389"/>
    <n v="155"/>
    <x v="1"/>
    <s v="USD"/>
    <x v="363"/>
    <n v="1437714000"/>
    <b v="0"/>
    <b v="0"/>
    <s v="theater/plays"/>
    <x v="3"/>
    <x v="3"/>
  </r>
  <r>
    <s v="Visionary systemic process improvement"/>
    <n v="9100"/>
    <x v="377"/>
    <n v="63.769230769230766"/>
    <x v="0"/>
    <n v="86.611940298507463"/>
    <n v="67"/>
    <x v="1"/>
    <s v="USD"/>
    <x v="364"/>
    <n v="1509771600"/>
    <b v="0"/>
    <b v="0"/>
    <s v="photography/photography books"/>
    <x v="7"/>
    <x v="14"/>
  </r>
  <r>
    <s v="Progressive intangible flexibility"/>
    <n v="6300"/>
    <x v="378"/>
    <n v="225.38095238095238"/>
    <x v="1"/>
    <n v="75.126984126984127"/>
    <n v="189"/>
    <x v="1"/>
    <s v="USD"/>
    <x v="210"/>
    <n v="1550556000"/>
    <b v="0"/>
    <b v="1"/>
    <s v="food/food trucks"/>
    <x v="0"/>
    <x v="0"/>
  </r>
  <r>
    <s v="Reactive real-time software"/>
    <n v="114400"/>
    <x v="379"/>
    <n v="172.00961538461539"/>
    <x v="1"/>
    <n v="41.004167534903104"/>
    <n v="4799"/>
    <x v="1"/>
    <s v="USD"/>
    <x v="365"/>
    <n v="1489039200"/>
    <b v="1"/>
    <b v="1"/>
    <s v="film &amp; video/documentary"/>
    <x v="4"/>
    <x v="4"/>
  </r>
  <r>
    <s v="Programmable incremental knowledge user"/>
    <n v="38900"/>
    <x v="380"/>
    <n v="146.16709511568124"/>
    <x v="1"/>
    <n v="50.007915567282325"/>
    <n v="1137"/>
    <x v="1"/>
    <s v="USD"/>
    <x v="366"/>
    <n v="1556600400"/>
    <b v="0"/>
    <b v="0"/>
    <s v="publishing/nonfiction"/>
    <x v="5"/>
    <x v="9"/>
  </r>
  <r>
    <s v="Progressive 5thgeneration customer loyalty"/>
    <n v="135500"/>
    <x v="381"/>
    <n v="76.42361623616236"/>
    <x v="0"/>
    <n v="96.960674157303373"/>
    <n v="1068"/>
    <x v="1"/>
    <s v="USD"/>
    <x v="367"/>
    <n v="1278565200"/>
    <b v="0"/>
    <b v="0"/>
    <s v="theater/plays"/>
    <x v="3"/>
    <x v="3"/>
  </r>
  <r>
    <s v="Triple-buffered logistical frame"/>
    <n v="109000"/>
    <x v="382"/>
    <n v="39.261467889908261"/>
    <x v="0"/>
    <n v="100.93160377358491"/>
    <n v="424"/>
    <x v="1"/>
    <s v="USD"/>
    <x v="368"/>
    <n v="1339909200"/>
    <b v="0"/>
    <b v="0"/>
    <s v="technology/wearables"/>
    <x v="2"/>
    <x v="8"/>
  </r>
  <r>
    <s v="Exclusive dynamic adapter"/>
    <n v="114800"/>
    <x v="383"/>
    <n v="11.270034843205574"/>
    <x v="3"/>
    <n v="89.227586206896547"/>
    <n v="145"/>
    <x v="5"/>
    <s v="CHF"/>
    <x v="369"/>
    <n v="1325829600"/>
    <b v="0"/>
    <b v="0"/>
    <s v="music/indie rock"/>
    <x v="1"/>
    <x v="7"/>
  </r>
  <r>
    <s v="Automated systemic hierarchy"/>
    <n v="83000"/>
    <x v="384"/>
    <n v="122.11084337349398"/>
    <x v="1"/>
    <n v="87.979166666666671"/>
    <n v="1152"/>
    <x v="1"/>
    <s v="USD"/>
    <x v="370"/>
    <n v="1290578400"/>
    <b v="0"/>
    <b v="0"/>
    <s v="theater/plays"/>
    <x v="3"/>
    <x v="3"/>
  </r>
  <r>
    <s v="Digitized eco-centric core"/>
    <n v="2400"/>
    <x v="385"/>
    <n v="186.54166666666669"/>
    <x v="1"/>
    <n v="89.54"/>
    <n v="50"/>
    <x v="1"/>
    <s v="USD"/>
    <x v="371"/>
    <n v="1380344400"/>
    <b v="0"/>
    <b v="0"/>
    <s v="photography/photography books"/>
    <x v="7"/>
    <x v="14"/>
  </r>
  <r>
    <s v="Mandatory uniform strategy"/>
    <n v="60400"/>
    <x v="386"/>
    <n v="7.2731788079470201"/>
    <x v="0"/>
    <n v="29.09271523178808"/>
    <n v="151"/>
    <x v="1"/>
    <s v="USD"/>
    <x v="287"/>
    <n v="1389852000"/>
    <b v="0"/>
    <b v="0"/>
    <s v="publishing/nonfiction"/>
    <x v="5"/>
    <x v="9"/>
  </r>
  <r>
    <s v="Profit-focused zero administration forecast"/>
    <n v="102900"/>
    <x v="387"/>
    <n v="65.642371234207957"/>
    <x v="0"/>
    <n v="42.006218905472636"/>
    <n v="1608"/>
    <x v="1"/>
    <s v="USD"/>
    <x v="372"/>
    <n v="1294466400"/>
    <b v="0"/>
    <b v="0"/>
    <s v="technology/wearables"/>
    <x v="2"/>
    <x v="8"/>
  </r>
  <r>
    <s v="De-engineered static orchestration"/>
    <n v="62800"/>
    <x v="388"/>
    <n v="228.96178343949046"/>
    <x v="1"/>
    <n v="47.004903563255965"/>
    <n v="3059"/>
    <x v="0"/>
    <s v="CAD"/>
    <x v="373"/>
    <n v="1500354000"/>
    <b v="0"/>
    <b v="0"/>
    <s v="music/jazz"/>
    <x v="1"/>
    <x v="17"/>
  </r>
  <r>
    <s v="Customizable dynamic info-mediaries"/>
    <n v="800"/>
    <x v="389"/>
    <n v="469.37499999999994"/>
    <x v="1"/>
    <n v="110.44117647058823"/>
    <n v="34"/>
    <x v="1"/>
    <s v="USD"/>
    <x v="374"/>
    <n v="1375938000"/>
    <b v="0"/>
    <b v="1"/>
    <s v="film &amp; video/documentary"/>
    <x v="4"/>
    <x v="4"/>
  </r>
  <r>
    <s v="Enhanced incremental budgetary management"/>
    <n v="7100"/>
    <x v="390"/>
    <n v="130.11267605633802"/>
    <x v="1"/>
    <n v="41.990909090909092"/>
    <n v="220"/>
    <x v="1"/>
    <s v="USD"/>
    <x v="375"/>
    <n v="1323410400"/>
    <b v="1"/>
    <b v="0"/>
    <s v="theater/plays"/>
    <x v="3"/>
    <x v="3"/>
  </r>
  <r>
    <s v="Digitized local info-mediaries"/>
    <n v="46100"/>
    <x v="391"/>
    <n v="167.05422993492408"/>
    <x v="1"/>
    <n v="48.012468827930178"/>
    <n v="1604"/>
    <x v="2"/>
    <s v="AUD"/>
    <x v="376"/>
    <n v="1539406800"/>
    <b v="0"/>
    <b v="0"/>
    <s v="film &amp; video/drama"/>
    <x v="4"/>
    <x v="6"/>
  </r>
  <r>
    <s v="Virtual systematic monitoring"/>
    <n v="8100"/>
    <x v="392"/>
    <n v="173.8641975308642"/>
    <x v="1"/>
    <n v="31.019823788546255"/>
    <n v="454"/>
    <x v="1"/>
    <s v="USD"/>
    <x v="377"/>
    <n v="1369803600"/>
    <b v="0"/>
    <b v="0"/>
    <s v="music/rock"/>
    <x v="1"/>
    <x v="1"/>
  </r>
  <r>
    <s v="Reactive bottom-line open architecture"/>
    <n v="1700"/>
    <x v="393"/>
    <n v="717.76470588235293"/>
    <x v="1"/>
    <n v="99.203252032520325"/>
    <n v="123"/>
    <x v="6"/>
    <s v="EUR"/>
    <x v="378"/>
    <n v="1525928400"/>
    <b v="0"/>
    <b v="1"/>
    <s v="film &amp; video/animation"/>
    <x v="4"/>
    <x v="10"/>
  </r>
  <r>
    <s v="Pre-emptive interactive model"/>
    <n v="97300"/>
    <x v="394"/>
    <n v="63.850976361767728"/>
    <x v="0"/>
    <n v="66.022316684378325"/>
    <n v="941"/>
    <x v="1"/>
    <s v="USD"/>
    <x v="379"/>
    <n v="1297231200"/>
    <b v="0"/>
    <b v="0"/>
    <s v="music/indie rock"/>
    <x v="1"/>
    <x v="7"/>
  </r>
  <r>
    <s v="Ergonomic eco-centric open architecture"/>
    <n v="100"/>
    <x v="50"/>
    <n v="2"/>
    <x v="0"/>
    <n v="2"/>
    <n v="1"/>
    <x v="1"/>
    <s v="USD"/>
    <x v="380"/>
    <n v="1378530000"/>
    <b v="0"/>
    <b v="1"/>
    <s v="photography/photography books"/>
    <x v="7"/>
    <x v="14"/>
  </r>
  <r>
    <s v="Inverse radical hierarchy"/>
    <n v="900"/>
    <x v="395"/>
    <n v="1530.2222222222222"/>
    <x v="1"/>
    <n v="46.060200668896321"/>
    <n v="299"/>
    <x v="1"/>
    <s v="USD"/>
    <x v="381"/>
    <n v="1572152400"/>
    <b v="0"/>
    <b v="0"/>
    <s v="theater/plays"/>
    <x v="3"/>
    <x v="3"/>
  </r>
  <r>
    <s v="Team-oriented static interface"/>
    <n v="7300"/>
    <x v="396"/>
    <n v="40.356164383561641"/>
    <x v="0"/>
    <n v="73.650000000000006"/>
    <n v="40"/>
    <x v="1"/>
    <s v="USD"/>
    <x v="382"/>
    <n v="1329890400"/>
    <b v="0"/>
    <b v="1"/>
    <s v="film &amp; video/shorts"/>
    <x v="4"/>
    <x v="12"/>
  </r>
  <r>
    <s v="Virtual foreground throughput"/>
    <n v="195800"/>
    <x v="397"/>
    <n v="86.220633299284984"/>
    <x v="0"/>
    <n v="55.99336650082919"/>
    <n v="3015"/>
    <x v="0"/>
    <s v="CAD"/>
    <x v="125"/>
    <n v="1276750800"/>
    <b v="0"/>
    <b v="1"/>
    <s v="theater/plays"/>
    <x v="3"/>
    <x v="3"/>
  </r>
  <r>
    <s v="Visionary exuding Internet solution"/>
    <n v="48900"/>
    <x v="398"/>
    <n v="315.58486707566465"/>
    <x v="1"/>
    <n v="68.985695127402778"/>
    <n v="2237"/>
    <x v="1"/>
    <s v="USD"/>
    <x v="383"/>
    <n v="1510898400"/>
    <b v="0"/>
    <b v="0"/>
    <s v="theater/plays"/>
    <x v="3"/>
    <x v="3"/>
  </r>
  <r>
    <s v="Synchronized secondary analyzer"/>
    <n v="29600"/>
    <x v="399"/>
    <n v="89.618243243243242"/>
    <x v="0"/>
    <n v="60.981609195402299"/>
    <n v="435"/>
    <x v="1"/>
    <s v="USD"/>
    <x v="384"/>
    <n v="1532408400"/>
    <b v="0"/>
    <b v="0"/>
    <s v="theater/plays"/>
    <x v="3"/>
    <x v="3"/>
  </r>
  <r>
    <s v="Balanced attitude-oriented parallelism"/>
    <n v="39300"/>
    <x v="400"/>
    <n v="182.14503816793894"/>
    <x v="1"/>
    <n v="110.98139534883721"/>
    <n v="645"/>
    <x v="1"/>
    <s v="USD"/>
    <x v="385"/>
    <n v="1360562400"/>
    <b v="1"/>
    <b v="0"/>
    <s v="film &amp; video/documentary"/>
    <x v="4"/>
    <x v="4"/>
  </r>
  <r>
    <s v="Organized bandwidth-monitored core"/>
    <n v="3400"/>
    <x v="401"/>
    <n v="355.88235294117646"/>
    <x v="1"/>
    <n v="25"/>
    <n v="484"/>
    <x v="3"/>
    <s v="DKK"/>
    <x v="386"/>
    <n v="1571547600"/>
    <b v="0"/>
    <b v="0"/>
    <s v="theater/plays"/>
    <x v="3"/>
    <x v="3"/>
  </r>
  <r>
    <s v="Cloned leadingedge utilization"/>
    <n v="9200"/>
    <x v="402"/>
    <n v="131.83695652173913"/>
    <x v="1"/>
    <n v="78.759740259740255"/>
    <n v="154"/>
    <x v="0"/>
    <s v="CAD"/>
    <x v="387"/>
    <n v="1468126800"/>
    <b v="0"/>
    <b v="0"/>
    <s v="film &amp; video/documentary"/>
    <x v="4"/>
    <x v="4"/>
  </r>
  <r>
    <s v="Secured asymmetric projection"/>
    <n v="135600"/>
    <x v="403"/>
    <n v="46.315634218289084"/>
    <x v="0"/>
    <n v="87.960784313725483"/>
    <n v="714"/>
    <x v="1"/>
    <s v="USD"/>
    <x v="388"/>
    <n v="1492837200"/>
    <b v="0"/>
    <b v="0"/>
    <s v="music/rock"/>
    <x v="1"/>
    <x v="1"/>
  </r>
  <r>
    <s v="Advanced cohesive Graphic Interface"/>
    <n v="153700"/>
    <x v="404"/>
    <n v="36.132726089785294"/>
    <x v="2"/>
    <n v="49.987398739873989"/>
    <n v="1111"/>
    <x v="1"/>
    <s v="USD"/>
    <x v="277"/>
    <n v="1430197200"/>
    <b v="0"/>
    <b v="0"/>
    <s v="games/mobile games"/>
    <x v="6"/>
    <x v="20"/>
  </r>
  <r>
    <s v="Down-sized maximized function"/>
    <n v="7800"/>
    <x v="405"/>
    <n v="104.62820512820512"/>
    <x v="1"/>
    <n v="99.524390243902445"/>
    <n v="82"/>
    <x v="1"/>
    <s v="USD"/>
    <x v="389"/>
    <n v="1496206800"/>
    <b v="0"/>
    <b v="0"/>
    <s v="theater/plays"/>
    <x v="3"/>
    <x v="3"/>
  </r>
  <r>
    <s v="Realigned zero tolerance software"/>
    <n v="2100"/>
    <x v="406"/>
    <n v="668.85714285714289"/>
    <x v="1"/>
    <n v="104.82089552238806"/>
    <n v="134"/>
    <x v="1"/>
    <s v="USD"/>
    <x v="390"/>
    <n v="1389592800"/>
    <b v="0"/>
    <b v="0"/>
    <s v="publishing/fiction"/>
    <x v="5"/>
    <x v="13"/>
  </r>
  <r>
    <s v="Persevering analyzing extranet"/>
    <n v="189500"/>
    <x v="407"/>
    <n v="62.072823218997364"/>
    <x v="2"/>
    <n v="108.01469237832875"/>
    <n v="1089"/>
    <x v="1"/>
    <s v="USD"/>
    <x v="391"/>
    <n v="1545631200"/>
    <b v="0"/>
    <b v="0"/>
    <s v="film &amp; video/animation"/>
    <x v="4"/>
    <x v="10"/>
  </r>
  <r>
    <s v="Innovative human-resource migration"/>
    <n v="188200"/>
    <x v="408"/>
    <n v="84.699787460148784"/>
    <x v="0"/>
    <n v="28.998544660724033"/>
    <n v="5497"/>
    <x v="1"/>
    <s v="USD"/>
    <x v="392"/>
    <n v="1272430800"/>
    <b v="0"/>
    <b v="1"/>
    <s v="food/food trucks"/>
    <x v="0"/>
    <x v="0"/>
  </r>
  <r>
    <s v="Intuitive needs-based monitoring"/>
    <n v="113500"/>
    <x v="409"/>
    <n v="11.059030837004405"/>
    <x v="0"/>
    <n v="30.028708133971293"/>
    <n v="418"/>
    <x v="1"/>
    <s v="USD"/>
    <x v="393"/>
    <n v="1327903200"/>
    <b v="0"/>
    <b v="0"/>
    <s v="theater/plays"/>
    <x v="3"/>
    <x v="3"/>
  </r>
  <r>
    <s v="Customer-focused disintermediate toolset"/>
    <n v="134600"/>
    <x v="410"/>
    <n v="43.838781575037146"/>
    <x v="0"/>
    <n v="41.005559416261292"/>
    <n v="1439"/>
    <x v="1"/>
    <s v="USD"/>
    <x v="394"/>
    <n v="1296021600"/>
    <b v="0"/>
    <b v="1"/>
    <s v="film &amp; video/documentary"/>
    <x v="4"/>
    <x v="4"/>
  </r>
  <r>
    <s v="Upgradable 24/7 emulation"/>
    <n v="1700"/>
    <x v="411"/>
    <n v="55.470588235294116"/>
    <x v="0"/>
    <n v="62.866666666666667"/>
    <n v="15"/>
    <x v="1"/>
    <s v="USD"/>
    <x v="395"/>
    <n v="1543298400"/>
    <b v="0"/>
    <b v="0"/>
    <s v="theater/plays"/>
    <x v="3"/>
    <x v="3"/>
  </r>
  <r>
    <s v="Quality-focused client-server core"/>
    <n v="163700"/>
    <x v="412"/>
    <n v="57.399511301160658"/>
    <x v="0"/>
    <n v="47.005002501250623"/>
    <n v="1999"/>
    <x v="0"/>
    <s v="CAD"/>
    <x v="396"/>
    <n v="1336366800"/>
    <b v="0"/>
    <b v="0"/>
    <s v="film &amp; video/documentary"/>
    <x v="4"/>
    <x v="4"/>
  </r>
  <r>
    <s v="Upgradable maximized protocol"/>
    <n v="113800"/>
    <x v="413"/>
    <n v="123.43497363796135"/>
    <x v="1"/>
    <n v="26.997693638285604"/>
    <n v="5203"/>
    <x v="1"/>
    <s v="USD"/>
    <x v="397"/>
    <n v="1325052000"/>
    <b v="0"/>
    <b v="0"/>
    <s v="technology/web"/>
    <x v="2"/>
    <x v="2"/>
  </r>
  <r>
    <s v="Cross-platform interactive synergy"/>
    <n v="5000"/>
    <x v="414"/>
    <n v="128.46"/>
    <x v="1"/>
    <n v="68.329787234042556"/>
    <n v="94"/>
    <x v="1"/>
    <s v="USD"/>
    <x v="398"/>
    <n v="1499576400"/>
    <b v="0"/>
    <b v="0"/>
    <s v="theater/plays"/>
    <x v="3"/>
    <x v="3"/>
  </r>
  <r>
    <s v="User-centric fault-tolerant archive"/>
    <n v="9400"/>
    <x v="415"/>
    <n v="63.989361702127653"/>
    <x v="0"/>
    <n v="50.974576271186443"/>
    <n v="118"/>
    <x v="1"/>
    <s v="USD"/>
    <x v="399"/>
    <n v="1501304400"/>
    <b v="0"/>
    <b v="1"/>
    <s v="technology/wearables"/>
    <x v="2"/>
    <x v="8"/>
  </r>
  <r>
    <s v="Reverse-engineered regional knowledge user"/>
    <n v="8700"/>
    <x v="416"/>
    <n v="127.29885057471265"/>
    <x v="1"/>
    <n v="54.024390243902438"/>
    <n v="205"/>
    <x v="1"/>
    <s v="USD"/>
    <x v="400"/>
    <n v="1273208400"/>
    <b v="0"/>
    <b v="1"/>
    <s v="theater/plays"/>
    <x v="3"/>
    <x v="3"/>
  </r>
  <r>
    <s v="Self-enabling real-time definition"/>
    <n v="147800"/>
    <x v="417"/>
    <n v="10.638024357239512"/>
    <x v="0"/>
    <n v="97.055555555555557"/>
    <n v="162"/>
    <x v="1"/>
    <s v="USD"/>
    <x v="116"/>
    <n v="1316840400"/>
    <b v="0"/>
    <b v="1"/>
    <s v="food/food trucks"/>
    <x v="0"/>
    <x v="0"/>
  </r>
  <r>
    <s v="User-centric impactful projection"/>
    <n v="5100"/>
    <x v="418"/>
    <n v="40.470588235294116"/>
    <x v="0"/>
    <n v="24.867469879518072"/>
    <n v="83"/>
    <x v="1"/>
    <s v="USD"/>
    <x v="401"/>
    <n v="1524546000"/>
    <b v="0"/>
    <b v="0"/>
    <s v="music/indie rock"/>
    <x v="1"/>
    <x v="7"/>
  </r>
  <r>
    <s v="Vision-oriented actuating hardware"/>
    <n v="2700"/>
    <x v="419"/>
    <n v="287.66666666666663"/>
    <x v="1"/>
    <n v="84.423913043478265"/>
    <n v="92"/>
    <x v="1"/>
    <s v="USD"/>
    <x v="402"/>
    <n v="1438578000"/>
    <b v="0"/>
    <b v="0"/>
    <s v="photography/photography books"/>
    <x v="7"/>
    <x v="14"/>
  </r>
  <r>
    <s v="Virtual leadingedge framework"/>
    <n v="1800"/>
    <x v="420"/>
    <n v="572.94444444444446"/>
    <x v="1"/>
    <n v="47.091324200913242"/>
    <n v="219"/>
    <x v="1"/>
    <s v="USD"/>
    <x v="403"/>
    <n v="1362549600"/>
    <b v="0"/>
    <b v="0"/>
    <s v="theater/plays"/>
    <x v="3"/>
    <x v="3"/>
  </r>
  <r>
    <s v="Managed discrete framework"/>
    <n v="174500"/>
    <x v="421"/>
    <n v="112.90429799426933"/>
    <x v="1"/>
    <n v="77.996041171813147"/>
    <n v="2526"/>
    <x v="1"/>
    <s v="USD"/>
    <x v="404"/>
    <n v="1413349200"/>
    <b v="0"/>
    <b v="1"/>
    <s v="theater/plays"/>
    <x v="3"/>
    <x v="3"/>
  </r>
  <r>
    <s v="Progressive zero-defect capability"/>
    <n v="101400"/>
    <x v="422"/>
    <n v="46.387573964497044"/>
    <x v="0"/>
    <n v="62.967871485943775"/>
    <n v="747"/>
    <x v="1"/>
    <s v="USD"/>
    <x v="405"/>
    <n v="1298008800"/>
    <b v="0"/>
    <b v="0"/>
    <s v="film &amp; video/animation"/>
    <x v="4"/>
    <x v="10"/>
  </r>
  <r>
    <s v="Right-sized demand-driven adapter"/>
    <n v="191000"/>
    <x v="423"/>
    <n v="90.675916230366497"/>
    <x v="3"/>
    <n v="81.006080449017773"/>
    <n v="2138"/>
    <x v="1"/>
    <s v="USD"/>
    <x v="406"/>
    <n v="1394427600"/>
    <b v="0"/>
    <b v="1"/>
    <s v="photography/photography books"/>
    <x v="7"/>
    <x v="14"/>
  </r>
  <r>
    <s v="Re-engineered attitude-oriented frame"/>
    <n v="8100"/>
    <x v="424"/>
    <n v="67.740740740740748"/>
    <x v="0"/>
    <n v="65.321428571428569"/>
    <n v="84"/>
    <x v="1"/>
    <s v="USD"/>
    <x v="407"/>
    <n v="1572670800"/>
    <b v="0"/>
    <b v="0"/>
    <s v="theater/plays"/>
    <x v="3"/>
    <x v="3"/>
  </r>
  <r>
    <s v="Compatible multimedia utilization"/>
    <n v="5100"/>
    <x v="425"/>
    <n v="192.49019607843135"/>
    <x v="1"/>
    <n v="104.43617021276596"/>
    <n v="94"/>
    <x v="1"/>
    <s v="USD"/>
    <x v="408"/>
    <n v="1531112400"/>
    <b v="1"/>
    <b v="0"/>
    <s v="theater/plays"/>
    <x v="3"/>
    <x v="3"/>
  </r>
  <r>
    <s v="Re-contextualized dedicated hardware"/>
    <n v="7700"/>
    <x v="426"/>
    <n v="82.714285714285722"/>
    <x v="0"/>
    <n v="69.989010989010993"/>
    <n v="91"/>
    <x v="1"/>
    <s v="USD"/>
    <x v="409"/>
    <n v="1400734800"/>
    <b v="0"/>
    <b v="0"/>
    <s v="theater/plays"/>
    <x v="3"/>
    <x v="3"/>
  </r>
  <r>
    <s v="Decentralized composite paradigm"/>
    <n v="121400"/>
    <x v="427"/>
    <n v="54.163920922570021"/>
    <x v="0"/>
    <n v="83.023989898989896"/>
    <n v="792"/>
    <x v="1"/>
    <s v="USD"/>
    <x v="410"/>
    <n v="1386741600"/>
    <b v="0"/>
    <b v="1"/>
    <s v="film &amp; video/documentary"/>
    <x v="4"/>
    <x v="4"/>
  </r>
  <r>
    <s v="Cloned transitional hierarchy"/>
    <n v="5400"/>
    <x v="315"/>
    <n v="16.722222222222221"/>
    <x v="3"/>
    <n v="90.3"/>
    <n v="10"/>
    <x v="0"/>
    <s v="CAD"/>
    <x v="411"/>
    <n v="1481781600"/>
    <b v="1"/>
    <b v="0"/>
    <s v="theater/plays"/>
    <x v="3"/>
    <x v="3"/>
  </r>
  <r>
    <s v="Advanced discrete leverage"/>
    <n v="152400"/>
    <x v="428"/>
    <n v="116.87664041994749"/>
    <x v="1"/>
    <n v="103.98131932282546"/>
    <n v="1713"/>
    <x v="6"/>
    <s v="EUR"/>
    <x v="412"/>
    <n v="1419660000"/>
    <b v="0"/>
    <b v="1"/>
    <s v="theater/plays"/>
    <x v="3"/>
    <x v="3"/>
  </r>
  <r>
    <s v="Open-source incremental throughput"/>
    <n v="1300"/>
    <x v="429"/>
    <n v="1052.1538461538462"/>
    <x v="1"/>
    <n v="54.931726907630519"/>
    <n v="249"/>
    <x v="1"/>
    <s v="USD"/>
    <x v="413"/>
    <n v="1555822800"/>
    <b v="0"/>
    <b v="0"/>
    <s v="music/jazz"/>
    <x v="1"/>
    <x v="17"/>
  </r>
  <r>
    <s v="Centralized regional interface"/>
    <n v="8100"/>
    <x v="430"/>
    <n v="123.07407407407408"/>
    <x v="1"/>
    <n v="51.921875"/>
    <n v="192"/>
    <x v="1"/>
    <s v="USD"/>
    <x v="414"/>
    <n v="1442379600"/>
    <b v="0"/>
    <b v="1"/>
    <s v="film &amp; video/animation"/>
    <x v="4"/>
    <x v="10"/>
  </r>
  <r>
    <s v="Streamlined web-enabled knowledgebase"/>
    <n v="8300"/>
    <x v="431"/>
    <n v="178.63855421686748"/>
    <x v="1"/>
    <n v="60.02834008097166"/>
    <n v="247"/>
    <x v="1"/>
    <s v="USD"/>
    <x v="415"/>
    <n v="1364965200"/>
    <b v="0"/>
    <b v="0"/>
    <s v="theater/plays"/>
    <x v="3"/>
    <x v="3"/>
  </r>
  <r>
    <s v="Digitized transitional monitoring"/>
    <n v="28400"/>
    <x v="432"/>
    <n v="355.28169014084506"/>
    <x v="1"/>
    <n v="44.003488879197555"/>
    <n v="2293"/>
    <x v="1"/>
    <s v="USD"/>
    <x v="416"/>
    <n v="1479016800"/>
    <b v="0"/>
    <b v="0"/>
    <s v="film &amp; video/science fiction"/>
    <x v="4"/>
    <x v="22"/>
  </r>
  <r>
    <s v="Networked optimal adapter"/>
    <n v="102500"/>
    <x v="433"/>
    <n v="161.90634146341463"/>
    <x v="1"/>
    <n v="53.003513254551258"/>
    <n v="3131"/>
    <x v="1"/>
    <s v="USD"/>
    <x v="417"/>
    <n v="1499662800"/>
    <b v="0"/>
    <b v="0"/>
    <s v="film &amp; video/television"/>
    <x v="4"/>
    <x v="19"/>
  </r>
  <r>
    <s v="Automated optimal function"/>
    <n v="7000"/>
    <x v="434"/>
    <n v="24.914285714285715"/>
    <x v="0"/>
    <n v="54.5"/>
    <n v="32"/>
    <x v="1"/>
    <s v="USD"/>
    <x v="418"/>
    <n v="1337835600"/>
    <b v="0"/>
    <b v="0"/>
    <s v="technology/wearables"/>
    <x v="2"/>
    <x v="8"/>
  </r>
  <r>
    <s v="Devolved system-worthy framework"/>
    <n v="5400"/>
    <x v="435"/>
    <n v="198.72222222222223"/>
    <x v="1"/>
    <n v="75.04195804195804"/>
    <n v="143"/>
    <x v="6"/>
    <s v="EUR"/>
    <x v="419"/>
    <n v="1505710800"/>
    <b v="0"/>
    <b v="0"/>
    <s v="theater/plays"/>
    <x v="3"/>
    <x v="3"/>
  </r>
  <r>
    <s v="Stand-alone user-facing service-desk"/>
    <n v="9300"/>
    <x v="436"/>
    <n v="34.752688172043008"/>
    <x v="3"/>
    <n v="35.911111111111111"/>
    <n v="90"/>
    <x v="1"/>
    <s v="USD"/>
    <x v="420"/>
    <n v="1287464400"/>
    <b v="0"/>
    <b v="0"/>
    <s v="theater/plays"/>
    <x v="3"/>
    <x v="3"/>
  </r>
  <r>
    <s v="Versatile global attitude"/>
    <n v="6200"/>
    <x v="437"/>
    <n v="176.41935483870967"/>
    <x v="1"/>
    <n v="36.952702702702702"/>
    <n v="296"/>
    <x v="1"/>
    <s v="USD"/>
    <x v="421"/>
    <n v="1311656400"/>
    <b v="0"/>
    <b v="1"/>
    <s v="music/indie rock"/>
    <x v="1"/>
    <x v="7"/>
  </r>
  <r>
    <s v="Intuitive demand-driven Local Area Network"/>
    <n v="2100"/>
    <x v="438"/>
    <n v="511.38095238095235"/>
    <x v="1"/>
    <n v="63.170588235294119"/>
    <n v="170"/>
    <x v="1"/>
    <s v="USD"/>
    <x v="422"/>
    <n v="1293170400"/>
    <b v="0"/>
    <b v="1"/>
    <s v="theater/plays"/>
    <x v="3"/>
    <x v="3"/>
  </r>
  <r>
    <s v="Assimilated uniform methodology"/>
    <n v="6800"/>
    <x v="439"/>
    <n v="82.044117647058826"/>
    <x v="0"/>
    <n v="29.99462365591398"/>
    <n v="186"/>
    <x v="1"/>
    <s v="USD"/>
    <x v="423"/>
    <n v="1355983200"/>
    <b v="0"/>
    <b v="0"/>
    <s v="technology/wearables"/>
    <x v="2"/>
    <x v="8"/>
  </r>
  <r>
    <s v="Self-enabling next generation algorithm"/>
    <n v="155200"/>
    <x v="440"/>
    <n v="24.326030927835053"/>
    <x v="3"/>
    <n v="86"/>
    <n v="439"/>
    <x v="4"/>
    <s v="GBP"/>
    <x v="424"/>
    <n v="1515045600"/>
    <b v="0"/>
    <b v="0"/>
    <s v="film &amp; video/television"/>
    <x v="4"/>
    <x v="19"/>
  </r>
  <r>
    <s v="Object-based demand-driven strategy"/>
    <n v="89900"/>
    <x v="441"/>
    <n v="50.482758620689658"/>
    <x v="0"/>
    <n v="75.014876033057845"/>
    <n v="605"/>
    <x v="1"/>
    <s v="USD"/>
    <x v="425"/>
    <n v="1366088400"/>
    <b v="0"/>
    <b v="1"/>
    <s v="games/video games"/>
    <x v="6"/>
    <x v="11"/>
  </r>
  <r>
    <s v="Public-key coherent ability"/>
    <n v="900"/>
    <x v="442"/>
    <n v="967"/>
    <x v="1"/>
    <n v="101.19767441860465"/>
    <n v="86"/>
    <x v="3"/>
    <s v="DKK"/>
    <x v="426"/>
    <n v="1553317200"/>
    <b v="0"/>
    <b v="0"/>
    <s v="games/video games"/>
    <x v="6"/>
    <x v="11"/>
  </r>
  <r>
    <s v="Up-sized composite success"/>
    <n v="100"/>
    <x v="443"/>
    <n v="4"/>
    <x v="0"/>
    <n v="4"/>
    <n v="1"/>
    <x v="0"/>
    <s v="CAD"/>
    <x v="427"/>
    <n v="1542088800"/>
    <b v="0"/>
    <b v="0"/>
    <s v="film &amp; video/animation"/>
    <x v="4"/>
    <x v="10"/>
  </r>
  <r>
    <s v="Innovative exuding matrix"/>
    <n v="148400"/>
    <x v="444"/>
    <n v="122.84501347708894"/>
    <x v="1"/>
    <n v="29.001272669424118"/>
    <n v="6286"/>
    <x v="1"/>
    <s v="USD"/>
    <x v="428"/>
    <n v="1503118800"/>
    <b v="0"/>
    <b v="0"/>
    <s v="music/rock"/>
    <x v="1"/>
    <x v="1"/>
  </r>
  <r>
    <s v="Realigned impactful artificial intelligence"/>
    <n v="4800"/>
    <x v="445"/>
    <n v="63.4375"/>
    <x v="0"/>
    <n v="98.225806451612897"/>
    <n v="31"/>
    <x v="1"/>
    <s v="USD"/>
    <x v="429"/>
    <n v="1278478800"/>
    <b v="0"/>
    <b v="0"/>
    <s v="film &amp; video/drama"/>
    <x v="4"/>
    <x v="6"/>
  </r>
  <r>
    <s v="Multi-layered multi-tasking secured line"/>
    <n v="182400"/>
    <x v="446"/>
    <n v="56.331688596491226"/>
    <x v="0"/>
    <n v="87.001693480101608"/>
    <n v="1181"/>
    <x v="1"/>
    <s v="USD"/>
    <x v="411"/>
    <n v="1484114400"/>
    <b v="0"/>
    <b v="0"/>
    <s v="film &amp; video/science fiction"/>
    <x v="4"/>
    <x v="22"/>
  </r>
  <r>
    <s v="Upgradable upward-trending portal"/>
    <n v="4000"/>
    <x v="447"/>
    <n v="44.074999999999996"/>
    <x v="0"/>
    <n v="45.205128205128204"/>
    <n v="39"/>
    <x v="1"/>
    <s v="USD"/>
    <x v="430"/>
    <n v="1385445600"/>
    <b v="0"/>
    <b v="1"/>
    <s v="film &amp; video/drama"/>
    <x v="4"/>
    <x v="6"/>
  </r>
  <r>
    <s v="Profit-focused global product"/>
    <n v="116500"/>
    <x v="448"/>
    <n v="118.37253218884121"/>
    <x v="1"/>
    <n v="37.001341561577675"/>
    <n v="3727"/>
    <x v="1"/>
    <s v="USD"/>
    <x v="431"/>
    <n v="1318741200"/>
    <b v="0"/>
    <b v="0"/>
    <s v="theater/plays"/>
    <x v="3"/>
    <x v="3"/>
  </r>
  <r>
    <s v="Operative well-modulated data-warehouse"/>
    <n v="146400"/>
    <x v="449"/>
    <n v="104.1243169398907"/>
    <x v="1"/>
    <n v="94.976947040498445"/>
    <n v="1605"/>
    <x v="1"/>
    <s v="USD"/>
    <x v="432"/>
    <n v="1518242400"/>
    <b v="0"/>
    <b v="1"/>
    <s v="music/indie rock"/>
    <x v="1"/>
    <x v="7"/>
  </r>
  <r>
    <s v="Cloned asymmetric functionalities"/>
    <n v="5000"/>
    <x v="450"/>
    <n v="26.640000000000004"/>
    <x v="0"/>
    <n v="28.956521739130434"/>
    <n v="46"/>
    <x v="1"/>
    <s v="USD"/>
    <x v="433"/>
    <n v="1476594000"/>
    <b v="0"/>
    <b v="0"/>
    <s v="theater/plays"/>
    <x v="3"/>
    <x v="3"/>
  </r>
  <r>
    <s v="Pre-emptive neutral portal"/>
    <n v="33800"/>
    <x v="451"/>
    <n v="351.20118343195264"/>
    <x v="1"/>
    <n v="55.993396226415094"/>
    <n v="2120"/>
    <x v="1"/>
    <s v="USD"/>
    <x v="434"/>
    <n v="1273554000"/>
    <b v="0"/>
    <b v="0"/>
    <s v="theater/plays"/>
    <x v="3"/>
    <x v="3"/>
  </r>
  <r>
    <s v="Switchable demand-driven help-desk"/>
    <n v="6300"/>
    <x v="452"/>
    <n v="90.063492063492063"/>
    <x v="0"/>
    <n v="54.038095238095238"/>
    <n v="105"/>
    <x v="1"/>
    <s v="USD"/>
    <x v="435"/>
    <n v="1421906400"/>
    <b v="0"/>
    <b v="0"/>
    <s v="film &amp; video/documentary"/>
    <x v="4"/>
    <x v="4"/>
  </r>
  <r>
    <s v="Business-focused static ability"/>
    <n v="2400"/>
    <x v="453"/>
    <n v="171.625"/>
    <x v="1"/>
    <n v="82.38"/>
    <n v="50"/>
    <x v="1"/>
    <s v="USD"/>
    <x v="8"/>
    <n v="1281589200"/>
    <b v="0"/>
    <b v="0"/>
    <s v="theater/plays"/>
    <x v="3"/>
    <x v="3"/>
  </r>
  <r>
    <s v="Networked secondary structure"/>
    <n v="98800"/>
    <x v="454"/>
    <n v="141.04655870445345"/>
    <x v="1"/>
    <n v="66.997115384615384"/>
    <n v="2080"/>
    <x v="1"/>
    <s v="USD"/>
    <x v="436"/>
    <n v="1400389200"/>
    <b v="0"/>
    <b v="0"/>
    <s v="film &amp; video/drama"/>
    <x v="4"/>
    <x v="6"/>
  </r>
  <r>
    <s v="Total multimedia website"/>
    <n v="188800"/>
    <x v="455"/>
    <n v="30.57944915254237"/>
    <x v="0"/>
    <n v="107.91401869158878"/>
    <n v="535"/>
    <x v="1"/>
    <s v="USD"/>
    <x v="385"/>
    <n v="1362808800"/>
    <b v="0"/>
    <b v="0"/>
    <s v="games/mobile games"/>
    <x v="6"/>
    <x v="20"/>
  </r>
  <r>
    <s v="Cross-platform upward-trending parallelism"/>
    <n v="134300"/>
    <x v="456"/>
    <n v="108.16455696202532"/>
    <x v="1"/>
    <n v="69.009501187648453"/>
    <n v="2105"/>
    <x v="1"/>
    <s v="USD"/>
    <x v="437"/>
    <n v="1388815200"/>
    <b v="0"/>
    <b v="0"/>
    <s v="film &amp; video/animation"/>
    <x v="4"/>
    <x v="10"/>
  </r>
  <r>
    <s v="Pre-emptive mission-critical hardware"/>
    <n v="71200"/>
    <x v="457"/>
    <n v="133.45505617977528"/>
    <x v="1"/>
    <n v="39.006568144499177"/>
    <n v="2436"/>
    <x v="1"/>
    <s v="USD"/>
    <x v="438"/>
    <n v="1519538400"/>
    <b v="0"/>
    <b v="0"/>
    <s v="theater/plays"/>
    <x v="3"/>
    <x v="3"/>
  </r>
  <r>
    <s v="Up-sized responsive protocol"/>
    <n v="4700"/>
    <x v="458"/>
    <n v="187.85106382978722"/>
    <x v="1"/>
    <n v="110.3625"/>
    <n v="80"/>
    <x v="1"/>
    <s v="USD"/>
    <x v="439"/>
    <n v="1517810400"/>
    <b v="0"/>
    <b v="0"/>
    <s v="publishing/translations"/>
    <x v="5"/>
    <x v="18"/>
  </r>
  <r>
    <s v="Pre-emptive transitional frame"/>
    <n v="1200"/>
    <x v="459"/>
    <n v="332"/>
    <x v="1"/>
    <n v="94.857142857142861"/>
    <n v="42"/>
    <x v="1"/>
    <s v="USD"/>
    <x v="440"/>
    <n v="1370581200"/>
    <b v="0"/>
    <b v="1"/>
    <s v="technology/wearables"/>
    <x v="2"/>
    <x v="8"/>
  </r>
  <r>
    <s v="Profit-focused content-based application"/>
    <n v="1400"/>
    <x v="460"/>
    <n v="575.21428571428578"/>
    <x v="1"/>
    <n v="57.935251798561154"/>
    <n v="139"/>
    <x v="0"/>
    <s v="CAD"/>
    <x v="441"/>
    <n v="1448863200"/>
    <b v="0"/>
    <b v="1"/>
    <s v="technology/web"/>
    <x v="2"/>
    <x v="2"/>
  </r>
  <r>
    <s v="Streamlined neutral analyzer"/>
    <n v="4000"/>
    <x v="461"/>
    <n v="40.5"/>
    <x v="0"/>
    <n v="101.25"/>
    <n v="16"/>
    <x v="1"/>
    <s v="USD"/>
    <x v="442"/>
    <n v="1556600400"/>
    <b v="0"/>
    <b v="0"/>
    <s v="theater/plays"/>
    <x v="3"/>
    <x v="3"/>
  </r>
  <r>
    <s v="Assimilated neutral utilization"/>
    <n v="5600"/>
    <x v="462"/>
    <n v="184.42857142857144"/>
    <x v="1"/>
    <n v="64.95597484276729"/>
    <n v="159"/>
    <x v="1"/>
    <s v="USD"/>
    <x v="443"/>
    <n v="1432098000"/>
    <b v="0"/>
    <b v="0"/>
    <s v="film &amp; video/drama"/>
    <x v="4"/>
    <x v="6"/>
  </r>
  <r>
    <s v="Extended dedicated archive"/>
    <n v="3600"/>
    <x v="463"/>
    <n v="285.80555555555554"/>
    <x v="1"/>
    <n v="27.00524934383202"/>
    <n v="381"/>
    <x v="1"/>
    <s v="USD"/>
    <x v="315"/>
    <n v="1482127200"/>
    <b v="0"/>
    <b v="0"/>
    <s v="technology/wearables"/>
    <x v="2"/>
    <x v="8"/>
  </r>
  <r>
    <s v="Configurable static help-desk"/>
    <n v="3100"/>
    <x v="464"/>
    <n v="319"/>
    <x v="1"/>
    <n v="50.97422680412371"/>
    <n v="194"/>
    <x v="4"/>
    <s v="GBP"/>
    <x v="444"/>
    <n v="1335934800"/>
    <b v="0"/>
    <b v="1"/>
    <s v="food/food trucks"/>
    <x v="0"/>
    <x v="0"/>
  </r>
  <r>
    <s v="Self-enabling clear-thinking framework"/>
    <n v="153800"/>
    <x v="465"/>
    <n v="39.234070221066318"/>
    <x v="0"/>
    <n v="104.94260869565217"/>
    <n v="575"/>
    <x v="1"/>
    <s v="USD"/>
    <x v="445"/>
    <n v="1556946000"/>
    <b v="0"/>
    <b v="0"/>
    <s v="music/rock"/>
    <x v="1"/>
    <x v="1"/>
  </r>
  <r>
    <s v="Assimilated fault-tolerant capacity"/>
    <n v="5000"/>
    <x v="466"/>
    <n v="178.14000000000001"/>
    <x v="1"/>
    <n v="84.028301886792448"/>
    <n v="106"/>
    <x v="1"/>
    <s v="USD"/>
    <x v="446"/>
    <n v="1530075600"/>
    <b v="0"/>
    <b v="0"/>
    <s v="music/electric music"/>
    <x v="1"/>
    <x v="5"/>
  </r>
  <r>
    <s v="Enhanced neutral ability"/>
    <n v="4000"/>
    <x v="75"/>
    <n v="365.15"/>
    <x v="1"/>
    <n v="102.85915492957747"/>
    <n v="142"/>
    <x v="1"/>
    <s v="USD"/>
    <x v="447"/>
    <n v="1418796000"/>
    <b v="0"/>
    <b v="0"/>
    <s v="film &amp; video/television"/>
    <x v="4"/>
    <x v="19"/>
  </r>
  <r>
    <s v="Function-based attitude-oriented groupware"/>
    <n v="7400"/>
    <x v="467"/>
    <n v="113.94594594594594"/>
    <x v="1"/>
    <n v="39.962085308056871"/>
    <n v="211"/>
    <x v="1"/>
    <s v="USD"/>
    <x v="448"/>
    <n v="1372482000"/>
    <b v="0"/>
    <b v="1"/>
    <s v="publishing/translations"/>
    <x v="5"/>
    <x v="18"/>
  </r>
  <r>
    <s v="Optional solution-oriented instruction set"/>
    <n v="191500"/>
    <x v="468"/>
    <n v="29.828720626631856"/>
    <x v="0"/>
    <n v="51.001785714285717"/>
    <n v="1120"/>
    <x v="1"/>
    <s v="USD"/>
    <x v="342"/>
    <n v="1534395600"/>
    <b v="0"/>
    <b v="0"/>
    <s v="publishing/fiction"/>
    <x v="5"/>
    <x v="13"/>
  </r>
  <r>
    <s v="Organic object-oriented core"/>
    <n v="8500"/>
    <x v="469"/>
    <n v="54.270588235294113"/>
    <x v="0"/>
    <n v="40.823008849557525"/>
    <n v="113"/>
    <x v="1"/>
    <s v="USD"/>
    <x v="449"/>
    <n v="1311397200"/>
    <b v="0"/>
    <b v="0"/>
    <s v="film &amp; video/science fiction"/>
    <x v="4"/>
    <x v="22"/>
  </r>
  <r>
    <s v="Balanced impactful circuit"/>
    <n v="68800"/>
    <x v="470"/>
    <n v="236.34156976744185"/>
    <x v="1"/>
    <n v="58.999637155297535"/>
    <n v="2756"/>
    <x v="1"/>
    <s v="USD"/>
    <x v="450"/>
    <n v="1426914000"/>
    <b v="0"/>
    <b v="0"/>
    <s v="technology/wearables"/>
    <x v="2"/>
    <x v="8"/>
  </r>
  <r>
    <s v="Future-proofed heuristic encryption"/>
    <n v="2400"/>
    <x v="471"/>
    <n v="512.91666666666663"/>
    <x v="1"/>
    <n v="71.156069364161851"/>
    <n v="173"/>
    <x v="4"/>
    <s v="GBP"/>
    <x v="451"/>
    <n v="1501477200"/>
    <b v="0"/>
    <b v="0"/>
    <s v="food/food trucks"/>
    <x v="0"/>
    <x v="0"/>
  </r>
  <r>
    <s v="Balanced bifurcated leverage"/>
    <n v="8600"/>
    <x v="472"/>
    <n v="100.65116279069768"/>
    <x v="1"/>
    <n v="99.494252873563212"/>
    <n v="87"/>
    <x v="1"/>
    <s v="USD"/>
    <x v="452"/>
    <n v="1269061200"/>
    <b v="0"/>
    <b v="1"/>
    <s v="photography/photography books"/>
    <x v="7"/>
    <x v="14"/>
  </r>
  <r>
    <s v="Sharable discrete budgetary management"/>
    <n v="196600"/>
    <x v="473"/>
    <n v="81.348423194303152"/>
    <x v="0"/>
    <n v="103.98634590377114"/>
    <n v="1538"/>
    <x v="1"/>
    <s v="USD"/>
    <x v="453"/>
    <n v="1415772000"/>
    <b v="0"/>
    <b v="1"/>
    <s v="theater/plays"/>
    <x v="3"/>
    <x v="3"/>
  </r>
  <r>
    <s v="Focused solution-oriented instruction set"/>
    <n v="4200"/>
    <x v="474"/>
    <n v="16.404761904761905"/>
    <x v="0"/>
    <n v="76.555555555555557"/>
    <n v="9"/>
    <x v="1"/>
    <s v="USD"/>
    <x v="454"/>
    <n v="1331013600"/>
    <b v="0"/>
    <b v="1"/>
    <s v="publishing/fiction"/>
    <x v="5"/>
    <x v="13"/>
  </r>
  <r>
    <s v="Down-sized actuating infrastructure"/>
    <n v="91400"/>
    <x v="475"/>
    <n v="52.774617067833695"/>
    <x v="0"/>
    <n v="87.068592057761734"/>
    <n v="554"/>
    <x v="1"/>
    <s v="USD"/>
    <x v="455"/>
    <n v="1576735200"/>
    <b v="0"/>
    <b v="0"/>
    <s v="theater/plays"/>
    <x v="3"/>
    <x v="3"/>
  </r>
  <r>
    <s v="Synergistic cohesive adapter"/>
    <n v="29600"/>
    <x v="476"/>
    <n v="260.20608108108109"/>
    <x v="1"/>
    <n v="48.99554707379135"/>
    <n v="1572"/>
    <x v="4"/>
    <s v="GBP"/>
    <x v="456"/>
    <n v="1411362000"/>
    <b v="0"/>
    <b v="1"/>
    <s v="food/food trucks"/>
    <x v="0"/>
    <x v="0"/>
  </r>
  <r>
    <s v="Quality-focused mission-critical structure"/>
    <n v="90600"/>
    <x v="477"/>
    <n v="30.73289183222958"/>
    <x v="0"/>
    <n v="42.969135802469133"/>
    <n v="648"/>
    <x v="4"/>
    <s v="GBP"/>
    <x v="457"/>
    <n v="1563685200"/>
    <b v="0"/>
    <b v="0"/>
    <s v="theater/plays"/>
    <x v="3"/>
    <x v="3"/>
  </r>
  <r>
    <s v="Compatible exuding Graphical User Interface"/>
    <n v="5200"/>
    <x v="478"/>
    <n v="13.5"/>
    <x v="0"/>
    <n v="33.428571428571431"/>
    <n v="21"/>
    <x v="4"/>
    <s v="GBP"/>
    <x v="458"/>
    <n v="1521867600"/>
    <b v="0"/>
    <b v="1"/>
    <s v="publishing/translations"/>
    <x v="5"/>
    <x v="18"/>
  </r>
  <r>
    <s v="Monitored 24/7 time-frame"/>
    <n v="110300"/>
    <x v="479"/>
    <n v="178.62556663644605"/>
    <x v="1"/>
    <n v="83.982949701619773"/>
    <n v="2346"/>
    <x v="1"/>
    <s v="USD"/>
    <x v="459"/>
    <n v="1495515600"/>
    <b v="0"/>
    <b v="0"/>
    <s v="theater/plays"/>
    <x v="3"/>
    <x v="3"/>
  </r>
  <r>
    <s v="Virtual secondary open architecture"/>
    <n v="5300"/>
    <x v="480"/>
    <n v="220.0566037735849"/>
    <x v="1"/>
    <n v="101.41739130434783"/>
    <n v="115"/>
    <x v="1"/>
    <s v="USD"/>
    <x v="460"/>
    <n v="1455948000"/>
    <b v="0"/>
    <b v="0"/>
    <s v="theater/plays"/>
    <x v="3"/>
    <x v="3"/>
  </r>
  <r>
    <s v="Down-sized mobile time-frame"/>
    <n v="9200"/>
    <x v="481"/>
    <n v="101.5108695652174"/>
    <x v="1"/>
    <n v="109.87058823529412"/>
    <n v="85"/>
    <x v="6"/>
    <s v="EUR"/>
    <x v="461"/>
    <n v="1282366800"/>
    <b v="0"/>
    <b v="0"/>
    <s v="technology/wearables"/>
    <x v="2"/>
    <x v="8"/>
  </r>
  <r>
    <s v="Innovative disintermediate encryption"/>
    <n v="2400"/>
    <x v="482"/>
    <n v="191.5"/>
    <x v="1"/>
    <n v="31.916666666666668"/>
    <n v="144"/>
    <x v="1"/>
    <s v="USD"/>
    <x v="462"/>
    <n v="1574575200"/>
    <b v="0"/>
    <b v="0"/>
    <s v="journalism/audio"/>
    <x v="8"/>
    <x v="23"/>
  </r>
  <r>
    <s v="Universal contextually-based knowledgebase"/>
    <n v="56800"/>
    <x v="483"/>
    <n v="305.34683098591546"/>
    <x v="1"/>
    <n v="70.993450675399103"/>
    <n v="2443"/>
    <x v="1"/>
    <s v="USD"/>
    <x v="463"/>
    <n v="1374901200"/>
    <b v="0"/>
    <b v="1"/>
    <s v="food/food trucks"/>
    <x v="0"/>
    <x v="0"/>
  </r>
  <r>
    <s v="Persevering interactive matrix"/>
    <n v="191000"/>
    <x v="484"/>
    <n v="23.995287958115181"/>
    <x v="3"/>
    <n v="77.026890756302521"/>
    <n v="595"/>
    <x v="1"/>
    <s v="USD"/>
    <x v="464"/>
    <n v="1278910800"/>
    <b v="1"/>
    <b v="1"/>
    <s v="film &amp; video/shorts"/>
    <x v="4"/>
    <x v="12"/>
  </r>
  <r>
    <s v="Seamless background framework"/>
    <n v="900"/>
    <x v="485"/>
    <n v="723.77777777777771"/>
    <x v="1"/>
    <n v="101.78125"/>
    <n v="64"/>
    <x v="1"/>
    <s v="USD"/>
    <x v="465"/>
    <n v="1562907600"/>
    <b v="0"/>
    <b v="0"/>
    <s v="photography/photography books"/>
    <x v="7"/>
    <x v="14"/>
  </r>
  <r>
    <s v="Balanced upward-trending productivity"/>
    <n v="2500"/>
    <x v="486"/>
    <n v="547.36"/>
    <x v="1"/>
    <n v="51.059701492537314"/>
    <n v="268"/>
    <x v="1"/>
    <s v="USD"/>
    <x v="466"/>
    <n v="1332478800"/>
    <b v="0"/>
    <b v="0"/>
    <s v="technology/wearables"/>
    <x v="2"/>
    <x v="8"/>
  </r>
  <r>
    <s v="Centralized clear-thinking solution"/>
    <n v="3200"/>
    <x v="487"/>
    <n v="414.49999999999994"/>
    <x v="1"/>
    <n v="68.02051282051282"/>
    <n v="195"/>
    <x v="3"/>
    <s v="DKK"/>
    <x v="467"/>
    <n v="1402722000"/>
    <b v="0"/>
    <b v="0"/>
    <s v="theater/plays"/>
    <x v="3"/>
    <x v="3"/>
  </r>
  <r>
    <s v="Optimized bi-directional extranet"/>
    <n v="183800"/>
    <x v="488"/>
    <n v="0.90696409140369971"/>
    <x v="0"/>
    <n v="30.87037037037037"/>
    <n v="54"/>
    <x v="1"/>
    <s v="USD"/>
    <x v="468"/>
    <n v="1496811600"/>
    <b v="0"/>
    <b v="0"/>
    <s v="film &amp; video/animation"/>
    <x v="4"/>
    <x v="10"/>
  </r>
  <r>
    <s v="Intuitive actuating benchmark"/>
    <n v="9800"/>
    <x v="489"/>
    <n v="34.173469387755098"/>
    <x v="0"/>
    <n v="27.908333333333335"/>
    <n v="120"/>
    <x v="1"/>
    <s v="USD"/>
    <x v="469"/>
    <n v="1482213600"/>
    <b v="0"/>
    <b v="1"/>
    <s v="technology/wearables"/>
    <x v="2"/>
    <x v="8"/>
  </r>
  <r>
    <s v="Devolved background project"/>
    <n v="193400"/>
    <x v="490"/>
    <n v="23.948810754912099"/>
    <x v="0"/>
    <n v="79.994818652849744"/>
    <n v="579"/>
    <x v="3"/>
    <s v="DKK"/>
    <x v="470"/>
    <n v="1420264800"/>
    <b v="0"/>
    <b v="0"/>
    <s v="technology/web"/>
    <x v="2"/>
    <x v="2"/>
  </r>
  <r>
    <s v="Reverse-engineered executive emulation"/>
    <n v="163800"/>
    <x v="491"/>
    <n v="48.072649572649574"/>
    <x v="0"/>
    <n v="38.003378378378379"/>
    <n v="2072"/>
    <x v="1"/>
    <s v="USD"/>
    <x v="471"/>
    <n v="1458450000"/>
    <b v="0"/>
    <b v="1"/>
    <s v="film &amp; video/documentary"/>
    <x v="4"/>
    <x v="4"/>
  </r>
  <r>
    <s v="Team-oriented clear-thinking matrix"/>
    <n v="100"/>
    <x v="0"/>
    <n v="0"/>
    <x v="0"/>
    <n v="0"/>
    <n v="0"/>
    <x v="1"/>
    <s v="USD"/>
    <x v="472"/>
    <n v="1369803600"/>
    <b v="0"/>
    <b v="1"/>
    <s v="theater/plays"/>
    <x v="3"/>
    <x v="3"/>
  </r>
  <r>
    <s v="Focused coherent methodology"/>
    <n v="153600"/>
    <x v="492"/>
    <n v="70.145182291666657"/>
    <x v="0"/>
    <n v="59.990534521158132"/>
    <n v="1796"/>
    <x v="1"/>
    <s v="USD"/>
    <x v="473"/>
    <n v="1363237200"/>
    <b v="0"/>
    <b v="0"/>
    <s v="film &amp; video/documentary"/>
    <x v="4"/>
    <x v="4"/>
  </r>
  <r>
    <s v="Reduced context-sensitive complexity"/>
    <n v="1300"/>
    <x v="493"/>
    <n v="529.92307692307691"/>
    <x v="1"/>
    <n v="37.037634408602152"/>
    <n v="186"/>
    <x v="2"/>
    <s v="AUD"/>
    <x v="474"/>
    <n v="1345870800"/>
    <b v="0"/>
    <b v="1"/>
    <s v="games/video games"/>
    <x v="6"/>
    <x v="11"/>
  </r>
  <r>
    <s v="Decentralized 4thgeneration time-frame"/>
    <n v="25500"/>
    <x v="494"/>
    <n v="180.32549019607845"/>
    <x v="1"/>
    <n v="99.963043478260872"/>
    <n v="460"/>
    <x v="1"/>
    <s v="USD"/>
    <x v="72"/>
    <n v="1437454800"/>
    <b v="0"/>
    <b v="0"/>
    <s v="film &amp; video/drama"/>
    <x v="4"/>
    <x v="6"/>
  </r>
  <r>
    <s v="De-engineered cohesive moderator"/>
    <n v="7500"/>
    <x v="495"/>
    <n v="92.320000000000007"/>
    <x v="0"/>
    <n v="111.6774193548387"/>
    <n v="62"/>
    <x v="6"/>
    <s v="EUR"/>
    <x v="443"/>
    <n v="1432011600"/>
    <b v="0"/>
    <b v="0"/>
    <s v="music/rock"/>
    <x v="1"/>
    <x v="1"/>
  </r>
  <r>
    <s v="Ameliorated explicit parallelism"/>
    <n v="89900"/>
    <x v="496"/>
    <n v="13.901001112347053"/>
    <x v="0"/>
    <n v="36.014409221902014"/>
    <n v="347"/>
    <x v="1"/>
    <s v="USD"/>
    <x v="475"/>
    <n v="1366347600"/>
    <b v="0"/>
    <b v="1"/>
    <s v="publishing/radio &amp; podcasts"/>
    <x v="5"/>
    <x v="15"/>
  </r>
  <r>
    <s v="Customizable background monitoring"/>
    <n v="18000"/>
    <x v="497"/>
    <n v="927.07777777777767"/>
    <x v="1"/>
    <n v="66.010284810126578"/>
    <n v="2528"/>
    <x v="1"/>
    <s v="USD"/>
    <x v="81"/>
    <n v="1512885600"/>
    <b v="0"/>
    <b v="1"/>
    <s v="theater/plays"/>
    <x v="3"/>
    <x v="3"/>
  </r>
  <r>
    <s v="Compatible well-modulated budgetary management"/>
    <n v="2100"/>
    <x v="498"/>
    <n v="39.857142857142861"/>
    <x v="0"/>
    <n v="44.05263157894737"/>
    <n v="19"/>
    <x v="1"/>
    <s v="USD"/>
    <x v="476"/>
    <n v="1369717200"/>
    <b v="0"/>
    <b v="1"/>
    <s v="technology/web"/>
    <x v="2"/>
    <x v="2"/>
  </r>
  <r>
    <s v="Up-sized radical pricing structure"/>
    <n v="172700"/>
    <x v="499"/>
    <n v="112.22929936305732"/>
    <x v="1"/>
    <n v="52.999726551818434"/>
    <n v="3657"/>
    <x v="1"/>
    <s v="USD"/>
    <x v="192"/>
    <n v="1534654800"/>
    <b v="0"/>
    <b v="0"/>
    <s v="theater/plays"/>
    <x v="3"/>
    <x v="3"/>
  </r>
  <r>
    <s v="Robust zero-defect project"/>
    <n v="168500"/>
    <x v="500"/>
    <n v="70.925816023738875"/>
    <x v="0"/>
    <n v="95"/>
    <n v="1258"/>
    <x v="1"/>
    <s v="USD"/>
    <x v="477"/>
    <n v="1337058000"/>
    <b v="0"/>
    <b v="0"/>
    <s v="theater/plays"/>
    <x v="3"/>
    <x v="3"/>
  </r>
  <r>
    <s v="Re-engineered mobile task-force"/>
    <n v="7800"/>
    <x v="501"/>
    <n v="119.08974358974358"/>
    <x v="1"/>
    <n v="70.908396946564892"/>
    <n v="131"/>
    <x v="2"/>
    <s v="AUD"/>
    <x v="478"/>
    <n v="1529816400"/>
    <b v="0"/>
    <b v="0"/>
    <s v="film &amp; video/drama"/>
    <x v="4"/>
    <x v="6"/>
  </r>
  <r>
    <s v="User-centric intangible neural-net"/>
    <n v="147800"/>
    <x v="502"/>
    <n v="24.017591339648174"/>
    <x v="0"/>
    <n v="98.060773480662988"/>
    <n v="362"/>
    <x v="1"/>
    <s v="USD"/>
    <x v="479"/>
    <n v="1564894800"/>
    <b v="0"/>
    <b v="0"/>
    <s v="theater/plays"/>
    <x v="3"/>
    <x v="3"/>
  </r>
  <r>
    <s v="Organized explicit core"/>
    <n v="9100"/>
    <x v="503"/>
    <n v="139.31868131868131"/>
    <x v="1"/>
    <n v="53.046025104602514"/>
    <n v="239"/>
    <x v="1"/>
    <s v="USD"/>
    <x v="480"/>
    <n v="1404622800"/>
    <b v="0"/>
    <b v="1"/>
    <s v="games/video games"/>
    <x v="6"/>
    <x v="11"/>
  </r>
  <r>
    <s v="Synchronized 6thgeneration adapter"/>
    <n v="8300"/>
    <x v="504"/>
    <n v="39.277108433734945"/>
    <x v="3"/>
    <n v="93.142857142857139"/>
    <n v="35"/>
    <x v="1"/>
    <s v="USD"/>
    <x v="180"/>
    <n v="1284181200"/>
    <b v="0"/>
    <b v="0"/>
    <s v="film &amp; video/television"/>
    <x v="4"/>
    <x v="19"/>
  </r>
  <r>
    <s v="Centralized motivating capacity"/>
    <n v="138700"/>
    <x v="505"/>
    <n v="22.439077144917089"/>
    <x v="3"/>
    <n v="58.945075757575758"/>
    <n v="528"/>
    <x v="5"/>
    <s v="CHF"/>
    <x v="481"/>
    <n v="1386741600"/>
    <b v="0"/>
    <b v="1"/>
    <s v="music/rock"/>
    <x v="1"/>
    <x v="1"/>
  </r>
  <r>
    <s v="Phased 24hour flexibility"/>
    <n v="8600"/>
    <x v="506"/>
    <n v="55.779069767441861"/>
    <x v="0"/>
    <n v="36.067669172932334"/>
    <n v="133"/>
    <x v="0"/>
    <s v="CAD"/>
    <x v="482"/>
    <n v="1324792800"/>
    <b v="0"/>
    <b v="1"/>
    <s v="theater/plays"/>
    <x v="3"/>
    <x v="3"/>
  </r>
  <r>
    <s v="Exclusive 5thgeneration structure"/>
    <n v="125400"/>
    <x v="507"/>
    <n v="42.523125996810208"/>
    <x v="0"/>
    <n v="63.030732860520096"/>
    <n v="846"/>
    <x v="1"/>
    <s v="USD"/>
    <x v="194"/>
    <n v="1284354000"/>
    <b v="0"/>
    <b v="0"/>
    <s v="publishing/nonfiction"/>
    <x v="5"/>
    <x v="9"/>
  </r>
  <r>
    <s v="Multi-tiered maximized orchestration"/>
    <n v="5900"/>
    <x v="508"/>
    <n v="112.00000000000001"/>
    <x v="1"/>
    <n v="84.717948717948715"/>
    <n v="78"/>
    <x v="1"/>
    <s v="USD"/>
    <x v="483"/>
    <n v="1494392400"/>
    <b v="0"/>
    <b v="0"/>
    <s v="food/food trucks"/>
    <x v="0"/>
    <x v="0"/>
  </r>
  <r>
    <s v="Open-architected uniform instruction set"/>
    <n v="8800"/>
    <x v="509"/>
    <n v="7.0681818181818183"/>
    <x v="0"/>
    <n v="62.2"/>
    <n v="10"/>
    <x v="1"/>
    <s v="USD"/>
    <x v="484"/>
    <n v="1519538400"/>
    <b v="0"/>
    <b v="1"/>
    <s v="film &amp; video/animation"/>
    <x v="4"/>
    <x v="10"/>
  </r>
  <r>
    <s v="Exclusive asymmetric analyzer"/>
    <n v="177700"/>
    <x v="510"/>
    <n v="101.74563871693867"/>
    <x v="1"/>
    <n v="101.97518330513255"/>
    <n v="1773"/>
    <x v="1"/>
    <s v="USD"/>
    <x v="355"/>
    <n v="1421906400"/>
    <b v="0"/>
    <b v="1"/>
    <s v="music/rock"/>
    <x v="1"/>
    <x v="1"/>
  </r>
  <r>
    <s v="Organic radical collaboration"/>
    <n v="800"/>
    <x v="511"/>
    <n v="425.75"/>
    <x v="1"/>
    <n v="106.4375"/>
    <n v="32"/>
    <x v="1"/>
    <s v="USD"/>
    <x v="485"/>
    <n v="1555909200"/>
    <b v="0"/>
    <b v="0"/>
    <s v="theater/plays"/>
    <x v="3"/>
    <x v="3"/>
  </r>
  <r>
    <s v="Function-based multi-state software"/>
    <n v="7600"/>
    <x v="512"/>
    <n v="145.53947368421052"/>
    <x v="1"/>
    <n v="29.975609756097562"/>
    <n v="369"/>
    <x v="1"/>
    <s v="USD"/>
    <x v="486"/>
    <n v="1472446800"/>
    <b v="0"/>
    <b v="1"/>
    <s v="film &amp; video/drama"/>
    <x v="4"/>
    <x v="6"/>
  </r>
  <r>
    <s v="Innovative static budgetary management"/>
    <n v="50500"/>
    <x v="513"/>
    <n v="32.453465346534657"/>
    <x v="0"/>
    <n v="85.806282722513089"/>
    <n v="191"/>
    <x v="1"/>
    <s v="USD"/>
    <x v="487"/>
    <n v="1342328400"/>
    <b v="0"/>
    <b v="0"/>
    <s v="film &amp; video/shorts"/>
    <x v="4"/>
    <x v="12"/>
  </r>
  <r>
    <s v="Triple-buffered holistic ability"/>
    <n v="900"/>
    <x v="514"/>
    <n v="700.33333333333326"/>
    <x v="1"/>
    <n v="70.82022471910112"/>
    <n v="89"/>
    <x v="1"/>
    <s v="USD"/>
    <x v="488"/>
    <n v="1268114400"/>
    <b v="0"/>
    <b v="0"/>
    <s v="film &amp; video/shorts"/>
    <x v="4"/>
    <x v="12"/>
  </r>
  <r>
    <s v="Diverse scalable superstructure"/>
    <n v="96700"/>
    <x v="515"/>
    <n v="83.904860392967933"/>
    <x v="0"/>
    <n v="40.998484082870135"/>
    <n v="1979"/>
    <x v="1"/>
    <s v="USD"/>
    <x v="489"/>
    <n v="1273381200"/>
    <b v="0"/>
    <b v="0"/>
    <s v="theater/plays"/>
    <x v="3"/>
    <x v="3"/>
  </r>
  <r>
    <s v="Balanced leadingedge data-warehouse"/>
    <n v="2100"/>
    <x v="516"/>
    <n v="84.19047619047619"/>
    <x v="0"/>
    <n v="28.063492063492063"/>
    <n v="63"/>
    <x v="1"/>
    <s v="USD"/>
    <x v="490"/>
    <n v="1290837600"/>
    <b v="0"/>
    <b v="0"/>
    <s v="technology/wearables"/>
    <x v="2"/>
    <x v="8"/>
  </r>
  <r>
    <s v="Digitized bandwidth-monitored open architecture"/>
    <n v="8300"/>
    <x v="517"/>
    <n v="155.95180722891567"/>
    <x v="1"/>
    <n v="88.054421768707485"/>
    <n v="147"/>
    <x v="1"/>
    <s v="USD"/>
    <x v="312"/>
    <n v="1454306400"/>
    <b v="0"/>
    <b v="1"/>
    <s v="theater/plays"/>
    <x v="3"/>
    <x v="3"/>
  </r>
  <r>
    <s v="Enterprise-wide intermediate portal"/>
    <n v="189200"/>
    <x v="518"/>
    <n v="99.619450317124731"/>
    <x v="0"/>
    <n v="31"/>
    <n v="6080"/>
    <x v="0"/>
    <s v="CAD"/>
    <x v="491"/>
    <n v="1457762400"/>
    <b v="0"/>
    <b v="0"/>
    <s v="film &amp; video/animation"/>
    <x v="4"/>
    <x v="10"/>
  </r>
  <r>
    <s v="Focused leadingedge matrix"/>
    <n v="9000"/>
    <x v="519"/>
    <n v="80.300000000000011"/>
    <x v="0"/>
    <n v="90.337500000000006"/>
    <n v="80"/>
    <x v="4"/>
    <s v="GBP"/>
    <x v="492"/>
    <n v="1389074400"/>
    <b v="0"/>
    <b v="0"/>
    <s v="music/indie rock"/>
    <x v="1"/>
    <x v="7"/>
  </r>
  <r>
    <s v="Seamless logistical encryption"/>
    <n v="5100"/>
    <x v="520"/>
    <n v="11.254901960784313"/>
    <x v="0"/>
    <n v="63.777777777777779"/>
    <n v="9"/>
    <x v="1"/>
    <s v="USD"/>
    <x v="493"/>
    <n v="1402117200"/>
    <b v="0"/>
    <b v="0"/>
    <s v="games/video games"/>
    <x v="6"/>
    <x v="11"/>
  </r>
  <r>
    <s v="Stand-alone human-resource workforce"/>
    <n v="105000"/>
    <x v="521"/>
    <n v="91.740952380952379"/>
    <x v="0"/>
    <n v="53.995515695067262"/>
    <n v="1784"/>
    <x v="1"/>
    <s v="USD"/>
    <x v="494"/>
    <n v="1284440400"/>
    <b v="0"/>
    <b v="1"/>
    <s v="publishing/fiction"/>
    <x v="5"/>
    <x v="13"/>
  </r>
  <r>
    <s v="Automated zero tolerance implementation"/>
    <n v="186700"/>
    <x v="522"/>
    <n v="95.521156936261391"/>
    <x v="2"/>
    <n v="48.993956043956047"/>
    <n v="3640"/>
    <x v="5"/>
    <s v="CHF"/>
    <x v="495"/>
    <n v="1388988000"/>
    <b v="0"/>
    <b v="0"/>
    <s v="games/video games"/>
    <x v="6"/>
    <x v="11"/>
  </r>
  <r>
    <s v="Pre-emptive grid-enabled contingency"/>
    <n v="1600"/>
    <x v="523"/>
    <n v="502.87499999999994"/>
    <x v="1"/>
    <n v="63.857142857142854"/>
    <n v="126"/>
    <x v="0"/>
    <s v="CAD"/>
    <x v="496"/>
    <n v="1516946400"/>
    <b v="0"/>
    <b v="0"/>
    <s v="theater/plays"/>
    <x v="3"/>
    <x v="3"/>
  </r>
  <r>
    <s v="Multi-lateral didactic encoding"/>
    <n v="115600"/>
    <x v="524"/>
    <n v="159.24394463667818"/>
    <x v="1"/>
    <n v="82.996393146979258"/>
    <n v="2218"/>
    <x v="4"/>
    <s v="GBP"/>
    <x v="497"/>
    <n v="1377752400"/>
    <b v="0"/>
    <b v="0"/>
    <s v="music/indie rock"/>
    <x v="1"/>
    <x v="7"/>
  </r>
  <r>
    <s v="Self-enabling didactic orchestration"/>
    <n v="89100"/>
    <x v="525"/>
    <n v="15.022446689113355"/>
    <x v="0"/>
    <n v="55.08230452674897"/>
    <n v="243"/>
    <x v="1"/>
    <s v="USD"/>
    <x v="498"/>
    <n v="1534568400"/>
    <b v="0"/>
    <b v="1"/>
    <s v="film &amp; video/drama"/>
    <x v="4"/>
    <x v="6"/>
  </r>
  <r>
    <s v="Profit-focused 24/7 data-warehouse"/>
    <n v="2600"/>
    <x v="526"/>
    <n v="482.03846153846149"/>
    <x v="1"/>
    <n v="62.044554455445542"/>
    <n v="202"/>
    <x v="6"/>
    <s v="EUR"/>
    <x v="499"/>
    <n v="1528606800"/>
    <b v="0"/>
    <b v="1"/>
    <s v="theater/plays"/>
    <x v="3"/>
    <x v="3"/>
  </r>
  <r>
    <s v="Enhanced methodical middleware"/>
    <n v="9800"/>
    <x v="527"/>
    <n v="149.96938775510205"/>
    <x v="1"/>
    <n v="104.97857142857143"/>
    <n v="140"/>
    <x v="6"/>
    <s v="EUR"/>
    <x v="500"/>
    <n v="1284872400"/>
    <b v="0"/>
    <b v="0"/>
    <s v="publishing/fiction"/>
    <x v="5"/>
    <x v="13"/>
  </r>
  <r>
    <s v="Synchronized client-driven projection"/>
    <n v="84400"/>
    <x v="528"/>
    <n v="117.22156398104266"/>
    <x v="1"/>
    <n v="94.044676806083643"/>
    <n v="1052"/>
    <x v="3"/>
    <s v="DKK"/>
    <x v="501"/>
    <n v="1537592400"/>
    <b v="1"/>
    <b v="1"/>
    <s v="film &amp; video/documentary"/>
    <x v="4"/>
    <x v="4"/>
  </r>
  <r>
    <s v="Networked didactic time-frame"/>
    <n v="151300"/>
    <x v="529"/>
    <n v="37.695968274950431"/>
    <x v="0"/>
    <n v="44.007716049382715"/>
    <n v="1296"/>
    <x v="1"/>
    <s v="USD"/>
    <x v="502"/>
    <n v="1381208400"/>
    <b v="0"/>
    <b v="0"/>
    <s v="games/mobile games"/>
    <x v="6"/>
    <x v="20"/>
  </r>
  <r>
    <s v="Assimilated exuding toolset"/>
    <n v="9800"/>
    <x v="530"/>
    <n v="72.653061224489804"/>
    <x v="0"/>
    <n v="92.467532467532465"/>
    <n v="77"/>
    <x v="1"/>
    <s v="USD"/>
    <x v="503"/>
    <n v="1562475600"/>
    <b v="0"/>
    <b v="1"/>
    <s v="food/food trucks"/>
    <x v="0"/>
    <x v="0"/>
  </r>
  <r>
    <s v="Front-line client-server secured line"/>
    <n v="5300"/>
    <x v="531"/>
    <n v="265.98113207547169"/>
    <x v="1"/>
    <n v="57.072874493927124"/>
    <n v="247"/>
    <x v="1"/>
    <s v="USD"/>
    <x v="504"/>
    <n v="1527397200"/>
    <b v="0"/>
    <b v="0"/>
    <s v="photography/photography books"/>
    <x v="7"/>
    <x v="14"/>
  </r>
  <r>
    <s v="Polarized systemic Internet solution"/>
    <n v="178000"/>
    <x v="532"/>
    <n v="24.205617977528089"/>
    <x v="0"/>
    <n v="109.07848101265823"/>
    <n v="395"/>
    <x v="6"/>
    <s v="EUR"/>
    <x v="505"/>
    <n v="1436158800"/>
    <b v="0"/>
    <b v="0"/>
    <s v="games/mobile games"/>
    <x v="6"/>
    <x v="20"/>
  </r>
  <r>
    <s v="Profit-focused exuding moderator"/>
    <n v="77000"/>
    <x v="533"/>
    <n v="2.5064935064935066"/>
    <x v="0"/>
    <n v="39.387755102040813"/>
    <n v="49"/>
    <x v="4"/>
    <s v="GBP"/>
    <x v="506"/>
    <n v="1456034400"/>
    <b v="0"/>
    <b v="0"/>
    <s v="music/indie rock"/>
    <x v="1"/>
    <x v="7"/>
  </r>
  <r>
    <s v="Cross-group high-level moderator"/>
    <n v="84900"/>
    <x v="534"/>
    <n v="16.329799764428738"/>
    <x v="0"/>
    <n v="77.022222222222226"/>
    <n v="180"/>
    <x v="1"/>
    <s v="USD"/>
    <x v="507"/>
    <n v="1380171600"/>
    <b v="0"/>
    <b v="0"/>
    <s v="games/video games"/>
    <x v="6"/>
    <x v="11"/>
  </r>
  <r>
    <s v="Public-key 3rdgeneration system engine"/>
    <n v="2800"/>
    <x v="535"/>
    <n v="276.5"/>
    <x v="1"/>
    <n v="92.166666666666671"/>
    <n v="84"/>
    <x v="1"/>
    <s v="USD"/>
    <x v="508"/>
    <n v="1453356000"/>
    <b v="0"/>
    <b v="0"/>
    <s v="music/rock"/>
    <x v="1"/>
    <x v="1"/>
  </r>
  <r>
    <s v="Organized value-added access"/>
    <n v="184800"/>
    <x v="536"/>
    <n v="88.803571428571431"/>
    <x v="0"/>
    <n v="61.007063197026021"/>
    <n v="2690"/>
    <x v="1"/>
    <s v="USD"/>
    <x v="509"/>
    <n v="1578981600"/>
    <b v="0"/>
    <b v="0"/>
    <s v="theater/plays"/>
    <x v="3"/>
    <x v="3"/>
  </r>
  <r>
    <s v="Cloned global Graphical User Interface"/>
    <n v="4200"/>
    <x v="537"/>
    <n v="163.57142857142856"/>
    <x v="1"/>
    <n v="78.068181818181813"/>
    <n v="88"/>
    <x v="1"/>
    <s v="USD"/>
    <x v="510"/>
    <n v="1537419600"/>
    <b v="0"/>
    <b v="1"/>
    <s v="theater/plays"/>
    <x v="3"/>
    <x v="3"/>
  </r>
  <r>
    <s v="Focused solution-oriented matrix"/>
    <n v="1300"/>
    <x v="538"/>
    <n v="969"/>
    <x v="1"/>
    <n v="80.75"/>
    <n v="156"/>
    <x v="1"/>
    <s v="USD"/>
    <x v="511"/>
    <n v="1423202400"/>
    <b v="0"/>
    <b v="0"/>
    <s v="film &amp; video/drama"/>
    <x v="4"/>
    <x v="6"/>
  </r>
  <r>
    <s v="Monitored discrete toolset"/>
    <n v="66100"/>
    <x v="539"/>
    <n v="270.91376701966715"/>
    <x v="1"/>
    <n v="59.991289782244557"/>
    <n v="2985"/>
    <x v="1"/>
    <s v="USD"/>
    <x v="512"/>
    <n v="1460610000"/>
    <b v="0"/>
    <b v="0"/>
    <s v="theater/plays"/>
    <x v="3"/>
    <x v="3"/>
  </r>
  <r>
    <s v="Business-focused intermediate system engine"/>
    <n v="29500"/>
    <x v="540"/>
    <n v="284.21355932203392"/>
    <x v="1"/>
    <n v="110.03018372703411"/>
    <n v="762"/>
    <x v="1"/>
    <s v="USD"/>
    <x v="513"/>
    <n v="1370494800"/>
    <b v="0"/>
    <b v="0"/>
    <s v="technology/wearables"/>
    <x v="2"/>
    <x v="8"/>
  </r>
  <r>
    <s v="De-engineered disintermediate encoding"/>
    <n v="100"/>
    <x v="443"/>
    <n v="4"/>
    <x v="3"/>
    <n v="4"/>
    <n v="1"/>
    <x v="5"/>
    <s v="CHF"/>
    <x v="514"/>
    <n v="1332306000"/>
    <b v="0"/>
    <b v="0"/>
    <s v="music/indie rock"/>
    <x v="1"/>
    <x v="7"/>
  </r>
  <r>
    <s v="Streamlined upward-trending analyzer"/>
    <n v="180100"/>
    <x v="541"/>
    <n v="58.6329816768462"/>
    <x v="0"/>
    <n v="37.99856063332134"/>
    <n v="2779"/>
    <x v="2"/>
    <s v="AUD"/>
    <x v="515"/>
    <n v="1422511200"/>
    <b v="0"/>
    <b v="1"/>
    <s v="technology/web"/>
    <x v="2"/>
    <x v="2"/>
  </r>
  <r>
    <s v="Distributed human-resource policy"/>
    <n v="9000"/>
    <x v="542"/>
    <n v="98.51111111111112"/>
    <x v="0"/>
    <n v="96.369565217391298"/>
    <n v="92"/>
    <x v="1"/>
    <s v="USD"/>
    <x v="516"/>
    <n v="1480312800"/>
    <b v="0"/>
    <b v="0"/>
    <s v="theater/plays"/>
    <x v="3"/>
    <x v="3"/>
  </r>
  <r>
    <s v="De-engineered 5thgeneration contingency"/>
    <n v="170600"/>
    <x v="543"/>
    <n v="43.975381008206334"/>
    <x v="0"/>
    <n v="72.978599221789878"/>
    <n v="1028"/>
    <x v="1"/>
    <s v="USD"/>
    <x v="517"/>
    <n v="1294034400"/>
    <b v="0"/>
    <b v="0"/>
    <s v="music/rock"/>
    <x v="1"/>
    <x v="1"/>
  </r>
  <r>
    <s v="Multi-channeled upward-trending application"/>
    <n v="9500"/>
    <x v="544"/>
    <n v="151.66315789473683"/>
    <x v="1"/>
    <n v="26.007220216606498"/>
    <n v="554"/>
    <x v="0"/>
    <s v="CAD"/>
    <x v="518"/>
    <n v="1482645600"/>
    <b v="0"/>
    <b v="0"/>
    <s v="music/indie rock"/>
    <x v="1"/>
    <x v="7"/>
  </r>
  <r>
    <s v="Organic maximized database"/>
    <n v="6300"/>
    <x v="545"/>
    <n v="223.63492063492063"/>
    <x v="1"/>
    <n v="104.36296296296297"/>
    <n v="135"/>
    <x v="3"/>
    <s v="DKK"/>
    <x v="519"/>
    <n v="1399093200"/>
    <b v="0"/>
    <b v="0"/>
    <s v="music/rock"/>
    <x v="1"/>
    <x v="1"/>
  </r>
  <r>
    <s v="Grass-roots 24/7 attitude"/>
    <n v="5200"/>
    <x v="546"/>
    <n v="239.75"/>
    <x v="1"/>
    <n v="102.18852459016394"/>
    <n v="122"/>
    <x v="1"/>
    <s v="USD"/>
    <x v="520"/>
    <n v="1315890000"/>
    <b v="0"/>
    <b v="1"/>
    <s v="publishing/translations"/>
    <x v="5"/>
    <x v="18"/>
  </r>
  <r>
    <s v="Team-oriented global strategy"/>
    <n v="6000"/>
    <x v="547"/>
    <n v="199.33333333333334"/>
    <x v="1"/>
    <n v="54.117647058823529"/>
    <n v="221"/>
    <x v="1"/>
    <s v="USD"/>
    <x v="521"/>
    <n v="1444021200"/>
    <b v="0"/>
    <b v="1"/>
    <s v="film &amp; video/science fiction"/>
    <x v="4"/>
    <x v="22"/>
  </r>
  <r>
    <s v="Enhanced client-driven capacity"/>
    <n v="5800"/>
    <x v="548"/>
    <n v="137.34482758620689"/>
    <x v="1"/>
    <n v="63.222222222222221"/>
    <n v="126"/>
    <x v="1"/>
    <s v="USD"/>
    <x v="522"/>
    <n v="1460005200"/>
    <b v="0"/>
    <b v="0"/>
    <s v="theater/plays"/>
    <x v="3"/>
    <x v="3"/>
  </r>
  <r>
    <s v="Exclusive systematic productivity"/>
    <n v="105300"/>
    <x v="549"/>
    <n v="100.9696106362773"/>
    <x v="1"/>
    <n v="104.03228962818004"/>
    <n v="1022"/>
    <x v="1"/>
    <s v="USD"/>
    <x v="523"/>
    <n v="1470718800"/>
    <b v="0"/>
    <b v="0"/>
    <s v="theater/plays"/>
    <x v="3"/>
    <x v="3"/>
  </r>
  <r>
    <s v="Re-engineered radical policy"/>
    <n v="20000"/>
    <x v="550"/>
    <n v="794.16"/>
    <x v="1"/>
    <n v="49.994334277620396"/>
    <n v="3177"/>
    <x v="1"/>
    <s v="USD"/>
    <x v="524"/>
    <n v="1325052000"/>
    <b v="0"/>
    <b v="0"/>
    <s v="film &amp; video/animation"/>
    <x v="4"/>
    <x v="10"/>
  </r>
  <r>
    <s v="Down-sized logistical adapter"/>
    <n v="3000"/>
    <x v="551"/>
    <n v="369.7"/>
    <x v="1"/>
    <n v="56.015151515151516"/>
    <n v="198"/>
    <x v="5"/>
    <s v="CHF"/>
    <x v="525"/>
    <n v="1319000400"/>
    <b v="0"/>
    <b v="0"/>
    <s v="theater/plays"/>
    <x v="3"/>
    <x v="3"/>
  </r>
  <r>
    <s v="Configurable bandwidth-monitored throughput"/>
    <n v="9900"/>
    <x v="314"/>
    <n v="12.818181818181817"/>
    <x v="0"/>
    <n v="48.807692307692307"/>
    <n v="26"/>
    <x v="5"/>
    <s v="CHF"/>
    <x v="188"/>
    <n v="1552539600"/>
    <b v="0"/>
    <b v="0"/>
    <s v="music/rock"/>
    <x v="1"/>
    <x v="1"/>
  </r>
  <r>
    <s v="Optional tangible pricing structure"/>
    <n v="3700"/>
    <x v="552"/>
    <n v="138.02702702702703"/>
    <x v="1"/>
    <n v="60.082352941176474"/>
    <n v="85"/>
    <x v="2"/>
    <s v="AUD"/>
    <x v="526"/>
    <n v="1543816800"/>
    <b v="0"/>
    <b v="0"/>
    <s v="film &amp; video/documentary"/>
    <x v="4"/>
    <x v="4"/>
  </r>
  <r>
    <s v="Organic high-level implementation"/>
    <n v="168700"/>
    <x v="553"/>
    <n v="83.813278008298752"/>
    <x v="0"/>
    <n v="78.990502793296088"/>
    <n v="1790"/>
    <x v="1"/>
    <s v="USD"/>
    <x v="527"/>
    <n v="1427086800"/>
    <b v="0"/>
    <b v="0"/>
    <s v="theater/plays"/>
    <x v="3"/>
    <x v="3"/>
  </r>
  <r>
    <s v="Decentralized logistical collaboration"/>
    <n v="94900"/>
    <x v="554"/>
    <n v="204.60063224446787"/>
    <x v="1"/>
    <n v="53.99499443826474"/>
    <n v="3596"/>
    <x v="1"/>
    <s v="USD"/>
    <x v="528"/>
    <n v="1323064800"/>
    <b v="0"/>
    <b v="0"/>
    <s v="theater/plays"/>
    <x v="3"/>
    <x v="3"/>
  </r>
  <r>
    <s v="Advanced content-based installation"/>
    <n v="9300"/>
    <x v="555"/>
    <n v="44.344086021505376"/>
    <x v="0"/>
    <n v="111.45945945945945"/>
    <n v="37"/>
    <x v="1"/>
    <s v="USD"/>
    <x v="522"/>
    <n v="1458277200"/>
    <b v="0"/>
    <b v="1"/>
    <s v="music/electric music"/>
    <x v="1"/>
    <x v="5"/>
  </r>
  <r>
    <s v="Distributed high-level open architecture"/>
    <n v="6800"/>
    <x v="556"/>
    <n v="218.60294117647058"/>
    <x v="1"/>
    <n v="60.922131147540981"/>
    <n v="244"/>
    <x v="1"/>
    <s v="USD"/>
    <x v="529"/>
    <n v="1405141200"/>
    <b v="0"/>
    <b v="0"/>
    <s v="music/rock"/>
    <x v="1"/>
    <x v="1"/>
  </r>
  <r>
    <s v="Synergized zero tolerance help-desk"/>
    <n v="72400"/>
    <x v="557"/>
    <n v="186.03314917127071"/>
    <x v="1"/>
    <n v="26.0015444015444"/>
    <n v="5180"/>
    <x v="1"/>
    <s v="USD"/>
    <x v="530"/>
    <n v="1283058000"/>
    <b v="0"/>
    <b v="0"/>
    <s v="theater/plays"/>
    <x v="3"/>
    <x v="3"/>
  </r>
  <r>
    <s v="Extended multi-tasking definition"/>
    <n v="20100"/>
    <x v="558"/>
    <n v="237.33830845771143"/>
    <x v="1"/>
    <n v="80.993208828522924"/>
    <n v="589"/>
    <x v="6"/>
    <s v="EUR"/>
    <x v="531"/>
    <n v="1295762400"/>
    <b v="0"/>
    <b v="0"/>
    <s v="film &amp; video/animation"/>
    <x v="4"/>
    <x v="10"/>
  </r>
  <r>
    <s v="Realigned uniform knowledge user"/>
    <n v="31200"/>
    <x v="559"/>
    <n v="305.65384615384613"/>
    <x v="1"/>
    <n v="34.995963302752294"/>
    <n v="2725"/>
    <x v="1"/>
    <s v="USD"/>
    <x v="515"/>
    <n v="1419573600"/>
    <b v="0"/>
    <b v="1"/>
    <s v="music/rock"/>
    <x v="1"/>
    <x v="1"/>
  </r>
  <r>
    <s v="Monitored grid-enabled model"/>
    <n v="3500"/>
    <x v="560"/>
    <n v="94.142857142857139"/>
    <x v="0"/>
    <n v="94.142857142857139"/>
    <n v="35"/>
    <x v="6"/>
    <s v="EUR"/>
    <x v="532"/>
    <n v="1438750800"/>
    <b v="0"/>
    <b v="0"/>
    <s v="film &amp; video/shorts"/>
    <x v="4"/>
    <x v="12"/>
  </r>
  <r>
    <s v="Assimilated actuating policy"/>
    <n v="9000"/>
    <x v="561"/>
    <n v="54.400000000000006"/>
    <x v="3"/>
    <n v="52.085106382978722"/>
    <n v="94"/>
    <x v="1"/>
    <s v="USD"/>
    <x v="533"/>
    <n v="1444798800"/>
    <b v="0"/>
    <b v="1"/>
    <s v="music/rock"/>
    <x v="1"/>
    <x v="1"/>
  </r>
  <r>
    <s v="Total incremental productivity"/>
    <n v="6700"/>
    <x v="562"/>
    <n v="111.88059701492537"/>
    <x v="1"/>
    <n v="24.986666666666668"/>
    <n v="300"/>
    <x v="1"/>
    <s v="USD"/>
    <x v="409"/>
    <n v="1399179600"/>
    <b v="0"/>
    <b v="0"/>
    <s v="journalism/audio"/>
    <x v="8"/>
    <x v="23"/>
  </r>
  <r>
    <s v="Adaptive local task-force"/>
    <n v="2700"/>
    <x v="563"/>
    <n v="369.14814814814815"/>
    <x v="1"/>
    <n v="69.215277777777771"/>
    <n v="144"/>
    <x v="1"/>
    <s v="USD"/>
    <x v="534"/>
    <n v="1576562400"/>
    <b v="0"/>
    <b v="1"/>
    <s v="food/food trucks"/>
    <x v="0"/>
    <x v="0"/>
  </r>
  <r>
    <s v="Universal zero-defect concept"/>
    <n v="83300"/>
    <x v="564"/>
    <n v="62.930372148859547"/>
    <x v="0"/>
    <n v="93.944444444444443"/>
    <n v="558"/>
    <x v="1"/>
    <s v="USD"/>
    <x v="53"/>
    <n v="1400821200"/>
    <b v="0"/>
    <b v="1"/>
    <s v="theater/plays"/>
    <x v="3"/>
    <x v="3"/>
  </r>
  <r>
    <s v="Object-based bottom-line superstructure"/>
    <n v="9700"/>
    <x v="565"/>
    <n v="64.927835051546396"/>
    <x v="0"/>
    <n v="98.40625"/>
    <n v="64"/>
    <x v="1"/>
    <s v="USD"/>
    <x v="535"/>
    <n v="1510984800"/>
    <b v="0"/>
    <b v="0"/>
    <s v="theater/plays"/>
    <x v="3"/>
    <x v="3"/>
  </r>
  <r>
    <s v="Adaptive 24hour projection"/>
    <n v="8200"/>
    <x v="566"/>
    <n v="18.853658536585368"/>
    <x v="3"/>
    <n v="41.783783783783782"/>
    <n v="37"/>
    <x v="1"/>
    <s v="USD"/>
    <x v="536"/>
    <n v="1302066000"/>
    <b v="0"/>
    <b v="0"/>
    <s v="music/jazz"/>
    <x v="1"/>
    <x v="17"/>
  </r>
  <r>
    <s v="Sharable radical toolset"/>
    <n v="96500"/>
    <x v="567"/>
    <n v="16.754404145077721"/>
    <x v="0"/>
    <n v="65.991836734693877"/>
    <n v="245"/>
    <x v="1"/>
    <s v="USD"/>
    <x v="537"/>
    <n v="1322978400"/>
    <b v="0"/>
    <b v="0"/>
    <s v="film &amp; video/science fiction"/>
    <x v="4"/>
    <x v="22"/>
  </r>
  <r>
    <s v="Focused multimedia knowledgebase"/>
    <n v="6200"/>
    <x v="568"/>
    <n v="101.11290322580646"/>
    <x v="1"/>
    <n v="72.05747126436782"/>
    <n v="87"/>
    <x v="1"/>
    <s v="USD"/>
    <x v="538"/>
    <n v="1313730000"/>
    <b v="0"/>
    <b v="0"/>
    <s v="music/jazz"/>
    <x v="1"/>
    <x v="17"/>
  </r>
  <r>
    <s v="Seamless 6thgeneration extranet"/>
    <n v="43800"/>
    <x v="569"/>
    <n v="341.5022831050228"/>
    <x v="1"/>
    <n v="48.003209242618745"/>
    <n v="3116"/>
    <x v="1"/>
    <s v="USD"/>
    <x v="539"/>
    <n v="1394085600"/>
    <b v="0"/>
    <b v="0"/>
    <s v="theater/plays"/>
    <x v="3"/>
    <x v="3"/>
  </r>
  <r>
    <s v="Sharable mobile knowledgebase"/>
    <n v="6000"/>
    <x v="570"/>
    <n v="64.016666666666666"/>
    <x v="0"/>
    <n v="54.098591549295776"/>
    <n v="71"/>
    <x v="1"/>
    <s v="USD"/>
    <x v="540"/>
    <n v="1305349200"/>
    <b v="0"/>
    <b v="0"/>
    <s v="technology/web"/>
    <x v="2"/>
    <x v="2"/>
  </r>
  <r>
    <s v="Cross-group global system engine"/>
    <n v="8700"/>
    <x v="571"/>
    <n v="52.080459770114942"/>
    <x v="0"/>
    <n v="107.88095238095238"/>
    <n v="42"/>
    <x v="1"/>
    <s v="USD"/>
    <x v="505"/>
    <n v="1434344400"/>
    <b v="0"/>
    <b v="1"/>
    <s v="games/video games"/>
    <x v="6"/>
    <x v="11"/>
  </r>
  <r>
    <s v="Centralized clear-thinking conglomeration"/>
    <n v="18900"/>
    <x v="572"/>
    <n v="322.40211640211641"/>
    <x v="1"/>
    <n v="67.034103410341032"/>
    <n v="909"/>
    <x v="1"/>
    <s v="USD"/>
    <x v="541"/>
    <n v="1331186400"/>
    <b v="0"/>
    <b v="0"/>
    <s v="film &amp; video/documentary"/>
    <x v="4"/>
    <x v="4"/>
  </r>
  <r>
    <s v="De-engineered cohesive system engine"/>
    <n v="86400"/>
    <x v="573"/>
    <n v="119.50810185185186"/>
    <x v="1"/>
    <n v="64.01425914445133"/>
    <n v="1613"/>
    <x v="1"/>
    <s v="USD"/>
    <x v="542"/>
    <n v="1336539600"/>
    <b v="0"/>
    <b v="0"/>
    <s v="technology/web"/>
    <x v="2"/>
    <x v="2"/>
  </r>
  <r>
    <s v="Reactive analyzing function"/>
    <n v="8900"/>
    <x v="574"/>
    <n v="146.79775280898878"/>
    <x v="1"/>
    <n v="96.066176470588232"/>
    <n v="136"/>
    <x v="1"/>
    <s v="USD"/>
    <x v="543"/>
    <n v="1269752400"/>
    <b v="0"/>
    <b v="0"/>
    <s v="publishing/translations"/>
    <x v="5"/>
    <x v="18"/>
  </r>
  <r>
    <s v="Robust hybrid budgetary management"/>
    <n v="700"/>
    <x v="575"/>
    <n v="950.57142857142856"/>
    <x v="1"/>
    <n v="51.184615384615384"/>
    <n v="130"/>
    <x v="1"/>
    <s v="USD"/>
    <x v="544"/>
    <n v="1291615200"/>
    <b v="0"/>
    <b v="0"/>
    <s v="music/rock"/>
    <x v="1"/>
    <x v="1"/>
  </r>
  <r>
    <s v="Open-source analyzing monitoring"/>
    <n v="9400"/>
    <x v="576"/>
    <n v="72.893617021276597"/>
    <x v="0"/>
    <n v="43.92307692307692"/>
    <n v="156"/>
    <x v="0"/>
    <s v="CAD"/>
    <x v="35"/>
    <n v="1552366800"/>
    <b v="0"/>
    <b v="1"/>
    <s v="food/food trucks"/>
    <x v="0"/>
    <x v="0"/>
  </r>
  <r>
    <s v="Up-sized discrete firmware"/>
    <n v="157600"/>
    <x v="577"/>
    <n v="79.008248730964468"/>
    <x v="0"/>
    <n v="91.021198830409361"/>
    <n v="1368"/>
    <x v="4"/>
    <s v="GBP"/>
    <x v="152"/>
    <n v="1272171600"/>
    <b v="0"/>
    <b v="0"/>
    <s v="theater/plays"/>
    <x v="3"/>
    <x v="3"/>
  </r>
  <r>
    <s v="Exclusive intangible extranet"/>
    <n v="7900"/>
    <x v="578"/>
    <n v="64.721518987341781"/>
    <x v="0"/>
    <n v="50.127450980392155"/>
    <n v="102"/>
    <x v="1"/>
    <s v="USD"/>
    <x v="545"/>
    <n v="1436677200"/>
    <b v="0"/>
    <b v="0"/>
    <s v="film &amp; video/documentary"/>
    <x v="4"/>
    <x v="4"/>
  </r>
  <r>
    <s v="Synergized analyzing process improvement"/>
    <n v="7100"/>
    <x v="579"/>
    <n v="82.028169014084511"/>
    <x v="0"/>
    <n v="67.720930232558146"/>
    <n v="86"/>
    <x v="2"/>
    <s v="AUD"/>
    <x v="546"/>
    <n v="1420092000"/>
    <b v="0"/>
    <b v="0"/>
    <s v="publishing/radio &amp; podcasts"/>
    <x v="5"/>
    <x v="15"/>
  </r>
  <r>
    <s v="Realigned dedicated system engine"/>
    <n v="600"/>
    <x v="580"/>
    <n v="1037.6666666666667"/>
    <x v="1"/>
    <n v="61.03921568627451"/>
    <n v="102"/>
    <x v="1"/>
    <s v="USD"/>
    <x v="547"/>
    <n v="1279947600"/>
    <b v="0"/>
    <b v="0"/>
    <s v="games/video games"/>
    <x v="6"/>
    <x v="11"/>
  </r>
  <r>
    <s v="Object-based bandwidth-monitored concept"/>
    <n v="156800"/>
    <x v="581"/>
    <n v="12.910076530612244"/>
    <x v="0"/>
    <n v="80.011857707509876"/>
    <n v="253"/>
    <x v="1"/>
    <s v="USD"/>
    <x v="548"/>
    <n v="1402203600"/>
    <b v="0"/>
    <b v="0"/>
    <s v="theater/plays"/>
    <x v="3"/>
    <x v="3"/>
  </r>
  <r>
    <s v="Ameliorated client-driven open system"/>
    <n v="121600"/>
    <x v="582"/>
    <n v="154.84210526315789"/>
    <x v="1"/>
    <n v="47.001497753369947"/>
    <n v="4006"/>
    <x v="1"/>
    <s v="USD"/>
    <x v="549"/>
    <n v="1396933200"/>
    <b v="0"/>
    <b v="0"/>
    <s v="film &amp; video/animation"/>
    <x v="4"/>
    <x v="10"/>
  </r>
  <r>
    <s v="Upgradable leadingedge Local Area Network"/>
    <n v="157300"/>
    <x v="583"/>
    <n v="7.0991735537190088"/>
    <x v="0"/>
    <n v="71.127388535031841"/>
    <n v="157"/>
    <x v="1"/>
    <s v="USD"/>
    <x v="550"/>
    <n v="1467262800"/>
    <b v="0"/>
    <b v="1"/>
    <s v="theater/plays"/>
    <x v="3"/>
    <x v="3"/>
  </r>
  <r>
    <s v="Customizable intermediate data-warehouse"/>
    <n v="70300"/>
    <x v="584"/>
    <n v="208.52773826458036"/>
    <x v="1"/>
    <n v="89.99079189686924"/>
    <n v="1629"/>
    <x v="1"/>
    <s v="USD"/>
    <x v="551"/>
    <n v="1270530000"/>
    <b v="0"/>
    <b v="1"/>
    <s v="theater/plays"/>
    <x v="3"/>
    <x v="3"/>
  </r>
  <r>
    <s v="Managed optimizing archive"/>
    <n v="7900"/>
    <x v="585"/>
    <n v="99.683544303797461"/>
    <x v="0"/>
    <n v="43.032786885245905"/>
    <n v="183"/>
    <x v="1"/>
    <s v="USD"/>
    <x v="552"/>
    <n v="1457762400"/>
    <b v="0"/>
    <b v="1"/>
    <s v="film &amp; video/drama"/>
    <x v="4"/>
    <x v="6"/>
  </r>
  <r>
    <s v="Diverse systematic projection"/>
    <n v="73800"/>
    <x v="586"/>
    <n v="201.59756097560978"/>
    <x v="1"/>
    <n v="67.997714808043881"/>
    <n v="2188"/>
    <x v="1"/>
    <s v="USD"/>
    <x v="462"/>
    <n v="1575525600"/>
    <b v="0"/>
    <b v="0"/>
    <s v="theater/plays"/>
    <x v="3"/>
    <x v="3"/>
  </r>
  <r>
    <s v="Up-sized web-enabled info-mediaries"/>
    <n v="108500"/>
    <x v="587"/>
    <n v="162.09032258064516"/>
    <x v="1"/>
    <n v="73.004566210045667"/>
    <n v="2409"/>
    <x v="6"/>
    <s v="EUR"/>
    <x v="553"/>
    <n v="1279083600"/>
    <b v="0"/>
    <b v="0"/>
    <s v="music/rock"/>
    <x v="1"/>
    <x v="1"/>
  </r>
  <r>
    <s v="Persevering optimizing Graphical User Interface"/>
    <n v="140300"/>
    <x v="588"/>
    <n v="3.6436208125445471"/>
    <x v="0"/>
    <n v="62.341463414634148"/>
    <n v="82"/>
    <x v="3"/>
    <s v="DKK"/>
    <x v="554"/>
    <n v="1424412000"/>
    <b v="0"/>
    <b v="0"/>
    <s v="film &amp; video/documentary"/>
    <x v="4"/>
    <x v="4"/>
  </r>
  <r>
    <s v="Cross-platform tertiary array"/>
    <n v="100"/>
    <x v="297"/>
    <n v="5"/>
    <x v="0"/>
    <n v="5"/>
    <n v="1"/>
    <x v="4"/>
    <s v="GBP"/>
    <x v="555"/>
    <n v="1376197200"/>
    <b v="0"/>
    <b v="0"/>
    <s v="food/food trucks"/>
    <x v="0"/>
    <x v="0"/>
  </r>
  <r>
    <s v="Inverse neutral structure"/>
    <n v="6300"/>
    <x v="589"/>
    <n v="206.63492063492063"/>
    <x v="1"/>
    <n v="67.103092783505161"/>
    <n v="194"/>
    <x v="1"/>
    <s v="USD"/>
    <x v="548"/>
    <n v="1402894800"/>
    <b v="1"/>
    <b v="0"/>
    <s v="technology/wearables"/>
    <x v="2"/>
    <x v="8"/>
  </r>
  <r>
    <s v="Quality-focused system-worthy support"/>
    <n v="71100"/>
    <x v="590"/>
    <n v="128.23628691983123"/>
    <x v="1"/>
    <n v="79.978947368421046"/>
    <n v="1140"/>
    <x v="1"/>
    <s v="USD"/>
    <x v="62"/>
    <n v="1434430800"/>
    <b v="0"/>
    <b v="0"/>
    <s v="theater/plays"/>
    <x v="3"/>
    <x v="3"/>
  </r>
  <r>
    <s v="Vision-oriented 5thgeneration array"/>
    <n v="5300"/>
    <x v="591"/>
    <n v="119.66037735849055"/>
    <x v="1"/>
    <n v="62.176470588235297"/>
    <n v="102"/>
    <x v="1"/>
    <s v="USD"/>
    <x v="556"/>
    <n v="1557896400"/>
    <b v="0"/>
    <b v="0"/>
    <s v="theater/plays"/>
    <x v="3"/>
    <x v="3"/>
  </r>
  <r>
    <s v="Cross-platform logistical circuit"/>
    <n v="88700"/>
    <x v="592"/>
    <n v="170.73055242390078"/>
    <x v="1"/>
    <n v="53.005950297514879"/>
    <n v="2857"/>
    <x v="1"/>
    <s v="USD"/>
    <x v="557"/>
    <n v="1297490400"/>
    <b v="0"/>
    <b v="0"/>
    <s v="theater/plays"/>
    <x v="3"/>
    <x v="3"/>
  </r>
  <r>
    <s v="Profound solution-oriented matrix"/>
    <n v="3300"/>
    <x v="593"/>
    <n v="187.21212121212122"/>
    <x v="1"/>
    <n v="57.738317757009348"/>
    <n v="107"/>
    <x v="1"/>
    <s v="USD"/>
    <x v="27"/>
    <n v="1447394400"/>
    <b v="0"/>
    <b v="0"/>
    <s v="publishing/nonfiction"/>
    <x v="5"/>
    <x v="9"/>
  </r>
  <r>
    <s v="Extended asynchronous initiative"/>
    <n v="3400"/>
    <x v="594"/>
    <n v="188.38235294117646"/>
    <x v="1"/>
    <n v="40.03125"/>
    <n v="160"/>
    <x v="4"/>
    <s v="GBP"/>
    <x v="558"/>
    <n v="1458277200"/>
    <b v="0"/>
    <b v="0"/>
    <s v="music/rock"/>
    <x v="1"/>
    <x v="1"/>
  </r>
  <r>
    <s v="Fundamental needs-based frame"/>
    <n v="137600"/>
    <x v="595"/>
    <n v="131.29869186046511"/>
    <x v="1"/>
    <n v="81.016591928251117"/>
    <n v="2230"/>
    <x v="1"/>
    <s v="USD"/>
    <x v="559"/>
    <n v="1395723600"/>
    <b v="0"/>
    <b v="0"/>
    <s v="food/food trucks"/>
    <x v="0"/>
    <x v="0"/>
  </r>
  <r>
    <s v="Compatible full-range leverage"/>
    <n v="3900"/>
    <x v="416"/>
    <n v="283.97435897435901"/>
    <x v="1"/>
    <n v="35.047468354430379"/>
    <n v="316"/>
    <x v="1"/>
    <s v="USD"/>
    <x v="426"/>
    <n v="1552197600"/>
    <b v="0"/>
    <b v="1"/>
    <s v="music/jazz"/>
    <x v="1"/>
    <x v="17"/>
  </r>
  <r>
    <s v="Upgradable holistic system engine"/>
    <n v="10000"/>
    <x v="596"/>
    <n v="120.41999999999999"/>
    <x v="1"/>
    <n v="102.92307692307692"/>
    <n v="117"/>
    <x v="1"/>
    <s v="USD"/>
    <x v="560"/>
    <n v="1549087200"/>
    <b v="0"/>
    <b v="0"/>
    <s v="film &amp; video/science fiction"/>
    <x v="4"/>
    <x v="22"/>
  </r>
  <r>
    <s v="Stand-alone multi-state data-warehouse"/>
    <n v="42800"/>
    <x v="597"/>
    <n v="419.0560747663551"/>
    <x v="1"/>
    <n v="27.998126756166094"/>
    <n v="6406"/>
    <x v="1"/>
    <s v="USD"/>
    <x v="561"/>
    <n v="1356847200"/>
    <b v="0"/>
    <b v="0"/>
    <s v="theater/plays"/>
    <x v="3"/>
    <x v="3"/>
  </r>
  <r>
    <s v="Multi-lateral maximized core"/>
    <n v="8200"/>
    <x v="598"/>
    <n v="13.853658536585368"/>
    <x v="3"/>
    <n v="75.733333333333334"/>
    <n v="15"/>
    <x v="1"/>
    <s v="USD"/>
    <x v="562"/>
    <n v="1375765200"/>
    <b v="0"/>
    <b v="0"/>
    <s v="theater/plays"/>
    <x v="3"/>
    <x v="3"/>
  </r>
  <r>
    <s v="Innovative holistic hub"/>
    <n v="6200"/>
    <x v="599"/>
    <n v="139.43548387096774"/>
    <x v="1"/>
    <n v="45.026041666666664"/>
    <n v="192"/>
    <x v="1"/>
    <s v="USD"/>
    <x v="563"/>
    <n v="1289800800"/>
    <b v="0"/>
    <b v="0"/>
    <s v="music/electric music"/>
    <x v="1"/>
    <x v="5"/>
  </r>
  <r>
    <s v="Reverse-engineered 24/7 methodology"/>
    <n v="1100"/>
    <x v="600"/>
    <n v="174"/>
    <x v="1"/>
    <n v="73.615384615384613"/>
    <n v="26"/>
    <x v="0"/>
    <s v="CAD"/>
    <x v="564"/>
    <n v="1504501200"/>
    <b v="0"/>
    <b v="0"/>
    <s v="theater/plays"/>
    <x v="3"/>
    <x v="3"/>
  </r>
  <r>
    <s v="Business-focused dynamic info-mediaries"/>
    <n v="26500"/>
    <x v="601"/>
    <n v="155.49056603773585"/>
    <x v="1"/>
    <n v="56.991701244813278"/>
    <n v="723"/>
    <x v="1"/>
    <s v="USD"/>
    <x v="565"/>
    <n v="1485669600"/>
    <b v="0"/>
    <b v="0"/>
    <s v="theater/plays"/>
    <x v="3"/>
    <x v="3"/>
  </r>
  <r>
    <s v="Digitized clear-thinking installation"/>
    <n v="8500"/>
    <x v="602"/>
    <n v="170.44705882352943"/>
    <x v="1"/>
    <n v="85.223529411764702"/>
    <n v="170"/>
    <x v="6"/>
    <s v="EUR"/>
    <x v="566"/>
    <n v="1462770000"/>
    <b v="0"/>
    <b v="0"/>
    <s v="theater/plays"/>
    <x v="3"/>
    <x v="3"/>
  </r>
  <r>
    <s v="Quality-focused 24/7 superstructure"/>
    <n v="6400"/>
    <x v="402"/>
    <n v="189.515625"/>
    <x v="1"/>
    <n v="50.962184873949582"/>
    <n v="238"/>
    <x v="4"/>
    <s v="GBP"/>
    <x v="567"/>
    <n v="1379739600"/>
    <b v="0"/>
    <b v="1"/>
    <s v="music/indie rock"/>
    <x v="1"/>
    <x v="7"/>
  </r>
  <r>
    <s v="Multi-channeled local intranet"/>
    <n v="1400"/>
    <x v="203"/>
    <n v="249.71428571428572"/>
    <x v="1"/>
    <n v="63.563636363636363"/>
    <n v="55"/>
    <x v="1"/>
    <s v="USD"/>
    <x v="568"/>
    <n v="1402722000"/>
    <b v="0"/>
    <b v="0"/>
    <s v="theater/plays"/>
    <x v="3"/>
    <x v="3"/>
  </r>
  <r>
    <s v="Open-architected mobile emulation"/>
    <n v="198600"/>
    <x v="603"/>
    <n v="48.860523665659613"/>
    <x v="0"/>
    <n v="80.999165275459092"/>
    <n v="1198"/>
    <x v="1"/>
    <s v="USD"/>
    <x v="569"/>
    <n v="1369285200"/>
    <b v="0"/>
    <b v="0"/>
    <s v="publishing/nonfiction"/>
    <x v="5"/>
    <x v="9"/>
  </r>
  <r>
    <s v="Ameliorated foreground methodology"/>
    <n v="195900"/>
    <x v="604"/>
    <n v="28.461970393057683"/>
    <x v="0"/>
    <n v="86.044753086419746"/>
    <n v="648"/>
    <x v="1"/>
    <s v="USD"/>
    <x v="570"/>
    <n v="1304744400"/>
    <b v="1"/>
    <b v="1"/>
    <s v="theater/plays"/>
    <x v="3"/>
    <x v="3"/>
  </r>
  <r>
    <s v="Synergized well-modulated project"/>
    <n v="4300"/>
    <x v="605"/>
    <n v="268.02325581395348"/>
    <x v="1"/>
    <n v="90.0390625"/>
    <n v="128"/>
    <x v="2"/>
    <s v="AUD"/>
    <x v="571"/>
    <n v="1468299600"/>
    <b v="0"/>
    <b v="0"/>
    <s v="photography/photography books"/>
    <x v="7"/>
    <x v="14"/>
  </r>
  <r>
    <s v="Extended context-sensitive forecast"/>
    <n v="25600"/>
    <x v="606"/>
    <n v="619.80078125"/>
    <x v="1"/>
    <n v="74.006063432835816"/>
    <n v="2144"/>
    <x v="1"/>
    <s v="USD"/>
    <x v="572"/>
    <n v="1474174800"/>
    <b v="0"/>
    <b v="0"/>
    <s v="theater/plays"/>
    <x v="3"/>
    <x v="3"/>
  </r>
  <r>
    <s v="Total leadingedge neural-net"/>
    <n v="189000"/>
    <x v="607"/>
    <n v="3.1301587301587301"/>
    <x v="0"/>
    <n v="92.4375"/>
    <n v="64"/>
    <x v="1"/>
    <s v="USD"/>
    <x v="573"/>
    <n v="1526014800"/>
    <b v="0"/>
    <b v="0"/>
    <s v="music/indie rock"/>
    <x v="1"/>
    <x v="7"/>
  </r>
  <r>
    <s v="Organic actuating protocol"/>
    <n v="94300"/>
    <x v="608"/>
    <n v="159.92152704135739"/>
    <x v="1"/>
    <n v="55.999257333828446"/>
    <n v="2693"/>
    <x v="4"/>
    <s v="GBP"/>
    <x v="574"/>
    <n v="1437454800"/>
    <b v="0"/>
    <b v="0"/>
    <s v="theater/plays"/>
    <x v="3"/>
    <x v="3"/>
  </r>
  <r>
    <s v="Down-sized national software"/>
    <n v="5100"/>
    <x v="609"/>
    <n v="279.39215686274508"/>
    <x v="1"/>
    <n v="32.983796296296298"/>
    <n v="432"/>
    <x v="1"/>
    <s v="USD"/>
    <x v="511"/>
    <n v="1422684000"/>
    <b v="0"/>
    <b v="0"/>
    <s v="photography/photography books"/>
    <x v="7"/>
    <x v="14"/>
  </r>
  <r>
    <s v="Organic upward-trending Graphical User Interface"/>
    <n v="7500"/>
    <x v="377"/>
    <n v="77.373333333333335"/>
    <x v="0"/>
    <n v="93.596774193548384"/>
    <n v="62"/>
    <x v="1"/>
    <s v="USD"/>
    <x v="575"/>
    <n v="1581314400"/>
    <b v="0"/>
    <b v="0"/>
    <s v="theater/plays"/>
    <x v="3"/>
    <x v="3"/>
  </r>
  <r>
    <s v="Synergistic tertiary budgetary management"/>
    <n v="6400"/>
    <x v="610"/>
    <n v="206.32812500000003"/>
    <x v="1"/>
    <n v="69.867724867724874"/>
    <n v="189"/>
    <x v="1"/>
    <s v="USD"/>
    <x v="576"/>
    <n v="1286427600"/>
    <b v="0"/>
    <b v="1"/>
    <s v="theater/plays"/>
    <x v="3"/>
    <x v="3"/>
  </r>
  <r>
    <s v="Open-architected incremental ability"/>
    <n v="1600"/>
    <x v="611"/>
    <n v="694.25"/>
    <x v="1"/>
    <n v="72.129870129870127"/>
    <n v="154"/>
    <x v="4"/>
    <s v="GBP"/>
    <x v="577"/>
    <n v="1278738000"/>
    <b v="1"/>
    <b v="0"/>
    <s v="food/food trucks"/>
    <x v="0"/>
    <x v="0"/>
  </r>
  <r>
    <s v="Intuitive object-oriented task-force"/>
    <n v="1900"/>
    <x v="612"/>
    <n v="151.78947368421052"/>
    <x v="1"/>
    <n v="30.041666666666668"/>
    <n v="96"/>
    <x v="1"/>
    <s v="USD"/>
    <x v="578"/>
    <n v="1286427600"/>
    <b v="0"/>
    <b v="0"/>
    <s v="music/indie rock"/>
    <x v="1"/>
    <x v="7"/>
  </r>
  <r>
    <s v="Multi-tiered executive toolset"/>
    <n v="85900"/>
    <x v="613"/>
    <n v="64.58207217694995"/>
    <x v="0"/>
    <n v="73.968000000000004"/>
    <n v="750"/>
    <x v="1"/>
    <s v="USD"/>
    <x v="579"/>
    <n v="1467954000"/>
    <b v="0"/>
    <b v="1"/>
    <s v="theater/plays"/>
    <x v="3"/>
    <x v="3"/>
  </r>
  <r>
    <s v="Grass-roots directional workforce"/>
    <n v="9500"/>
    <x v="614"/>
    <n v="62.873684210526314"/>
    <x v="3"/>
    <n v="68.65517241379311"/>
    <n v="87"/>
    <x v="1"/>
    <s v="USD"/>
    <x v="580"/>
    <n v="1557637200"/>
    <b v="0"/>
    <b v="1"/>
    <s v="theater/plays"/>
    <x v="3"/>
    <x v="3"/>
  </r>
  <r>
    <s v="Quality-focused real-time solution"/>
    <n v="59200"/>
    <x v="615"/>
    <n v="310.39864864864865"/>
    <x v="1"/>
    <n v="59.992164544564154"/>
    <n v="3063"/>
    <x v="1"/>
    <s v="USD"/>
    <x v="581"/>
    <n v="1553922000"/>
    <b v="0"/>
    <b v="0"/>
    <s v="theater/plays"/>
    <x v="3"/>
    <x v="3"/>
  </r>
  <r>
    <s v="Reduced interactive matrix"/>
    <n v="72100"/>
    <x v="616"/>
    <n v="42.859916782246884"/>
    <x v="2"/>
    <n v="111.15827338129496"/>
    <n v="278"/>
    <x v="1"/>
    <s v="USD"/>
    <x v="582"/>
    <n v="1416463200"/>
    <b v="0"/>
    <b v="0"/>
    <s v="theater/plays"/>
    <x v="3"/>
    <x v="3"/>
  </r>
  <r>
    <s v="Adaptive context-sensitive architecture"/>
    <n v="6700"/>
    <x v="617"/>
    <n v="83.119402985074629"/>
    <x v="0"/>
    <n v="53.038095238095238"/>
    <n v="105"/>
    <x v="1"/>
    <s v="USD"/>
    <x v="336"/>
    <n v="1447221600"/>
    <b v="0"/>
    <b v="0"/>
    <s v="film &amp; video/animation"/>
    <x v="4"/>
    <x v="10"/>
  </r>
  <r>
    <s v="Polarized incremental portal"/>
    <n v="118200"/>
    <x v="618"/>
    <n v="78.531302876480552"/>
    <x v="3"/>
    <n v="55.985524728588658"/>
    <n v="1658"/>
    <x v="1"/>
    <s v="USD"/>
    <x v="583"/>
    <n v="1491627600"/>
    <b v="0"/>
    <b v="0"/>
    <s v="film &amp; video/television"/>
    <x v="4"/>
    <x v="19"/>
  </r>
  <r>
    <s v="Reactive regional access"/>
    <n v="139000"/>
    <x v="619"/>
    <n v="114.09352517985612"/>
    <x v="1"/>
    <n v="69.986760812003524"/>
    <n v="2266"/>
    <x v="1"/>
    <s v="USD"/>
    <x v="584"/>
    <n v="1363150800"/>
    <b v="0"/>
    <b v="0"/>
    <s v="film &amp; video/television"/>
    <x v="4"/>
    <x v="19"/>
  </r>
  <r>
    <s v="Stand-alone reciprocal frame"/>
    <n v="197700"/>
    <x v="620"/>
    <n v="64.537683358624179"/>
    <x v="0"/>
    <n v="48.998079877112133"/>
    <n v="2604"/>
    <x v="3"/>
    <s v="DKK"/>
    <x v="585"/>
    <n v="1330754400"/>
    <b v="0"/>
    <b v="1"/>
    <s v="film &amp; video/animation"/>
    <x v="4"/>
    <x v="10"/>
  </r>
  <r>
    <s v="Open-architected 24/7 throughput"/>
    <n v="8500"/>
    <x v="621"/>
    <n v="79.411764705882348"/>
    <x v="0"/>
    <n v="103.84615384615384"/>
    <n v="65"/>
    <x v="1"/>
    <s v="USD"/>
    <x v="586"/>
    <n v="1479794400"/>
    <b v="0"/>
    <b v="0"/>
    <s v="theater/plays"/>
    <x v="3"/>
    <x v="3"/>
  </r>
  <r>
    <s v="Monitored 24/7 approach"/>
    <n v="81600"/>
    <x v="622"/>
    <n v="11.419117647058824"/>
    <x v="0"/>
    <n v="99.127659574468083"/>
    <n v="94"/>
    <x v="1"/>
    <s v="USD"/>
    <x v="587"/>
    <n v="1281243600"/>
    <b v="0"/>
    <b v="1"/>
    <s v="theater/plays"/>
    <x v="3"/>
    <x v="3"/>
  </r>
  <r>
    <s v="Upgradable explicit forecast"/>
    <n v="8600"/>
    <x v="623"/>
    <n v="56.186046511627907"/>
    <x v="2"/>
    <n v="107.37777777777778"/>
    <n v="45"/>
    <x v="1"/>
    <s v="USD"/>
    <x v="588"/>
    <n v="1532754000"/>
    <b v="0"/>
    <b v="1"/>
    <s v="film &amp; video/drama"/>
    <x v="4"/>
    <x v="6"/>
  </r>
  <r>
    <s v="Pre-emptive context-sensitive support"/>
    <n v="119800"/>
    <x v="624"/>
    <n v="16.501669449081803"/>
    <x v="0"/>
    <n v="76.922178988326849"/>
    <n v="257"/>
    <x v="1"/>
    <s v="USD"/>
    <x v="589"/>
    <n v="1453356000"/>
    <b v="0"/>
    <b v="0"/>
    <s v="theater/plays"/>
    <x v="3"/>
    <x v="3"/>
  </r>
  <r>
    <s v="Business-focused leadingedge instruction set"/>
    <n v="9400"/>
    <x v="625"/>
    <n v="119.96808510638297"/>
    <x v="1"/>
    <n v="58.128865979381445"/>
    <n v="194"/>
    <x v="5"/>
    <s v="CHF"/>
    <x v="590"/>
    <n v="1489986000"/>
    <b v="0"/>
    <b v="0"/>
    <s v="theater/plays"/>
    <x v="3"/>
    <x v="3"/>
  </r>
  <r>
    <s v="Extended multi-state knowledge user"/>
    <n v="9200"/>
    <x v="626"/>
    <n v="145.45652173913044"/>
    <x v="1"/>
    <n v="103.73643410852713"/>
    <n v="129"/>
    <x v="0"/>
    <s v="CAD"/>
    <x v="591"/>
    <n v="1545804000"/>
    <b v="0"/>
    <b v="0"/>
    <s v="technology/wearables"/>
    <x v="2"/>
    <x v="8"/>
  </r>
  <r>
    <s v="Future-proofed modular groupware"/>
    <n v="14900"/>
    <x v="627"/>
    <n v="221.38255033557047"/>
    <x v="1"/>
    <n v="87.962666666666664"/>
    <n v="375"/>
    <x v="1"/>
    <s v="USD"/>
    <x v="592"/>
    <n v="1489899600"/>
    <b v="0"/>
    <b v="0"/>
    <s v="theater/plays"/>
    <x v="3"/>
    <x v="3"/>
  </r>
  <r>
    <s v="Distributed real-time algorithm"/>
    <n v="169400"/>
    <x v="628"/>
    <n v="48.396694214876035"/>
    <x v="0"/>
    <n v="28"/>
    <n v="2928"/>
    <x v="0"/>
    <s v="CAD"/>
    <x v="593"/>
    <n v="1546495200"/>
    <b v="0"/>
    <b v="0"/>
    <s v="theater/plays"/>
    <x v="3"/>
    <x v="3"/>
  </r>
  <r>
    <s v="Multi-lateral heuristic throughput"/>
    <n v="192100"/>
    <x v="629"/>
    <n v="92.911504424778755"/>
    <x v="0"/>
    <n v="37.999361294443261"/>
    <n v="4697"/>
    <x v="1"/>
    <s v="USD"/>
    <x v="594"/>
    <n v="1539752400"/>
    <b v="0"/>
    <b v="1"/>
    <s v="music/rock"/>
    <x v="1"/>
    <x v="1"/>
  </r>
  <r>
    <s v="Switchable reciprocal middleware"/>
    <n v="98700"/>
    <x v="630"/>
    <n v="88.599797365754824"/>
    <x v="0"/>
    <n v="29.999313893653515"/>
    <n v="2915"/>
    <x v="1"/>
    <s v="USD"/>
    <x v="595"/>
    <n v="1364101200"/>
    <b v="0"/>
    <b v="0"/>
    <s v="games/video games"/>
    <x v="6"/>
    <x v="11"/>
  </r>
  <r>
    <s v="Inverse multimedia Graphic Interface"/>
    <n v="4500"/>
    <x v="631"/>
    <n v="41.4"/>
    <x v="0"/>
    <n v="103.5"/>
    <n v="18"/>
    <x v="1"/>
    <s v="USD"/>
    <x v="596"/>
    <n v="1525323600"/>
    <b v="0"/>
    <b v="0"/>
    <s v="publishing/translations"/>
    <x v="5"/>
    <x v="18"/>
  </r>
  <r>
    <s v="Vision-oriented local contingency"/>
    <n v="98600"/>
    <x v="632"/>
    <n v="63.056795131845846"/>
    <x v="3"/>
    <n v="85.994467496542185"/>
    <n v="723"/>
    <x v="1"/>
    <s v="USD"/>
    <x v="597"/>
    <n v="1500872400"/>
    <b v="1"/>
    <b v="0"/>
    <s v="food/food trucks"/>
    <x v="0"/>
    <x v="0"/>
  </r>
  <r>
    <s v="Reactive 6thgeneration hub"/>
    <n v="121700"/>
    <x v="633"/>
    <n v="48.482333607230892"/>
    <x v="0"/>
    <n v="98.011627906976742"/>
    <n v="602"/>
    <x v="5"/>
    <s v="CHF"/>
    <x v="598"/>
    <n v="1288501200"/>
    <b v="1"/>
    <b v="1"/>
    <s v="theater/plays"/>
    <x v="3"/>
    <x v="3"/>
  </r>
  <r>
    <s v="Optional asymmetric success"/>
    <n v="100"/>
    <x v="50"/>
    <n v="2"/>
    <x v="0"/>
    <n v="2"/>
    <n v="1"/>
    <x v="1"/>
    <s v="USD"/>
    <x v="599"/>
    <n v="1407128400"/>
    <b v="0"/>
    <b v="0"/>
    <s v="music/jazz"/>
    <x v="1"/>
    <x v="17"/>
  </r>
  <r>
    <s v="Digitized analyzing capacity"/>
    <n v="196700"/>
    <x v="634"/>
    <n v="88.47941026944585"/>
    <x v="0"/>
    <n v="44.994570837642193"/>
    <n v="3868"/>
    <x v="6"/>
    <s v="EUR"/>
    <x v="600"/>
    <n v="1394344800"/>
    <b v="0"/>
    <b v="0"/>
    <s v="film &amp; video/shorts"/>
    <x v="4"/>
    <x v="12"/>
  </r>
  <r>
    <s v="Vision-oriented regional hub"/>
    <n v="10000"/>
    <x v="635"/>
    <n v="126.84"/>
    <x v="1"/>
    <n v="31.012224938875306"/>
    <n v="409"/>
    <x v="1"/>
    <s v="USD"/>
    <x v="601"/>
    <n v="1474088400"/>
    <b v="0"/>
    <b v="0"/>
    <s v="technology/web"/>
    <x v="2"/>
    <x v="2"/>
  </r>
  <r>
    <s v="Monitored incremental info-mediaries"/>
    <n v="600"/>
    <x v="636"/>
    <n v="2338.833333333333"/>
    <x v="1"/>
    <n v="59.970085470085472"/>
    <n v="234"/>
    <x v="1"/>
    <s v="USD"/>
    <x v="602"/>
    <n v="1460264400"/>
    <b v="0"/>
    <b v="0"/>
    <s v="technology/web"/>
    <x v="2"/>
    <x v="2"/>
  </r>
  <r>
    <s v="Programmable static middleware"/>
    <n v="35000"/>
    <x v="637"/>
    <n v="508.38857142857148"/>
    <x v="1"/>
    <n v="58.9973474801061"/>
    <n v="3016"/>
    <x v="1"/>
    <s v="USD"/>
    <x v="335"/>
    <n v="1440824400"/>
    <b v="0"/>
    <b v="0"/>
    <s v="music/metal"/>
    <x v="1"/>
    <x v="16"/>
  </r>
  <r>
    <s v="Multi-layered bottom-line encryption"/>
    <n v="6900"/>
    <x v="638"/>
    <n v="191.47826086956522"/>
    <x v="1"/>
    <n v="50.045454545454547"/>
    <n v="264"/>
    <x v="1"/>
    <s v="USD"/>
    <x v="603"/>
    <n v="1489554000"/>
    <b v="1"/>
    <b v="0"/>
    <s v="photography/photography books"/>
    <x v="7"/>
    <x v="14"/>
  </r>
  <r>
    <s v="Vision-oriented systematic Graphical User Interface"/>
    <n v="118400"/>
    <x v="639"/>
    <n v="42.127533783783782"/>
    <x v="0"/>
    <n v="98.966269841269835"/>
    <n v="504"/>
    <x v="2"/>
    <s v="AUD"/>
    <x v="604"/>
    <n v="1514872800"/>
    <b v="0"/>
    <b v="0"/>
    <s v="food/food trucks"/>
    <x v="0"/>
    <x v="0"/>
  </r>
  <r>
    <s v="Balanced optimal hardware"/>
    <n v="10000"/>
    <x v="640"/>
    <n v="8.24"/>
    <x v="0"/>
    <n v="58.857142857142854"/>
    <n v="14"/>
    <x v="1"/>
    <s v="USD"/>
    <x v="605"/>
    <n v="1515736800"/>
    <b v="0"/>
    <b v="0"/>
    <s v="film &amp; video/science fiction"/>
    <x v="4"/>
    <x v="22"/>
  </r>
  <r>
    <s v="Self-enabling mission-critical success"/>
    <n v="52600"/>
    <x v="641"/>
    <n v="60.064638783269963"/>
    <x v="3"/>
    <n v="81.010256410256417"/>
    <n v="390"/>
    <x v="1"/>
    <s v="USD"/>
    <x v="606"/>
    <n v="1442898000"/>
    <b v="0"/>
    <b v="0"/>
    <s v="music/rock"/>
    <x v="1"/>
    <x v="1"/>
  </r>
  <r>
    <s v="Grass-roots dynamic emulation"/>
    <n v="120700"/>
    <x v="642"/>
    <n v="47.232808616404313"/>
    <x v="0"/>
    <n v="76.013333333333335"/>
    <n v="750"/>
    <x v="4"/>
    <s v="GBP"/>
    <x v="65"/>
    <n v="1296194400"/>
    <b v="0"/>
    <b v="0"/>
    <s v="film &amp; video/documentary"/>
    <x v="4"/>
    <x v="4"/>
  </r>
  <r>
    <s v="Fundamental disintermediate matrix"/>
    <n v="9100"/>
    <x v="643"/>
    <n v="81.736263736263737"/>
    <x v="0"/>
    <n v="96.597402597402592"/>
    <n v="77"/>
    <x v="1"/>
    <s v="USD"/>
    <x v="607"/>
    <n v="1440910800"/>
    <b v="1"/>
    <b v="0"/>
    <s v="theater/plays"/>
    <x v="3"/>
    <x v="3"/>
  </r>
  <r>
    <s v="Right-sized secondary challenge"/>
    <n v="106800"/>
    <x v="644"/>
    <n v="54.187265917603"/>
    <x v="0"/>
    <n v="76.957446808510639"/>
    <n v="752"/>
    <x v="3"/>
    <s v="DKK"/>
    <x v="608"/>
    <n v="1335502800"/>
    <b v="0"/>
    <b v="0"/>
    <s v="music/jazz"/>
    <x v="1"/>
    <x v="17"/>
  </r>
  <r>
    <s v="Implemented exuding software"/>
    <n v="9100"/>
    <x v="645"/>
    <n v="97.868131868131869"/>
    <x v="0"/>
    <n v="67.984732824427482"/>
    <n v="131"/>
    <x v="1"/>
    <s v="USD"/>
    <x v="609"/>
    <n v="1544680800"/>
    <b v="0"/>
    <b v="0"/>
    <s v="theater/plays"/>
    <x v="3"/>
    <x v="3"/>
  </r>
  <r>
    <s v="Total optimizing software"/>
    <n v="10000"/>
    <x v="646"/>
    <n v="77.239999999999995"/>
    <x v="0"/>
    <n v="88.781609195402297"/>
    <n v="87"/>
    <x v="1"/>
    <s v="USD"/>
    <x v="610"/>
    <n v="1288414800"/>
    <b v="0"/>
    <b v="0"/>
    <s v="theater/plays"/>
    <x v="3"/>
    <x v="3"/>
  </r>
  <r>
    <s v="Optional maximized attitude"/>
    <n v="79400"/>
    <x v="647"/>
    <n v="33.464735516372798"/>
    <x v="0"/>
    <n v="24.99623706491063"/>
    <n v="1063"/>
    <x v="1"/>
    <s v="USD"/>
    <x v="541"/>
    <n v="1330581600"/>
    <b v="0"/>
    <b v="0"/>
    <s v="music/jazz"/>
    <x v="1"/>
    <x v="17"/>
  </r>
  <r>
    <s v="Customer-focused impactful extranet"/>
    <n v="5100"/>
    <x v="648"/>
    <n v="239.58823529411765"/>
    <x v="1"/>
    <n v="44.922794117647058"/>
    <n v="272"/>
    <x v="1"/>
    <s v="USD"/>
    <x v="611"/>
    <n v="1311397200"/>
    <b v="0"/>
    <b v="1"/>
    <s v="film &amp; video/documentary"/>
    <x v="4"/>
    <x v="4"/>
  </r>
  <r>
    <s v="Cloned bottom-line success"/>
    <n v="3100"/>
    <x v="649"/>
    <n v="64.032258064516128"/>
    <x v="3"/>
    <n v="79.400000000000006"/>
    <n v="25"/>
    <x v="1"/>
    <s v="USD"/>
    <x v="612"/>
    <n v="1378357200"/>
    <b v="0"/>
    <b v="1"/>
    <s v="theater/plays"/>
    <x v="3"/>
    <x v="3"/>
  </r>
  <r>
    <s v="Decentralized bandwidth-monitored ability"/>
    <n v="6900"/>
    <x v="650"/>
    <n v="176.15942028985506"/>
    <x v="1"/>
    <n v="29.009546539379475"/>
    <n v="419"/>
    <x v="1"/>
    <s v="USD"/>
    <x v="613"/>
    <n v="1411102800"/>
    <b v="0"/>
    <b v="0"/>
    <s v="journalism/audio"/>
    <x v="8"/>
    <x v="23"/>
  </r>
  <r>
    <s v="Programmable leadingedge budgetary management"/>
    <n v="27500"/>
    <x v="651"/>
    <n v="20.33818181818182"/>
    <x v="0"/>
    <n v="73.59210526315789"/>
    <n v="76"/>
    <x v="1"/>
    <s v="USD"/>
    <x v="614"/>
    <n v="1344834000"/>
    <b v="0"/>
    <b v="0"/>
    <s v="theater/plays"/>
    <x v="3"/>
    <x v="3"/>
  </r>
  <r>
    <s v="Upgradable bi-directional concept"/>
    <n v="48800"/>
    <x v="652"/>
    <n v="358.64754098360658"/>
    <x v="1"/>
    <n v="107.97038864898211"/>
    <n v="1621"/>
    <x v="6"/>
    <s v="EUR"/>
    <x v="615"/>
    <n v="1499230800"/>
    <b v="0"/>
    <b v="0"/>
    <s v="theater/plays"/>
    <x v="3"/>
    <x v="3"/>
  </r>
  <r>
    <s v="Re-contextualized homogeneous flexibility"/>
    <n v="16200"/>
    <x v="653"/>
    <n v="468.85802469135803"/>
    <x v="1"/>
    <n v="68.987284287011803"/>
    <n v="1101"/>
    <x v="1"/>
    <s v="USD"/>
    <x v="90"/>
    <n v="1457416800"/>
    <b v="0"/>
    <b v="0"/>
    <s v="music/indie rock"/>
    <x v="1"/>
    <x v="7"/>
  </r>
  <r>
    <s v="Monitored bi-directional standardization"/>
    <n v="97600"/>
    <x v="654"/>
    <n v="122.05635245901641"/>
    <x v="1"/>
    <n v="111.02236719478098"/>
    <n v="1073"/>
    <x v="1"/>
    <s v="USD"/>
    <x v="616"/>
    <n v="1280898000"/>
    <b v="0"/>
    <b v="1"/>
    <s v="theater/plays"/>
    <x v="3"/>
    <x v="3"/>
  </r>
  <r>
    <s v="Stand-alone grid-enabled leverage"/>
    <n v="197900"/>
    <x v="655"/>
    <n v="55.931783729156137"/>
    <x v="0"/>
    <n v="24.997515808491418"/>
    <n v="4428"/>
    <x v="2"/>
    <s v="AUD"/>
    <x v="617"/>
    <n v="1522472400"/>
    <b v="0"/>
    <b v="0"/>
    <s v="theater/plays"/>
    <x v="3"/>
    <x v="3"/>
  </r>
  <r>
    <s v="Assimilated regional groupware"/>
    <n v="5600"/>
    <x v="656"/>
    <n v="43.660714285714285"/>
    <x v="0"/>
    <n v="42.155172413793103"/>
    <n v="58"/>
    <x v="6"/>
    <s v="EUR"/>
    <x v="618"/>
    <n v="1462510800"/>
    <b v="0"/>
    <b v="0"/>
    <s v="music/indie rock"/>
    <x v="1"/>
    <x v="7"/>
  </r>
  <r>
    <s v="Up-sized 24hour instruction set"/>
    <n v="170700"/>
    <x v="657"/>
    <n v="33.53837141183363"/>
    <x v="3"/>
    <n v="47.003284072249592"/>
    <n v="1218"/>
    <x v="1"/>
    <s v="USD"/>
    <x v="619"/>
    <n v="1317790800"/>
    <b v="0"/>
    <b v="0"/>
    <s v="photography/photography books"/>
    <x v="7"/>
    <x v="14"/>
  </r>
  <r>
    <s v="Right-sized web-enabled intranet"/>
    <n v="9700"/>
    <x v="658"/>
    <n v="122.97938144329896"/>
    <x v="1"/>
    <n v="36.0392749244713"/>
    <n v="331"/>
    <x v="1"/>
    <s v="USD"/>
    <x v="620"/>
    <n v="1568782800"/>
    <b v="0"/>
    <b v="0"/>
    <s v="journalism/audio"/>
    <x v="8"/>
    <x v="23"/>
  </r>
  <r>
    <s v="Expanded needs-based orchestration"/>
    <n v="62300"/>
    <x v="659"/>
    <n v="189.74959871589084"/>
    <x v="1"/>
    <n v="101.03760683760684"/>
    <n v="1170"/>
    <x v="1"/>
    <s v="USD"/>
    <x v="621"/>
    <n v="1349413200"/>
    <b v="0"/>
    <b v="0"/>
    <s v="photography/photography books"/>
    <x v="7"/>
    <x v="14"/>
  </r>
  <r>
    <s v="Organic system-worthy orchestration"/>
    <n v="5300"/>
    <x v="660"/>
    <n v="83.622641509433961"/>
    <x v="0"/>
    <n v="39.927927927927925"/>
    <n v="111"/>
    <x v="1"/>
    <s v="USD"/>
    <x v="622"/>
    <n v="1472446800"/>
    <b v="0"/>
    <b v="0"/>
    <s v="publishing/fiction"/>
    <x v="5"/>
    <x v="13"/>
  </r>
  <r>
    <s v="Inverse static standardization"/>
    <n v="99500"/>
    <x v="661"/>
    <n v="17.968844221105527"/>
    <x v="3"/>
    <n v="83.158139534883716"/>
    <n v="215"/>
    <x v="1"/>
    <s v="USD"/>
    <x v="35"/>
    <n v="1548050400"/>
    <b v="0"/>
    <b v="0"/>
    <s v="film &amp; video/drama"/>
    <x v="4"/>
    <x v="6"/>
  </r>
  <r>
    <s v="Synchronized motivating solution"/>
    <n v="1400"/>
    <x v="662"/>
    <n v="1036.5"/>
    <x v="1"/>
    <n v="39.97520661157025"/>
    <n v="363"/>
    <x v="1"/>
    <s v="USD"/>
    <x v="623"/>
    <n v="1571806800"/>
    <b v="0"/>
    <b v="1"/>
    <s v="food/food trucks"/>
    <x v="0"/>
    <x v="0"/>
  </r>
  <r>
    <s v="Open-source 4thgeneration open system"/>
    <n v="145600"/>
    <x v="663"/>
    <n v="97.405219780219781"/>
    <x v="0"/>
    <n v="47.993908629441627"/>
    <n v="2955"/>
    <x v="1"/>
    <s v="USD"/>
    <x v="624"/>
    <n v="1576476000"/>
    <b v="0"/>
    <b v="1"/>
    <s v="games/mobile games"/>
    <x v="6"/>
    <x v="20"/>
  </r>
  <r>
    <s v="Decentralized context-sensitive superstructure"/>
    <n v="184100"/>
    <x v="664"/>
    <n v="86.386203150461711"/>
    <x v="0"/>
    <n v="95.978877489438744"/>
    <n v="1657"/>
    <x v="1"/>
    <s v="USD"/>
    <x v="625"/>
    <n v="1324965600"/>
    <b v="0"/>
    <b v="0"/>
    <s v="theater/plays"/>
    <x v="3"/>
    <x v="3"/>
  </r>
  <r>
    <s v="Compatible 5thgeneration concept"/>
    <n v="5400"/>
    <x v="665"/>
    <n v="150.16666666666666"/>
    <x v="1"/>
    <n v="78.728155339805824"/>
    <n v="103"/>
    <x v="1"/>
    <s v="USD"/>
    <x v="626"/>
    <n v="1387519200"/>
    <b v="0"/>
    <b v="0"/>
    <s v="theater/plays"/>
    <x v="3"/>
    <x v="3"/>
  </r>
  <r>
    <s v="Virtual systemic intranet"/>
    <n v="2300"/>
    <x v="666"/>
    <n v="358.43478260869563"/>
    <x v="1"/>
    <n v="56.081632653061227"/>
    <n v="147"/>
    <x v="1"/>
    <s v="USD"/>
    <x v="627"/>
    <n v="1537246800"/>
    <b v="0"/>
    <b v="0"/>
    <s v="theater/plays"/>
    <x v="3"/>
    <x v="3"/>
  </r>
  <r>
    <s v="Optimized systemic algorithm"/>
    <n v="1400"/>
    <x v="667"/>
    <n v="542.85714285714289"/>
    <x v="1"/>
    <n v="69.090909090909093"/>
    <n v="110"/>
    <x v="0"/>
    <s v="CAD"/>
    <x v="628"/>
    <n v="1279515600"/>
    <b v="0"/>
    <b v="0"/>
    <s v="publishing/nonfiction"/>
    <x v="5"/>
    <x v="9"/>
  </r>
  <r>
    <s v="Customizable homogeneous firmware"/>
    <n v="140000"/>
    <x v="668"/>
    <n v="67.500714285714281"/>
    <x v="0"/>
    <n v="102.05291576673866"/>
    <n v="926"/>
    <x v="0"/>
    <s v="CAD"/>
    <x v="629"/>
    <n v="1442379600"/>
    <b v="0"/>
    <b v="0"/>
    <s v="theater/plays"/>
    <x v="3"/>
    <x v="3"/>
  </r>
  <r>
    <s v="Front-line cohesive extranet"/>
    <n v="7500"/>
    <x v="669"/>
    <n v="191.74666666666667"/>
    <x v="1"/>
    <n v="107.32089552238806"/>
    <n v="134"/>
    <x v="1"/>
    <s v="USD"/>
    <x v="630"/>
    <n v="1523077200"/>
    <b v="0"/>
    <b v="0"/>
    <s v="technology/wearables"/>
    <x v="2"/>
    <x v="8"/>
  </r>
  <r>
    <s v="Distributed holistic neural-net"/>
    <n v="1500"/>
    <x v="670"/>
    <n v="932"/>
    <x v="1"/>
    <n v="51.970260223048328"/>
    <n v="269"/>
    <x v="1"/>
    <s v="USD"/>
    <x v="631"/>
    <n v="1489554000"/>
    <b v="0"/>
    <b v="0"/>
    <s v="theater/plays"/>
    <x v="3"/>
    <x v="3"/>
  </r>
  <r>
    <s v="Devolved client-server monitoring"/>
    <n v="2900"/>
    <x v="671"/>
    <n v="429.27586206896552"/>
    <x v="1"/>
    <n v="71.137142857142862"/>
    <n v="175"/>
    <x v="1"/>
    <s v="USD"/>
    <x v="632"/>
    <n v="1548482400"/>
    <b v="0"/>
    <b v="1"/>
    <s v="film &amp; video/television"/>
    <x v="4"/>
    <x v="19"/>
  </r>
  <r>
    <s v="Seamless directional capacity"/>
    <n v="7300"/>
    <x v="672"/>
    <n v="100.65753424657535"/>
    <x v="1"/>
    <n v="106.49275362318841"/>
    <n v="69"/>
    <x v="1"/>
    <s v="USD"/>
    <x v="633"/>
    <n v="1384063200"/>
    <b v="0"/>
    <b v="0"/>
    <s v="technology/web"/>
    <x v="2"/>
    <x v="2"/>
  </r>
  <r>
    <s v="Polarized actuating implementation"/>
    <n v="3600"/>
    <x v="673"/>
    <n v="226.61111111111109"/>
    <x v="1"/>
    <n v="42.93684210526316"/>
    <n v="190"/>
    <x v="1"/>
    <s v="USD"/>
    <x v="634"/>
    <n v="1322892000"/>
    <b v="0"/>
    <b v="1"/>
    <s v="film &amp; video/documentary"/>
    <x v="4"/>
    <x v="4"/>
  </r>
  <r>
    <s v="Front-line disintermediate hub"/>
    <n v="5000"/>
    <x v="674"/>
    <n v="142.38"/>
    <x v="1"/>
    <n v="30.037974683544302"/>
    <n v="237"/>
    <x v="1"/>
    <s v="USD"/>
    <x v="635"/>
    <n v="1350709200"/>
    <b v="1"/>
    <b v="1"/>
    <s v="film &amp; video/documentary"/>
    <x v="4"/>
    <x v="4"/>
  </r>
  <r>
    <s v="Decentralized 4thgeneration challenge"/>
    <n v="6000"/>
    <x v="675"/>
    <n v="90.633333333333326"/>
    <x v="0"/>
    <n v="70.623376623376629"/>
    <n v="77"/>
    <x v="4"/>
    <s v="GBP"/>
    <x v="636"/>
    <n v="1564203600"/>
    <b v="0"/>
    <b v="0"/>
    <s v="music/rock"/>
    <x v="1"/>
    <x v="1"/>
  </r>
  <r>
    <s v="Reverse-engineered composite hierarchy"/>
    <n v="180400"/>
    <x v="676"/>
    <n v="63.966740576496676"/>
    <x v="0"/>
    <n v="66.016018306636155"/>
    <n v="1748"/>
    <x v="1"/>
    <s v="USD"/>
    <x v="637"/>
    <n v="1509685200"/>
    <b v="0"/>
    <b v="0"/>
    <s v="theater/plays"/>
    <x v="3"/>
    <x v="3"/>
  </r>
  <r>
    <s v="Programmable tangible ability"/>
    <n v="9100"/>
    <x v="677"/>
    <n v="84.131868131868131"/>
    <x v="0"/>
    <n v="96.911392405063296"/>
    <n v="79"/>
    <x v="1"/>
    <s v="USD"/>
    <x v="638"/>
    <n v="1514959200"/>
    <b v="0"/>
    <b v="0"/>
    <s v="theater/plays"/>
    <x v="3"/>
    <x v="3"/>
  </r>
  <r>
    <s v="Configurable full-range emulation"/>
    <n v="9200"/>
    <x v="678"/>
    <n v="133.93478260869566"/>
    <x v="1"/>
    <n v="62.867346938775512"/>
    <n v="196"/>
    <x v="6"/>
    <s v="EUR"/>
    <x v="639"/>
    <n v="1448863200"/>
    <b v="1"/>
    <b v="0"/>
    <s v="music/rock"/>
    <x v="1"/>
    <x v="1"/>
  </r>
  <r>
    <s v="Total real-time hardware"/>
    <n v="164100"/>
    <x v="679"/>
    <n v="59.042047531992694"/>
    <x v="0"/>
    <n v="108.98537682789652"/>
    <n v="889"/>
    <x v="1"/>
    <s v="USD"/>
    <x v="640"/>
    <n v="1429592400"/>
    <b v="0"/>
    <b v="1"/>
    <s v="theater/plays"/>
    <x v="3"/>
    <x v="3"/>
  </r>
  <r>
    <s v="Profound system-worthy functionalities"/>
    <n v="128900"/>
    <x v="680"/>
    <n v="152.80062063615205"/>
    <x v="1"/>
    <n v="26.999314599040439"/>
    <n v="7295"/>
    <x v="1"/>
    <s v="USD"/>
    <x v="641"/>
    <n v="1522645200"/>
    <b v="0"/>
    <b v="0"/>
    <s v="music/electric music"/>
    <x v="1"/>
    <x v="5"/>
  </r>
  <r>
    <s v="Cloned hybrid focus group"/>
    <n v="42100"/>
    <x v="681"/>
    <n v="446.69121140142522"/>
    <x v="1"/>
    <n v="65.004147943311438"/>
    <n v="2893"/>
    <x v="0"/>
    <s v="CAD"/>
    <x v="642"/>
    <n v="1323324000"/>
    <b v="0"/>
    <b v="0"/>
    <s v="technology/wearables"/>
    <x v="2"/>
    <x v="8"/>
  </r>
  <r>
    <s v="Ergonomic dedicated focus group"/>
    <n v="7400"/>
    <x v="682"/>
    <n v="84.391891891891888"/>
    <x v="0"/>
    <n v="111.51785714285714"/>
    <n v="56"/>
    <x v="1"/>
    <s v="USD"/>
    <x v="230"/>
    <n v="1561525200"/>
    <b v="0"/>
    <b v="0"/>
    <s v="film &amp; video/drama"/>
    <x v="4"/>
    <x v="6"/>
  </r>
  <r>
    <s v="Realigned zero administration paradigm"/>
    <n v="100"/>
    <x v="247"/>
    <n v="3"/>
    <x v="0"/>
    <n v="3"/>
    <n v="1"/>
    <x v="1"/>
    <s v="USD"/>
    <x v="67"/>
    <n v="1265695200"/>
    <b v="0"/>
    <b v="0"/>
    <s v="technology/wearables"/>
    <x v="2"/>
    <x v="8"/>
  </r>
  <r>
    <s v="Open-source multi-tasking methodology"/>
    <n v="52000"/>
    <x v="683"/>
    <n v="175.02692307692308"/>
    <x v="1"/>
    <n v="110.99268292682927"/>
    <n v="820"/>
    <x v="1"/>
    <s v="USD"/>
    <x v="643"/>
    <n v="1301806800"/>
    <b v="1"/>
    <b v="0"/>
    <s v="theater/plays"/>
    <x v="3"/>
    <x v="3"/>
  </r>
  <r>
    <s v="Object-based attitude-oriented analyzer"/>
    <n v="8700"/>
    <x v="684"/>
    <n v="54.137931034482754"/>
    <x v="0"/>
    <n v="56.746987951807228"/>
    <n v="83"/>
    <x v="1"/>
    <s v="USD"/>
    <x v="644"/>
    <n v="1374901200"/>
    <b v="0"/>
    <b v="0"/>
    <s v="technology/wearables"/>
    <x v="2"/>
    <x v="8"/>
  </r>
  <r>
    <s v="Cross-platform tertiary hub"/>
    <n v="63400"/>
    <x v="685"/>
    <n v="311.87381703470032"/>
    <x v="1"/>
    <n v="97.020608439646708"/>
    <n v="2038"/>
    <x v="1"/>
    <s v="USD"/>
    <x v="645"/>
    <n v="1336453200"/>
    <b v="1"/>
    <b v="1"/>
    <s v="publishing/translations"/>
    <x v="5"/>
    <x v="18"/>
  </r>
  <r>
    <s v="Seamless clear-thinking artificial intelligence"/>
    <n v="8700"/>
    <x v="686"/>
    <n v="122.78160919540231"/>
    <x v="1"/>
    <n v="92.08620689655173"/>
    <n v="116"/>
    <x v="1"/>
    <s v="USD"/>
    <x v="646"/>
    <n v="1468904400"/>
    <b v="0"/>
    <b v="0"/>
    <s v="film &amp; video/animation"/>
    <x v="4"/>
    <x v="10"/>
  </r>
  <r>
    <s v="Centralized tangible success"/>
    <n v="169700"/>
    <x v="687"/>
    <n v="99.026517383618156"/>
    <x v="0"/>
    <n v="82.986666666666665"/>
    <n v="2025"/>
    <x v="4"/>
    <s v="GBP"/>
    <x v="626"/>
    <n v="1387087200"/>
    <b v="0"/>
    <b v="0"/>
    <s v="publishing/nonfiction"/>
    <x v="5"/>
    <x v="9"/>
  </r>
  <r>
    <s v="Customer-focused multimedia methodology"/>
    <n v="108400"/>
    <x v="688"/>
    <n v="127.84686346863469"/>
    <x v="1"/>
    <n v="103.03791821561339"/>
    <n v="1345"/>
    <x v="2"/>
    <s v="AUD"/>
    <x v="647"/>
    <n v="1547445600"/>
    <b v="0"/>
    <b v="1"/>
    <s v="technology/web"/>
    <x v="2"/>
    <x v="2"/>
  </r>
  <r>
    <s v="Visionary maximized Local Area Network"/>
    <n v="7300"/>
    <x v="689"/>
    <n v="158.61643835616439"/>
    <x v="1"/>
    <n v="68.922619047619051"/>
    <n v="168"/>
    <x v="1"/>
    <s v="USD"/>
    <x v="159"/>
    <n v="1547359200"/>
    <b v="0"/>
    <b v="0"/>
    <s v="film &amp; video/drama"/>
    <x v="4"/>
    <x v="6"/>
  </r>
  <r>
    <s v="Secured bifurcated intranet"/>
    <n v="1700"/>
    <x v="690"/>
    <n v="707.05882352941171"/>
    <x v="1"/>
    <n v="87.737226277372258"/>
    <n v="137"/>
    <x v="5"/>
    <s v="CHF"/>
    <x v="648"/>
    <n v="1496293200"/>
    <b v="0"/>
    <b v="0"/>
    <s v="theater/plays"/>
    <x v="3"/>
    <x v="3"/>
  </r>
  <r>
    <s v="Grass-roots 4thgeneration product"/>
    <n v="9800"/>
    <x v="691"/>
    <n v="142.38775510204081"/>
    <x v="1"/>
    <n v="75.021505376344081"/>
    <n v="186"/>
    <x v="6"/>
    <s v="EUR"/>
    <x v="267"/>
    <n v="1335416400"/>
    <b v="0"/>
    <b v="0"/>
    <s v="theater/plays"/>
    <x v="3"/>
    <x v="3"/>
  </r>
  <r>
    <s v="Reduced next generation info-mediaries"/>
    <n v="4300"/>
    <x v="692"/>
    <n v="147.86046511627907"/>
    <x v="1"/>
    <n v="50.863999999999997"/>
    <n v="125"/>
    <x v="1"/>
    <s v="USD"/>
    <x v="649"/>
    <n v="1532149200"/>
    <b v="0"/>
    <b v="1"/>
    <s v="theater/plays"/>
    <x v="3"/>
    <x v="3"/>
  </r>
  <r>
    <s v="Customizable full-range artificial intelligence"/>
    <n v="6200"/>
    <x v="693"/>
    <n v="20.322580645161288"/>
    <x v="0"/>
    <n v="90"/>
    <n v="14"/>
    <x v="6"/>
    <s v="EUR"/>
    <x v="248"/>
    <n v="1453788000"/>
    <b v="1"/>
    <b v="1"/>
    <s v="theater/plays"/>
    <x v="3"/>
    <x v="3"/>
  </r>
  <r>
    <s v="Programmable leadingedge contingency"/>
    <n v="800"/>
    <x v="694"/>
    <n v="1840.625"/>
    <x v="1"/>
    <n v="72.896039603960389"/>
    <n v="202"/>
    <x v="1"/>
    <s v="USD"/>
    <x v="571"/>
    <n v="1471496400"/>
    <b v="0"/>
    <b v="0"/>
    <s v="theater/plays"/>
    <x v="3"/>
    <x v="3"/>
  </r>
  <r>
    <s v="Multi-layered global groupware"/>
    <n v="6900"/>
    <x v="695"/>
    <n v="161.94202898550725"/>
    <x v="1"/>
    <n v="108.48543689320388"/>
    <n v="103"/>
    <x v="1"/>
    <s v="USD"/>
    <x v="650"/>
    <n v="1472878800"/>
    <b v="0"/>
    <b v="0"/>
    <s v="publishing/radio &amp; podcasts"/>
    <x v="5"/>
    <x v="15"/>
  </r>
  <r>
    <s v="Switchable methodical superstructure"/>
    <n v="38500"/>
    <x v="696"/>
    <n v="472.82077922077923"/>
    <x v="1"/>
    <n v="101.98095238095237"/>
    <n v="1785"/>
    <x v="1"/>
    <s v="USD"/>
    <x v="1"/>
    <n v="1408510800"/>
    <b v="0"/>
    <b v="0"/>
    <s v="music/rock"/>
    <x v="1"/>
    <x v="1"/>
  </r>
  <r>
    <s v="Expanded even-keeled portal"/>
    <n v="118000"/>
    <x v="697"/>
    <n v="24.466101694915253"/>
    <x v="0"/>
    <n v="44.009146341463413"/>
    <n v="656"/>
    <x v="1"/>
    <s v="USD"/>
    <x v="651"/>
    <n v="1281589200"/>
    <b v="0"/>
    <b v="0"/>
    <s v="games/mobile games"/>
    <x v="6"/>
    <x v="20"/>
  </r>
  <r>
    <s v="Advanced modular moderator"/>
    <n v="2000"/>
    <x v="698"/>
    <n v="517.65"/>
    <x v="1"/>
    <n v="65.942675159235662"/>
    <n v="157"/>
    <x v="1"/>
    <s v="USD"/>
    <x v="652"/>
    <n v="1375851600"/>
    <b v="0"/>
    <b v="1"/>
    <s v="theater/plays"/>
    <x v="3"/>
    <x v="3"/>
  </r>
  <r>
    <s v="Reverse-engineered well-modulated ability"/>
    <n v="5600"/>
    <x v="699"/>
    <n v="247.64285714285714"/>
    <x v="1"/>
    <n v="24.987387387387386"/>
    <n v="555"/>
    <x v="1"/>
    <s v="USD"/>
    <x v="653"/>
    <n v="1315803600"/>
    <b v="0"/>
    <b v="0"/>
    <s v="film &amp; video/documentary"/>
    <x v="4"/>
    <x v="4"/>
  </r>
  <r>
    <s v="Expanded optimal pricing structure"/>
    <n v="8300"/>
    <x v="700"/>
    <n v="100.20481927710843"/>
    <x v="1"/>
    <n v="28.003367003367003"/>
    <n v="297"/>
    <x v="1"/>
    <s v="USD"/>
    <x v="654"/>
    <n v="1373691600"/>
    <b v="0"/>
    <b v="0"/>
    <s v="technology/wearables"/>
    <x v="2"/>
    <x v="8"/>
  </r>
  <r>
    <s v="Down-sized uniform ability"/>
    <n v="6900"/>
    <x v="701"/>
    <n v="153"/>
    <x v="1"/>
    <n v="85.829268292682926"/>
    <n v="123"/>
    <x v="1"/>
    <s v="USD"/>
    <x v="655"/>
    <n v="1339218000"/>
    <b v="0"/>
    <b v="0"/>
    <s v="publishing/fiction"/>
    <x v="5"/>
    <x v="13"/>
  </r>
  <r>
    <s v="Multi-layered upward-trending conglomeration"/>
    <n v="8700"/>
    <x v="702"/>
    <n v="37.091954022988503"/>
    <x v="3"/>
    <n v="84.921052631578945"/>
    <n v="38"/>
    <x v="3"/>
    <s v="DKK"/>
    <x v="656"/>
    <n v="1520402400"/>
    <b v="0"/>
    <b v="1"/>
    <s v="theater/plays"/>
    <x v="3"/>
    <x v="3"/>
  </r>
  <r>
    <s v="Open-architected systematic intranet"/>
    <n v="123600"/>
    <x v="703"/>
    <n v="4.392394822006473"/>
    <x v="3"/>
    <n v="90.483333333333334"/>
    <n v="60"/>
    <x v="1"/>
    <s v="USD"/>
    <x v="657"/>
    <n v="1523336400"/>
    <b v="0"/>
    <b v="0"/>
    <s v="music/rock"/>
    <x v="1"/>
    <x v="1"/>
  </r>
  <r>
    <s v="Proactive 24hour frame"/>
    <n v="48500"/>
    <x v="704"/>
    <n v="156.50721649484535"/>
    <x v="1"/>
    <n v="25.00197628458498"/>
    <n v="3036"/>
    <x v="1"/>
    <s v="USD"/>
    <x v="265"/>
    <n v="1512280800"/>
    <b v="0"/>
    <b v="0"/>
    <s v="film &amp; video/documentary"/>
    <x v="4"/>
    <x v="4"/>
  </r>
  <r>
    <s v="Exclusive fresh-thinking model"/>
    <n v="4900"/>
    <x v="705"/>
    <n v="270.40816326530609"/>
    <x v="1"/>
    <n v="92.013888888888886"/>
    <n v="144"/>
    <x v="2"/>
    <s v="AUD"/>
    <x v="658"/>
    <n v="1458709200"/>
    <b v="0"/>
    <b v="0"/>
    <s v="theater/plays"/>
    <x v="3"/>
    <x v="3"/>
  </r>
  <r>
    <s v="Business-focused encompassing intranet"/>
    <n v="8400"/>
    <x v="706"/>
    <n v="134.05952380952382"/>
    <x v="1"/>
    <n v="93.066115702479337"/>
    <n v="121"/>
    <x v="4"/>
    <s v="GBP"/>
    <x v="659"/>
    <n v="1414126800"/>
    <b v="0"/>
    <b v="1"/>
    <s v="theater/plays"/>
    <x v="3"/>
    <x v="3"/>
  </r>
  <r>
    <s v="Optional 6thgeneration access"/>
    <n v="193200"/>
    <x v="707"/>
    <n v="50.398033126293996"/>
    <x v="0"/>
    <n v="61.008145363408524"/>
    <n v="1596"/>
    <x v="1"/>
    <s v="USD"/>
    <x v="660"/>
    <n v="1416204000"/>
    <b v="0"/>
    <b v="0"/>
    <s v="games/mobile games"/>
    <x v="6"/>
    <x v="20"/>
  </r>
  <r>
    <s v="Realigned web-enabled functionalities"/>
    <n v="54300"/>
    <x v="708"/>
    <n v="88.815837937384899"/>
    <x v="3"/>
    <n v="92.036259541984734"/>
    <n v="524"/>
    <x v="1"/>
    <s v="USD"/>
    <x v="661"/>
    <n v="1288501200"/>
    <b v="0"/>
    <b v="1"/>
    <s v="theater/plays"/>
    <x v="3"/>
    <x v="3"/>
  </r>
  <r>
    <s v="Enterprise-wide multimedia software"/>
    <n v="8900"/>
    <x v="709"/>
    <n v="165"/>
    <x v="1"/>
    <n v="81.132596685082873"/>
    <n v="181"/>
    <x v="1"/>
    <s v="USD"/>
    <x v="4"/>
    <n v="1552971600"/>
    <b v="0"/>
    <b v="0"/>
    <s v="technology/web"/>
    <x v="2"/>
    <x v="2"/>
  </r>
  <r>
    <s v="Versatile mission-critical knowledgebase"/>
    <n v="4200"/>
    <x v="710"/>
    <n v="17.5"/>
    <x v="0"/>
    <n v="73.5"/>
    <n v="10"/>
    <x v="1"/>
    <s v="USD"/>
    <x v="662"/>
    <n v="1465102800"/>
    <b v="0"/>
    <b v="0"/>
    <s v="theater/plays"/>
    <x v="3"/>
    <x v="3"/>
  </r>
  <r>
    <s v="Multi-lateral object-oriented open system"/>
    <n v="5600"/>
    <x v="711"/>
    <n v="185.66071428571428"/>
    <x v="1"/>
    <n v="85.221311475409834"/>
    <n v="122"/>
    <x v="1"/>
    <s v="USD"/>
    <x v="663"/>
    <n v="1360130400"/>
    <b v="0"/>
    <b v="0"/>
    <s v="film &amp; video/drama"/>
    <x v="4"/>
    <x v="6"/>
  </r>
  <r>
    <s v="Visionary system-worthy attitude"/>
    <n v="28800"/>
    <x v="712"/>
    <n v="412.6631944444444"/>
    <x v="1"/>
    <n v="110.96825396825396"/>
    <n v="1071"/>
    <x v="0"/>
    <s v="CAD"/>
    <x v="664"/>
    <n v="1432875600"/>
    <b v="0"/>
    <b v="0"/>
    <s v="technology/wearables"/>
    <x v="2"/>
    <x v="8"/>
  </r>
  <r>
    <s v="Synergized content-based hierarchy"/>
    <n v="8000"/>
    <x v="713"/>
    <n v="90.25"/>
    <x v="3"/>
    <n v="32.968036529680369"/>
    <n v="219"/>
    <x v="1"/>
    <s v="USD"/>
    <x v="665"/>
    <n v="1500872400"/>
    <b v="0"/>
    <b v="0"/>
    <s v="technology/web"/>
    <x v="2"/>
    <x v="2"/>
  </r>
  <r>
    <s v="Business-focused 24hour access"/>
    <n v="117000"/>
    <x v="714"/>
    <n v="91.984615384615381"/>
    <x v="0"/>
    <n v="96.005352363960753"/>
    <n v="1121"/>
    <x v="1"/>
    <s v="USD"/>
    <x v="666"/>
    <n v="1492146000"/>
    <b v="0"/>
    <b v="1"/>
    <s v="music/rock"/>
    <x v="1"/>
    <x v="1"/>
  </r>
  <r>
    <s v="Automated hybrid orchestration"/>
    <n v="15800"/>
    <x v="715"/>
    <n v="527.00632911392404"/>
    <x v="1"/>
    <n v="84.96632653061225"/>
    <n v="980"/>
    <x v="1"/>
    <s v="USD"/>
    <x v="43"/>
    <n v="1407301200"/>
    <b v="0"/>
    <b v="0"/>
    <s v="music/metal"/>
    <x v="1"/>
    <x v="16"/>
  </r>
  <r>
    <s v="Exclusive 5thgeneration leverage"/>
    <n v="4200"/>
    <x v="716"/>
    <n v="319.14285714285711"/>
    <x v="1"/>
    <n v="25.007462686567163"/>
    <n v="536"/>
    <x v="1"/>
    <s v="USD"/>
    <x v="667"/>
    <n v="1486620000"/>
    <b v="0"/>
    <b v="1"/>
    <s v="theater/plays"/>
    <x v="3"/>
    <x v="3"/>
  </r>
  <r>
    <s v="Grass-roots zero administration alliance"/>
    <n v="37100"/>
    <x v="717"/>
    <n v="354.18867924528303"/>
    <x v="1"/>
    <n v="65.998995479658461"/>
    <n v="1991"/>
    <x v="1"/>
    <s v="USD"/>
    <x v="668"/>
    <n v="1459918800"/>
    <b v="0"/>
    <b v="0"/>
    <s v="photography/photography books"/>
    <x v="7"/>
    <x v="14"/>
  </r>
  <r>
    <s v="Proactive heuristic orchestration"/>
    <n v="7700"/>
    <x v="718"/>
    <n v="32.896103896103895"/>
    <x v="3"/>
    <n v="87.34482758620689"/>
    <n v="29"/>
    <x v="1"/>
    <s v="USD"/>
    <x v="669"/>
    <n v="1424757600"/>
    <b v="0"/>
    <b v="0"/>
    <s v="publishing/nonfiction"/>
    <x v="5"/>
    <x v="9"/>
  </r>
  <r>
    <s v="Function-based systematic Graphical User Interface"/>
    <n v="3700"/>
    <x v="719"/>
    <n v="135.8918918918919"/>
    <x v="1"/>
    <n v="27.933333333333334"/>
    <n v="180"/>
    <x v="1"/>
    <s v="USD"/>
    <x v="670"/>
    <n v="1479880800"/>
    <b v="0"/>
    <b v="0"/>
    <s v="music/indie rock"/>
    <x v="1"/>
    <x v="7"/>
  </r>
  <r>
    <s v="Extended zero administration software"/>
    <n v="74700"/>
    <x v="720"/>
    <n v="2.0843373493975905"/>
    <x v="0"/>
    <n v="103.8"/>
    <n v="15"/>
    <x v="1"/>
    <s v="USD"/>
    <x v="671"/>
    <n v="1418018400"/>
    <b v="0"/>
    <b v="1"/>
    <s v="theater/plays"/>
    <x v="3"/>
    <x v="3"/>
  </r>
  <r>
    <s v="Multi-tiered discrete support"/>
    <n v="10000"/>
    <x v="721"/>
    <n v="61"/>
    <x v="0"/>
    <n v="31.937172774869111"/>
    <n v="191"/>
    <x v="1"/>
    <s v="USD"/>
    <x v="672"/>
    <n v="1341032400"/>
    <b v="0"/>
    <b v="0"/>
    <s v="music/indie rock"/>
    <x v="1"/>
    <x v="7"/>
  </r>
  <r>
    <s v="Phased system-worthy conglomeration"/>
    <n v="5300"/>
    <x v="722"/>
    <n v="30.037735849056602"/>
    <x v="0"/>
    <n v="99.5"/>
    <n v="16"/>
    <x v="1"/>
    <s v="USD"/>
    <x v="673"/>
    <n v="1486360800"/>
    <b v="0"/>
    <b v="0"/>
    <s v="theater/plays"/>
    <x v="3"/>
    <x v="3"/>
  </r>
  <r>
    <s v="Balanced mobile alliance"/>
    <n v="1200"/>
    <x v="723"/>
    <n v="1179.1666666666665"/>
    <x v="1"/>
    <n v="108.84615384615384"/>
    <n v="130"/>
    <x v="1"/>
    <s v="USD"/>
    <x v="674"/>
    <n v="1274677200"/>
    <b v="0"/>
    <b v="0"/>
    <s v="theater/plays"/>
    <x v="3"/>
    <x v="3"/>
  </r>
  <r>
    <s v="Reactive solution-oriented groupware"/>
    <n v="1200"/>
    <x v="724"/>
    <n v="1126.0833333333335"/>
    <x v="1"/>
    <n v="110.76229508196721"/>
    <n v="122"/>
    <x v="1"/>
    <s v="USD"/>
    <x v="675"/>
    <n v="1267509600"/>
    <b v="0"/>
    <b v="0"/>
    <s v="music/electric music"/>
    <x v="1"/>
    <x v="5"/>
  </r>
  <r>
    <s v="Exclusive bandwidth-monitored orchestration"/>
    <n v="3900"/>
    <x v="725"/>
    <n v="12.923076923076923"/>
    <x v="0"/>
    <n v="29.647058823529413"/>
    <n v="17"/>
    <x v="1"/>
    <s v="USD"/>
    <x v="676"/>
    <n v="1445922000"/>
    <b v="0"/>
    <b v="1"/>
    <s v="theater/plays"/>
    <x v="3"/>
    <x v="3"/>
  </r>
  <r>
    <s v="Intuitive exuding initiative"/>
    <n v="2000"/>
    <x v="726"/>
    <n v="712"/>
    <x v="1"/>
    <n v="101.71428571428571"/>
    <n v="140"/>
    <x v="1"/>
    <s v="USD"/>
    <x v="342"/>
    <n v="1534050000"/>
    <b v="0"/>
    <b v="1"/>
    <s v="theater/plays"/>
    <x v="3"/>
    <x v="3"/>
  </r>
  <r>
    <s v="Streamlined needs-based knowledge user"/>
    <n v="6900"/>
    <x v="727"/>
    <n v="30.304347826086957"/>
    <x v="0"/>
    <n v="61.5"/>
    <n v="34"/>
    <x v="1"/>
    <s v="USD"/>
    <x v="677"/>
    <n v="1277528400"/>
    <b v="0"/>
    <b v="0"/>
    <s v="technology/wearables"/>
    <x v="2"/>
    <x v="8"/>
  </r>
  <r>
    <s v="Automated system-worthy structure"/>
    <n v="55800"/>
    <x v="728"/>
    <n v="212.50896057347671"/>
    <x v="1"/>
    <n v="35"/>
    <n v="3388"/>
    <x v="1"/>
    <s v="USD"/>
    <x v="678"/>
    <n v="1318568400"/>
    <b v="0"/>
    <b v="0"/>
    <s v="technology/web"/>
    <x v="2"/>
    <x v="2"/>
  </r>
  <r>
    <s v="Secured clear-thinking intranet"/>
    <n v="4900"/>
    <x v="729"/>
    <n v="228.85714285714286"/>
    <x v="1"/>
    <n v="40.049999999999997"/>
    <n v="280"/>
    <x v="1"/>
    <s v="USD"/>
    <x v="679"/>
    <n v="1284354000"/>
    <b v="0"/>
    <b v="0"/>
    <s v="theater/plays"/>
    <x v="3"/>
    <x v="3"/>
  </r>
  <r>
    <s v="Cloned actuating architecture"/>
    <n v="194900"/>
    <x v="730"/>
    <n v="34.959979476654695"/>
    <x v="3"/>
    <n v="110.97231270358306"/>
    <n v="614"/>
    <x v="1"/>
    <s v="USD"/>
    <x v="680"/>
    <n v="1269579600"/>
    <b v="0"/>
    <b v="1"/>
    <s v="film &amp; video/animation"/>
    <x v="4"/>
    <x v="10"/>
  </r>
  <r>
    <s v="Down-sized needs-based task-force"/>
    <n v="8600"/>
    <x v="731"/>
    <n v="157.29069767441862"/>
    <x v="1"/>
    <n v="36.959016393442624"/>
    <n v="366"/>
    <x v="6"/>
    <s v="EUR"/>
    <x v="681"/>
    <n v="1413781200"/>
    <b v="0"/>
    <b v="1"/>
    <s v="technology/wearables"/>
    <x v="2"/>
    <x v="8"/>
  </r>
  <r>
    <s v="Extended responsive Internet solution"/>
    <n v="100"/>
    <x v="99"/>
    <n v="1"/>
    <x v="0"/>
    <n v="1"/>
    <n v="1"/>
    <x v="4"/>
    <s v="GBP"/>
    <x v="682"/>
    <n v="1280120400"/>
    <b v="0"/>
    <b v="0"/>
    <s v="music/electric music"/>
    <x v="1"/>
    <x v="5"/>
  </r>
  <r>
    <s v="Universal value-added moderator"/>
    <n v="3600"/>
    <x v="732"/>
    <n v="232.30555555555554"/>
    <x v="1"/>
    <n v="30.974074074074075"/>
    <n v="270"/>
    <x v="1"/>
    <s v="USD"/>
    <x v="683"/>
    <n v="1459486800"/>
    <b v="1"/>
    <b v="1"/>
    <s v="publishing/nonfiction"/>
    <x v="5"/>
    <x v="9"/>
  </r>
  <r>
    <s v="Sharable motivating emulation"/>
    <n v="5800"/>
    <x v="733"/>
    <n v="92.448275862068968"/>
    <x v="3"/>
    <n v="47.035087719298247"/>
    <n v="114"/>
    <x v="1"/>
    <s v="USD"/>
    <x v="684"/>
    <n v="1282539600"/>
    <b v="0"/>
    <b v="1"/>
    <s v="theater/plays"/>
    <x v="3"/>
    <x v="3"/>
  </r>
  <r>
    <s v="Networked web-enabled product"/>
    <n v="4700"/>
    <x v="734"/>
    <n v="256.70212765957444"/>
    <x v="1"/>
    <n v="88.065693430656935"/>
    <n v="137"/>
    <x v="1"/>
    <s v="USD"/>
    <x v="674"/>
    <n v="1275886800"/>
    <b v="0"/>
    <b v="0"/>
    <s v="photography/photography books"/>
    <x v="7"/>
    <x v="14"/>
  </r>
  <r>
    <s v="Advanced dedicated encoding"/>
    <n v="70400"/>
    <x v="735"/>
    <n v="168.47017045454547"/>
    <x v="1"/>
    <n v="37.005616224648989"/>
    <n v="3205"/>
    <x v="1"/>
    <s v="USD"/>
    <x v="685"/>
    <n v="1355983200"/>
    <b v="0"/>
    <b v="0"/>
    <s v="theater/plays"/>
    <x v="3"/>
    <x v="3"/>
  </r>
  <r>
    <s v="Stand-alone multi-state project"/>
    <n v="4500"/>
    <x v="562"/>
    <n v="166.57777777777778"/>
    <x v="1"/>
    <n v="26.027777777777779"/>
    <n v="288"/>
    <x v="3"/>
    <s v="DKK"/>
    <x v="605"/>
    <n v="1515391200"/>
    <b v="0"/>
    <b v="1"/>
    <s v="theater/plays"/>
    <x v="3"/>
    <x v="3"/>
  </r>
  <r>
    <s v="Customizable bi-directional monitoring"/>
    <n v="1300"/>
    <x v="736"/>
    <n v="772.07692307692309"/>
    <x v="1"/>
    <n v="67.817567567567565"/>
    <n v="148"/>
    <x v="1"/>
    <s v="USD"/>
    <x v="686"/>
    <n v="1422252000"/>
    <b v="0"/>
    <b v="0"/>
    <s v="theater/plays"/>
    <x v="3"/>
    <x v="3"/>
  </r>
  <r>
    <s v="Profit-focused motivating function"/>
    <n v="1400"/>
    <x v="737"/>
    <n v="406.85714285714283"/>
    <x v="1"/>
    <n v="49.964912280701753"/>
    <n v="114"/>
    <x v="1"/>
    <s v="USD"/>
    <x v="687"/>
    <n v="1305522000"/>
    <b v="0"/>
    <b v="0"/>
    <s v="film &amp; video/drama"/>
    <x v="4"/>
    <x v="6"/>
  </r>
  <r>
    <s v="Proactive systemic firmware"/>
    <n v="29600"/>
    <x v="738"/>
    <n v="564.20608108108115"/>
    <x v="1"/>
    <n v="110.01646903820817"/>
    <n v="1518"/>
    <x v="0"/>
    <s v="CAD"/>
    <x v="688"/>
    <n v="1414904400"/>
    <b v="0"/>
    <b v="0"/>
    <s v="music/rock"/>
    <x v="1"/>
    <x v="1"/>
  </r>
  <r>
    <s v="Grass-roots upward-trending installation"/>
    <n v="167500"/>
    <x v="739"/>
    <n v="68.426865671641792"/>
    <x v="0"/>
    <n v="89.964678178963894"/>
    <n v="1274"/>
    <x v="1"/>
    <s v="USD"/>
    <x v="689"/>
    <n v="1520402400"/>
    <b v="0"/>
    <b v="0"/>
    <s v="music/electric music"/>
    <x v="1"/>
    <x v="5"/>
  </r>
  <r>
    <s v="Virtual heuristic hub"/>
    <n v="48300"/>
    <x v="740"/>
    <n v="34.351966873706004"/>
    <x v="0"/>
    <n v="79.009523809523813"/>
    <n v="210"/>
    <x v="6"/>
    <s v="EUR"/>
    <x v="690"/>
    <n v="1567141200"/>
    <b v="0"/>
    <b v="1"/>
    <s v="games/video games"/>
    <x v="6"/>
    <x v="11"/>
  </r>
  <r>
    <s v="Customizable leadingedge model"/>
    <n v="2200"/>
    <x v="741"/>
    <n v="655.4545454545455"/>
    <x v="1"/>
    <n v="86.867469879518069"/>
    <n v="166"/>
    <x v="1"/>
    <s v="USD"/>
    <x v="691"/>
    <n v="1501131600"/>
    <b v="0"/>
    <b v="0"/>
    <s v="music/rock"/>
    <x v="1"/>
    <x v="1"/>
  </r>
  <r>
    <s v="Upgradable uniform service-desk"/>
    <n v="3500"/>
    <x v="742"/>
    <n v="177.25714285714284"/>
    <x v="1"/>
    <n v="62.04"/>
    <n v="100"/>
    <x v="2"/>
    <s v="AUD"/>
    <x v="692"/>
    <n v="1355032800"/>
    <b v="0"/>
    <b v="0"/>
    <s v="music/jazz"/>
    <x v="1"/>
    <x v="17"/>
  </r>
  <r>
    <s v="Inverse client-driven product"/>
    <n v="5600"/>
    <x v="207"/>
    <n v="113.17857142857144"/>
    <x v="1"/>
    <n v="26.970212765957445"/>
    <n v="235"/>
    <x v="1"/>
    <s v="USD"/>
    <x v="693"/>
    <n v="1339477200"/>
    <b v="0"/>
    <b v="1"/>
    <s v="theater/plays"/>
    <x v="3"/>
    <x v="3"/>
  </r>
  <r>
    <s v="Managed bandwidth-monitored system engine"/>
    <n v="1100"/>
    <x v="743"/>
    <n v="728.18181818181824"/>
    <x v="1"/>
    <n v="54.121621621621621"/>
    <n v="148"/>
    <x v="1"/>
    <s v="USD"/>
    <x v="694"/>
    <n v="1305954000"/>
    <b v="0"/>
    <b v="0"/>
    <s v="music/rock"/>
    <x v="1"/>
    <x v="1"/>
  </r>
  <r>
    <s v="Advanced transitional help-desk"/>
    <n v="3900"/>
    <x v="744"/>
    <n v="208.33333333333334"/>
    <x v="1"/>
    <n v="41.035353535353536"/>
    <n v="198"/>
    <x v="1"/>
    <s v="USD"/>
    <x v="695"/>
    <n v="1494392400"/>
    <b v="1"/>
    <b v="1"/>
    <s v="music/indie rock"/>
    <x v="1"/>
    <x v="7"/>
  </r>
  <r>
    <s v="De-engineered disintermediate encryption"/>
    <n v="43800"/>
    <x v="49"/>
    <n v="31.171232876712331"/>
    <x v="0"/>
    <n v="55.052419354838712"/>
    <n v="248"/>
    <x v="2"/>
    <s v="AUD"/>
    <x v="123"/>
    <n v="1537419600"/>
    <b v="0"/>
    <b v="0"/>
    <s v="film &amp; video/science fiction"/>
    <x v="4"/>
    <x v="22"/>
  </r>
  <r>
    <s v="Upgradable attitude-oriented project"/>
    <n v="97200"/>
    <x v="745"/>
    <n v="56.967078189300416"/>
    <x v="0"/>
    <n v="107.93762183235867"/>
    <n v="513"/>
    <x v="1"/>
    <s v="USD"/>
    <x v="696"/>
    <n v="1447999200"/>
    <b v="0"/>
    <b v="0"/>
    <s v="publishing/translations"/>
    <x v="5"/>
    <x v="18"/>
  </r>
  <r>
    <s v="Fundamental zero tolerance alliance"/>
    <n v="4800"/>
    <x v="746"/>
    <n v="231"/>
    <x v="1"/>
    <n v="73.92"/>
    <n v="150"/>
    <x v="1"/>
    <s v="USD"/>
    <x v="626"/>
    <n v="1388037600"/>
    <b v="0"/>
    <b v="0"/>
    <s v="theater/plays"/>
    <x v="3"/>
    <x v="3"/>
  </r>
  <r>
    <s v="Devolved 24hour forecast"/>
    <n v="125600"/>
    <x v="747"/>
    <n v="86.867834394904463"/>
    <x v="0"/>
    <n v="31.995894428152493"/>
    <n v="3410"/>
    <x v="1"/>
    <s v="USD"/>
    <x v="697"/>
    <n v="1378789200"/>
    <b v="0"/>
    <b v="0"/>
    <s v="games/video games"/>
    <x v="6"/>
    <x v="11"/>
  </r>
  <r>
    <s v="User-centric attitude-oriented intranet"/>
    <n v="4300"/>
    <x v="748"/>
    <n v="270.74418604651163"/>
    <x v="1"/>
    <n v="53.898148148148145"/>
    <n v="216"/>
    <x v="6"/>
    <s v="EUR"/>
    <x v="698"/>
    <n v="1398056400"/>
    <b v="0"/>
    <b v="1"/>
    <s v="theater/plays"/>
    <x v="3"/>
    <x v="3"/>
  </r>
  <r>
    <s v="Self-enabling 5thgeneration paradigm"/>
    <n v="5600"/>
    <x v="749"/>
    <n v="49.446428571428569"/>
    <x v="3"/>
    <n v="106.5"/>
    <n v="26"/>
    <x v="1"/>
    <s v="USD"/>
    <x v="699"/>
    <n v="1550815200"/>
    <b v="0"/>
    <b v="0"/>
    <s v="theater/plays"/>
    <x v="3"/>
    <x v="3"/>
  </r>
  <r>
    <s v="Persistent 3rdgeneration moratorium"/>
    <n v="149600"/>
    <x v="750"/>
    <n v="113.3596256684492"/>
    <x v="1"/>
    <n v="32.999805409612762"/>
    <n v="5139"/>
    <x v="1"/>
    <s v="USD"/>
    <x v="700"/>
    <n v="1550037600"/>
    <b v="0"/>
    <b v="0"/>
    <s v="music/indie rock"/>
    <x v="1"/>
    <x v="7"/>
  </r>
  <r>
    <s v="Cross-platform empowering project"/>
    <n v="53100"/>
    <x v="751"/>
    <n v="190.55555555555554"/>
    <x v="1"/>
    <n v="43.00254993625159"/>
    <n v="2353"/>
    <x v="1"/>
    <s v="USD"/>
    <x v="701"/>
    <n v="1492923600"/>
    <b v="0"/>
    <b v="0"/>
    <s v="theater/plays"/>
    <x v="3"/>
    <x v="3"/>
  </r>
  <r>
    <s v="Polarized user-facing interface"/>
    <n v="5000"/>
    <x v="752"/>
    <n v="135.5"/>
    <x v="1"/>
    <n v="86.858974358974365"/>
    <n v="78"/>
    <x v="6"/>
    <s v="EUR"/>
    <x v="702"/>
    <n v="1467522000"/>
    <b v="0"/>
    <b v="0"/>
    <s v="technology/web"/>
    <x v="2"/>
    <x v="2"/>
  </r>
  <r>
    <s v="Customer-focused non-volatile framework"/>
    <n v="9400"/>
    <x v="197"/>
    <n v="10.297872340425531"/>
    <x v="0"/>
    <n v="96.8"/>
    <n v="10"/>
    <x v="1"/>
    <s v="USD"/>
    <x v="703"/>
    <n v="1416117600"/>
    <b v="0"/>
    <b v="0"/>
    <s v="music/rock"/>
    <x v="1"/>
    <x v="1"/>
  </r>
  <r>
    <s v="Synchronized multimedia frame"/>
    <n v="110800"/>
    <x v="753"/>
    <n v="65.544223826714799"/>
    <x v="0"/>
    <n v="32.995456610631528"/>
    <n v="2201"/>
    <x v="1"/>
    <s v="USD"/>
    <x v="704"/>
    <n v="1563771600"/>
    <b v="0"/>
    <b v="0"/>
    <s v="theater/plays"/>
    <x v="3"/>
    <x v="3"/>
  </r>
  <r>
    <s v="Open-architected stable algorithm"/>
    <n v="93800"/>
    <x v="754"/>
    <n v="49.026652452025587"/>
    <x v="0"/>
    <n v="68.028106508875737"/>
    <n v="676"/>
    <x v="1"/>
    <s v="USD"/>
    <x v="431"/>
    <n v="1319259600"/>
    <b v="0"/>
    <b v="0"/>
    <s v="theater/plays"/>
    <x v="3"/>
    <x v="3"/>
  </r>
  <r>
    <s v="Cross-platform optimizing website"/>
    <n v="1300"/>
    <x v="755"/>
    <n v="787.92307692307691"/>
    <x v="1"/>
    <n v="58.867816091954026"/>
    <n v="174"/>
    <x v="5"/>
    <s v="CHF"/>
    <x v="705"/>
    <n v="1313643600"/>
    <b v="0"/>
    <b v="0"/>
    <s v="film &amp; video/animation"/>
    <x v="4"/>
    <x v="10"/>
  </r>
  <r>
    <s v="Public-key actuating projection"/>
    <n v="108700"/>
    <x v="756"/>
    <n v="80.306347746090154"/>
    <x v="0"/>
    <n v="105.04572803850782"/>
    <n v="831"/>
    <x v="1"/>
    <s v="USD"/>
    <x v="706"/>
    <n v="1440306000"/>
    <b v="0"/>
    <b v="1"/>
    <s v="theater/plays"/>
    <x v="3"/>
    <x v="3"/>
  </r>
  <r>
    <s v="Implemented intangible instruction set"/>
    <n v="5100"/>
    <x v="757"/>
    <n v="106.29411764705883"/>
    <x v="1"/>
    <n v="33.054878048780488"/>
    <n v="164"/>
    <x v="1"/>
    <s v="USD"/>
    <x v="707"/>
    <n v="1470805200"/>
    <b v="0"/>
    <b v="1"/>
    <s v="film &amp; video/drama"/>
    <x v="4"/>
    <x v="6"/>
  </r>
  <r>
    <s v="Cross-group interactive architecture"/>
    <n v="8700"/>
    <x v="758"/>
    <n v="50.735632183908038"/>
    <x v="3"/>
    <n v="78.821428571428569"/>
    <n v="56"/>
    <x v="5"/>
    <s v="CHF"/>
    <x v="708"/>
    <n v="1292911200"/>
    <b v="0"/>
    <b v="0"/>
    <s v="theater/plays"/>
    <x v="3"/>
    <x v="3"/>
  </r>
  <r>
    <s v="Centralized asymmetric framework"/>
    <n v="5100"/>
    <x v="759"/>
    <n v="215.31372549019611"/>
    <x v="1"/>
    <n v="68.204968944099377"/>
    <n v="161"/>
    <x v="1"/>
    <s v="USD"/>
    <x v="709"/>
    <n v="1301374800"/>
    <b v="0"/>
    <b v="1"/>
    <s v="film &amp; video/animation"/>
    <x v="4"/>
    <x v="10"/>
  </r>
  <r>
    <s v="Down-sized systematic utilization"/>
    <n v="7400"/>
    <x v="760"/>
    <n v="141.22972972972974"/>
    <x v="1"/>
    <n v="75.731884057971016"/>
    <n v="138"/>
    <x v="1"/>
    <s v="USD"/>
    <x v="710"/>
    <n v="1387864800"/>
    <b v="0"/>
    <b v="0"/>
    <s v="music/rock"/>
    <x v="1"/>
    <x v="1"/>
  </r>
  <r>
    <s v="Profound fault-tolerant model"/>
    <n v="88900"/>
    <x v="761"/>
    <n v="115.33745781777279"/>
    <x v="1"/>
    <n v="30.996070133010882"/>
    <n v="3308"/>
    <x v="1"/>
    <s v="USD"/>
    <x v="711"/>
    <n v="1458190800"/>
    <b v="0"/>
    <b v="0"/>
    <s v="technology/web"/>
    <x v="2"/>
    <x v="2"/>
  </r>
  <r>
    <s v="Multi-channeled bi-directional moratorium"/>
    <n v="6700"/>
    <x v="762"/>
    <n v="193.11940298507463"/>
    <x v="1"/>
    <n v="101.88188976377953"/>
    <n v="127"/>
    <x v="2"/>
    <s v="AUD"/>
    <x v="157"/>
    <n v="1559278800"/>
    <b v="0"/>
    <b v="1"/>
    <s v="film &amp; video/animation"/>
    <x v="4"/>
    <x v="10"/>
  </r>
  <r>
    <s v="Object-based content-based ability"/>
    <n v="1500"/>
    <x v="763"/>
    <n v="729.73333333333335"/>
    <x v="1"/>
    <n v="52.879227053140099"/>
    <n v="207"/>
    <x v="6"/>
    <s v="EUR"/>
    <x v="630"/>
    <n v="1522731600"/>
    <b v="0"/>
    <b v="1"/>
    <s v="music/jazz"/>
    <x v="1"/>
    <x v="17"/>
  </r>
  <r>
    <s v="Progressive coherent secured line"/>
    <n v="61200"/>
    <x v="764"/>
    <n v="99.66339869281046"/>
    <x v="0"/>
    <n v="71.005820721769496"/>
    <n v="859"/>
    <x v="0"/>
    <s v="CAD"/>
    <x v="712"/>
    <n v="1306731600"/>
    <b v="0"/>
    <b v="0"/>
    <s v="music/rock"/>
    <x v="1"/>
    <x v="1"/>
  </r>
  <r>
    <s v="Synchronized directional capability"/>
    <n v="3600"/>
    <x v="765"/>
    <n v="88.166666666666671"/>
    <x v="2"/>
    <n v="102.38709677419355"/>
    <n v="31"/>
    <x v="1"/>
    <s v="USD"/>
    <x v="93"/>
    <n v="1352527200"/>
    <b v="0"/>
    <b v="0"/>
    <s v="film &amp; video/animation"/>
    <x v="4"/>
    <x v="10"/>
  </r>
  <r>
    <s v="Cross-platform composite migration"/>
    <n v="9000"/>
    <x v="766"/>
    <n v="37.233333333333334"/>
    <x v="0"/>
    <n v="74.466666666666669"/>
    <n v="45"/>
    <x v="1"/>
    <s v="USD"/>
    <x v="713"/>
    <n v="1404363600"/>
    <b v="0"/>
    <b v="0"/>
    <s v="theater/plays"/>
    <x v="3"/>
    <x v="3"/>
  </r>
  <r>
    <s v="Operative local pricing structure"/>
    <n v="185900"/>
    <x v="767"/>
    <n v="30.540075309306079"/>
    <x v="3"/>
    <n v="51.009883198562441"/>
    <n v="1113"/>
    <x v="1"/>
    <s v="USD"/>
    <x v="714"/>
    <n v="1266645600"/>
    <b v="0"/>
    <b v="0"/>
    <s v="theater/plays"/>
    <x v="3"/>
    <x v="3"/>
  </r>
  <r>
    <s v="Optional web-enabled extranet"/>
    <n v="2100"/>
    <x v="768"/>
    <n v="25.714285714285712"/>
    <x v="0"/>
    <n v="90"/>
    <n v="6"/>
    <x v="1"/>
    <s v="USD"/>
    <x v="715"/>
    <n v="1482818400"/>
    <b v="0"/>
    <b v="0"/>
    <s v="food/food trucks"/>
    <x v="0"/>
    <x v="0"/>
  </r>
  <r>
    <s v="Reduced 6thgeneration intranet"/>
    <n v="2000"/>
    <x v="769"/>
    <n v="34"/>
    <x v="0"/>
    <n v="97.142857142857139"/>
    <n v="7"/>
    <x v="1"/>
    <s v="USD"/>
    <x v="716"/>
    <n v="1374642000"/>
    <b v="0"/>
    <b v="1"/>
    <s v="theater/plays"/>
    <x v="3"/>
    <x v="3"/>
  </r>
  <r>
    <s v="Networked disintermediate leverage"/>
    <n v="1100"/>
    <x v="770"/>
    <n v="1185.909090909091"/>
    <x v="1"/>
    <n v="72.071823204419886"/>
    <n v="181"/>
    <x v="5"/>
    <s v="CHF"/>
    <x v="448"/>
    <n v="1372482000"/>
    <b v="0"/>
    <b v="0"/>
    <s v="publishing/nonfiction"/>
    <x v="5"/>
    <x v="9"/>
  </r>
  <r>
    <s v="Optional optimal website"/>
    <n v="6600"/>
    <x v="771"/>
    <n v="125.39393939393939"/>
    <x v="1"/>
    <n v="75.236363636363635"/>
    <n v="110"/>
    <x v="1"/>
    <s v="USD"/>
    <x v="717"/>
    <n v="1514959200"/>
    <b v="0"/>
    <b v="0"/>
    <s v="music/rock"/>
    <x v="1"/>
    <x v="1"/>
  </r>
  <r>
    <s v="Stand-alone asynchronous functionalities"/>
    <n v="7100"/>
    <x v="772"/>
    <n v="14.394366197183098"/>
    <x v="0"/>
    <n v="32.967741935483872"/>
    <n v="31"/>
    <x v="1"/>
    <s v="USD"/>
    <x v="718"/>
    <n v="1478235600"/>
    <b v="0"/>
    <b v="0"/>
    <s v="film &amp; video/drama"/>
    <x v="4"/>
    <x v="6"/>
  </r>
  <r>
    <s v="Profound full-range open system"/>
    <n v="7800"/>
    <x v="773"/>
    <n v="54.807692307692314"/>
    <x v="0"/>
    <n v="54.807692307692307"/>
    <n v="78"/>
    <x v="1"/>
    <s v="USD"/>
    <x v="719"/>
    <n v="1408078800"/>
    <b v="0"/>
    <b v="1"/>
    <s v="games/mobile games"/>
    <x v="6"/>
    <x v="20"/>
  </r>
  <r>
    <s v="Optional tangible utilization"/>
    <n v="7600"/>
    <x v="774"/>
    <n v="109.63157894736841"/>
    <x v="1"/>
    <n v="45.037837837837834"/>
    <n v="185"/>
    <x v="1"/>
    <s v="USD"/>
    <x v="720"/>
    <n v="1548136800"/>
    <b v="0"/>
    <b v="0"/>
    <s v="technology/web"/>
    <x v="2"/>
    <x v="2"/>
  </r>
  <r>
    <s v="Seamless maximized product"/>
    <n v="3400"/>
    <x v="775"/>
    <n v="188.47058823529412"/>
    <x v="1"/>
    <n v="52.958677685950413"/>
    <n v="121"/>
    <x v="1"/>
    <s v="USD"/>
    <x v="721"/>
    <n v="1340859600"/>
    <b v="0"/>
    <b v="1"/>
    <s v="theater/plays"/>
    <x v="3"/>
    <x v="3"/>
  </r>
  <r>
    <s v="Devolved tertiary time-frame"/>
    <n v="84500"/>
    <x v="776"/>
    <n v="87.008284023668637"/>
    <x v="0"/>
    <n v="60.017959183673469"/>
    <n v="1225"/>
    <x v="4"/>
    <s v="GBP"/>
    <x v="722"/>
    <n v="1454479200"/>
    <b v="0"/>
    <b v="0"/>
    <s v="theater/plays"/>
    <x v="3"/>
    <x v="3"/>
  </r>
  <r>
    <s v="Centralized regional function"/>
    <n v="100"/>
    <x v="99"/>
    <n v="1"/>
    <x v="0"/>
    <n v="1"/>
    <n v="1"/>
    <x v="5"/>
    <s v="CHF"/>
    <x v="139"/>
    <n v="1434430800"/>
    <b v="0"/>
    <b v="0"/>
    <s v="music/rock"/>
    <x v="1"/>
    <x v="1"/>
  </r>
  <r>
    <s v="User-friendly high-level initiative"/>
    <n v="2300"/>
    <x v="777"/>
    <n v="202.9130434782609"/>
    <x v="1"/>
    <n v="44.028301886792455"/>
    <n v="106"/>
    <x v="1"/>
    <s v="USD"/>
    <x v="723"/>
    <n v="1579672800"/>
    <b v="0"/>
    <b v="1"/>
    <s v="photography/photography books"/>
    <x v="7"/>
    <x v="14"/>
  </r>
  <r>
    <s v="Reverse-engineered zero-defect infrastructure"/>
    <n v="6200"/>
    <x v="778"/>
    <n v="197.03225806451613"/>
    <x v="1"/>
    <n v="86.028169014084511"/>
    <n v="142"/>
    <x v="1"/>
    <s v="USD"/>
    <x v="704"/>
    <n v="1562389200"/>
    <b v="0"/>
    <b v="0"/>
    <s v="photography/photography books"/>
    <x v="7"/>
    <x v="14"/>
  </r>
  <r>
    <s v="Stand-alone background customer loyalty"/>
    <n v="6100"/>
    <x v="106"/>
    <n v="107"/>
    <x v="1"/>
    <n v="28.012875536480685"/>
    <n v="233"/>
    <x v="1"/>
    <s v="USD"/>
    <x v="724"/>
    <n v="1551506400"/>
    <b v="0"/>
    <b v="0"/>
    <s v="theater/plays"/>
    <x v="3"/>
    <x v="3"/>
  </r>
  <r>
    <s v="Business-focused discrete software"/>
    <n v="2600"/>
    <x v="779"/>
    <n v="268.73076923076923"/>
    <x v="1"/>
    <n v="32.050458715596328"/>
    <n v="218"/>
    <x v="1"/>
    <s v="USD"/>
    <x v="725"/>
    <n v="1516600800"/>
    <b v="0"/>
    <b v="0"/>
    <s v="music/rock"/>
    <x v="1"/>
    <x v="1"/>
  </r>
  <r>
    <s v="Advanced intermediate Graphic Interface"/>
    <n v="9700"/>
    <x v="780"/>
    <n v="50.845360824742272"/>
    <x v="0"/>
    <n v="73.611940298507463"/>
    <n v="67"/>
    <x v="2"/>
    <s v="AUD"/>
    <x v="660"/>
    <n v="1420437600"/>
    <b v="0"/>
    <b v="0"/>
    <s v="film &amp; video/documentary"/>
    <x v="4"/>
    <x v="4"/>
  </r>
  <r>
    <s v="Adaptive holistic hub"/>
    <n v="700"/>
    <x v="781"/>
    <n v="1180.2857142857142"/>
    <x v="1"/>
    <n v="108.71052631578948"/>
    <n v="76"/>
    <x v="1"/>
    <s v="USD"/>
    <x v="726"/>
    <n v="1332997200"/>
    <b v="0"/>
    <b v="1"/>
    <s v="film &amp; video/drama"/>
    <x v="4"/>
    <x v="6"/>
  </r>
  <r>
    <s v="Automated uniform concept"/>
    <n v="700"/>
    <x v="782"/>
    <n v="264"/>
    <x v="1"/>
    <n v="42.97674418604651"/>
    <n v="43"/>
    <x v="1"/>
    <s v="USD"/>
    <x v="727"/>
    <n v="1574920800"/>
    <b v="0"/>
    <b v="1"/>
    <s v="theater/plays"/>
    <x v="3"/>
    <x v="3"/>
  </r>
  <r>
    <s v="Enhanced regional flexibility"/>
    <n v="5200"/>
    <x v="783"/>
    <n v="30.44230769230769"/>
    <x v="0"/>
    <n v="83.315789473684205"/>
    <n v="19"/>
    <x v="1"/>
    <s v="USD"/>
    <x v="728"/>
    <n v="1464930000"/>
    <b v="0"/>
    <b v="0"/>
    <s v="food/food trucks"/>
    <x v="0"/>
    <x v="0"/>
  </r>
  <r>
    <s v="Public-key bottom-line algorithm"/>
    <n v="140800"/>
    <x v="784"/>
    <n v="62.880681818181813"/>
    <x v="0"/>
    <n v="42"/>
    <n v="2108"/>
    <x v="5"/>
    <s v="CHF"/>
    <x v="729"/>
    <n v="1345006800"/>
    <b v="0"/>
    <b v="0"/>
    <s v="film &amp; video/documentary"/>
    <x v="4"/>
    <x v="4"/>
  </r>
  <r>
    <s v="Multi-layered intangible instruction set"/>
    <n v="6400"/>
    <x v="785"/>
    <n v="193.125"/>
    <x v="1"/>
    <n v="55.927601809954751"/>
    <n v="221"/>
    <x v="1"/>
    <s v="USD"/>
    <x v="730"/>
    <n v="1512712800"/>
    <b v="0"/>
    <b v="1"/>
    <s v="theater/plays"/>
    <x v="3"/>
    <x v="3"/>
  </r>
  <r>
    <s v="Fundamental methodical emulation"/>
    <n v="92500"/>
    <x v="786"/>
    <n v="77.102702702702715"/>
    <x v="0"/>
    <n v="105.03681885125184"/>
    <n v="679"/>
    <x v="1"/>
    <s v="USD"/>
    <x v="731"/>
    <n v="1452492000"/>
    <b v="0"/>
    <b v="1"/>
    <s v="games/video games"/>
    <x v="6"/>
    <x v="11"/>
  </r>
  <r>
    <s v="Expanded value-added hardware"/>
    <n v="59700"/>
    <x v="787"/>
    <n v="225.52763819095478"/>
    <x v="1"/>
    <n v="48"/>
    <n v="2805"/>
    <x v="0"/>
    <s v="CAD"/>
    <x v="78"/>
    <n v="1524286800"/>
    <b v="0"/>
    <b v="0"/>
    <s v="publishing/nonfiction"/>
    <x v="5"/>
    <x v="9"/>
  </r>
  <r>
    <s v="Diverse high-level attitude"/>
    <n v="3200"/>
    <x v="788"/>
    <n v="239.40625"/>
    <x v="1"/>
    <n v="112.66176470588235"/>
    <n v="68"/>
    <x v="1"/>
    <s v="USD"/>
    <x v="732"/>
    <n v="1346907600"/>
    <b v="0"/>
    <b v="0"/>
    <s v="games/video games"/>
    <x v="6"/>
    <x v="11"/>
  </r>
  <r>
    <s v="Visionary 24hour analyzer"/>
    <n v="3200"/>
    <x v="789"/>
    <n v="92.1875"/>
    <x v="0"/>
    <n v="81.944444444444443"/>
    <n v="36"/>
    <x v="3"/>
    <s v="DKK"/>
    <x v="733"/>
    <n v="1464498000"/>
    <b v="0"/>
    <b v="1"/>
    <s v="music/rock"/>
    <x v="1"/>
    <x v="1"/>
  </r>
  <r>
    <s v="Centralized bandwidth-monitored leverage"/>
    <n v="9000"/>
    <x v="790"/>
    <n v="130.23333333333335"/>
    <x v="1"/>
    <n v="64.049180327868854"/>
    <n v="183"/>
    <x v="0"/>
    <s v="CAD"/>
    <x v="734"/>
    <n v="1514181600"/>
    <b v="0"/>
    <b v="0"/>
    <s v="music/rock"/>
    <x v="1"/>
    <x v="1"/>
  </r>
  <r>
    <s v="Ergonomic mission-critical moratorium"/>
    <n v="2300"/>
    <x v="723"/>
    <n v="615.21739130434787"/>
    <x v="1"/>
    <n v="106.39097744360902"/>
    <n v="133"/>
    <x v="1"/>
    <s v="USD"/>
    <x v="406"/>
    <n v="1392184800"/>
    <b v="1"/>
    <b v="1"/>
    <s v="theater/plays"/>
    <x v="3"/>
    <x v="3"/>
  </r>
  <r>
    <s v="Front-line intermediate moderator"/>
    <n v="51300"/>
    <x v="791"/>
    <n v="368.79532163742692"/>
    <x v="1"/>
    <n v="76.011249497790274"/>
    <n v="2489"/>
    <x v="6"/>
    <s v="EUR"/>
    <x v="735"/>
    <n v="1559365200"/>
    <b v="0"/>
    <b v="1"/>
    <s v="publishing/nonfiction"/>
    <x v="5"/>
    <x v="9"/>
  </r>
  <r>
    <s v="Automated local secured line"/>
    <n v="700"/>
    <x v="792"/>
    <n v="1094.8571428571429"/>
    <x v="1"/>
    <n v="111.07246376811594"/>
    <n v="69"/>
    <x v="1"/>
    <s v="USD"/>
    <x v="736"/>
    <n v="1549173600"/>
    <b v="0"/>
    <b v="1"/>
    <s v="theater/plays"/>
    <x v="3"/>
    <x v="3"/>
  </r>
  <r>
    <s v="Integrated bandwidth-monitored alliance"/>
    <n v="8900"/>
    <x v="793"/>
    <n v="50.662921348314605"/>
    <x v="0"/>
    <n v="95.936170212765958"/>
    <n v="47"/>
    <x v="1"/>
    <s v="USD"/>
    <x v="737"/>
    <n v="1355032800"/>
    <b v="1"/>
    <b v="0"/>
    <s v="games/video games"/>
    <x v="6"/>
    <x v="11"/>
  </r>
  <r>
    <s v="Cross-group heuristic forecast"/>
    <n v="1500"/>
    <x v="794"/>
    <n v="800.6"/>
    <x v="1"/>
    <n v="43.043010752688176"/>
    <n v="279"/>
    <x v="4"/>
    <s v="GBP"/>
    <x v="192"/>
    <n v="1533963600"/>
    <b v="0"/>
    <b v="1"/>
    <s v="music/rock"/>
    <x v="1"/>
    <x v="1"/>
  </r>
  <r>
    <s v="Extended impactful secured line"/>
    <n v="4900"/>
    <x v="795"/>
    <n v="291.28571428571428"/>
    <x v="1"/>
    <n v="67.966666666666669"/>
    <n v="210"/>
    <x v="1"/>
    <s v="USD"/>
    <x v="738"/>
    <n v="1489381200"/>
    <b v="0"/>
    <b v="0"/>
    <s v="film &amp; video/documentary"/>
    <x v="4"/>
    <x v="4"/>
  </r>
  <r>
    <s v="Distributed optimizing protocol"/>
    <n v="54000"/>
    <x v="796"/>
    <n v="349.9666666666667"/>
    <x v="1"/>
    <n v="89.991428571428571"/>
    <n v="2100"/>
    <x v="1"/>
    <s v="USD"/>
    <x v="739"/>
    <n v="1395032400"/>
    <b v="0"/>
    <b v="0"/>
    <s v="music/rock"/>
    <x v="1"/>
    <x v="1"/>
  </r>
  <r>
    <s v="Secured well-modulated system engine"/>
    <n v="4100"/>
    <x v="797"/>
    <n v="357.07317073170731"/>
    <x v="1"/>
    <n v="58.095238095238095"/>
    <n v="252"/>
    <x v="1"/>
    <s v="USD"/>
    <x v="613"/>
    <n v="1412485200"/>
    <b v="1"/>
    <b v="1"/>
    <s v="music/rock"/>
    <x v="1"/>
    <x v="1"/>
  </r>
  <r>
    <s v="Streamlined national benchmark"/>
    <n v="85000"/>
    <x v="798"/>
    <n v="126.48941176470588"/>
    <x v="1"/>
    <n v="83.996875000000003"/>
    <n v="1280"/>
    <x v="1"/>
    <s v="USD"/>
    <x v="740"/>
    <n v="1279688400"/>
    <b v="0"/>
    <b v="1"/>
    <s v="publishing/nonfiction"/>
    <x v="5"/>
    <x v="9"/>
  </r>
  <r>
    <s v="Open-architected 24/7 infrastructure"/>
    <n v="3600"/>
    <x v="799"/>
    <n v="387.5"/>
    <x v="1"/>
    <n v="88.853503184713375"/>
    <n v="157"/>
    <x v="4"/>
    <s v="GBP"/>
    <x v="145"/>
    <n v="1501995600"/>
    <b v="0"/>
    <b v="0"/>
    <s v="film &amp; video/shorts"/>
    <x v="4"/>
    <x v="12"/>
  </r>
  <r>
    <s v="Digitized 6thgeneration Local Area Network"/>
    <n v="2800"/>
    <x v="800"/>
    <n v="457.03571428571428"/>
    <x v="1"/>
    <n v="65.963917525773198"/>
    <n v="194"/>
    <x v="1"/>
    <s v="USD"/>
    <x v="741"/>
    <n v="1294639200"/>
    <b v="0"/>
    <b v="1"/>
    <s v="theater/plays"/>
    <x v="3"/>
    <x v="3"/>
  </r>
  <r>
    <s v="Innovative actuating artificial intelligence"/>
    <n v="2300"/>
    <x v="801"/>
    <n v="266.69565217391306"/>
    <x v="1"/>
    <n v="74.804878048780495"/>
    <n v="82"/>
    <x v="2"/>
    <s v="AUD"/>
    <x v="742"/>
    <n v="1305435600"/>
    <b v="0"/>
    <b v="1"/>
    <s v="film &amp; video/drama"/>
    <x v="4"/>
    <x v="6"/>
  </r>
  <r>
    <s v="Cross-platform reciprocal budgetary management"/>
    <n v="7100"/>
    <x v="802"/>
    <n v="69"/>
    <x v="0"/>
    <n v="69.98571428571428"/>
    <n v="70"/>
    <x v="1"/>
    <s v="USD"/>
    <x v="202"/>
    <n v="1537592400"/>
    <b v="0"/>
    <b v="0"/>
    <s v="theater/plays"/>
    <x v="3"/>
    <x v="3"/>
  </r>
  <r>
    <s v="Vision-oriented scalable portal"/>
    <n v="9600"/>
    <x v="803"/>
    <n v="51.34375"/>
    <x v="0"/>
    <n v="32.006493506493506"/>
    <n v="154"/>
    <x v="1"/>
    <s v="USD"/>
    <x v="743"/>
    <n v="1435122000"/>
    <b v="0"/>
    <b v="0"/>
    <s v="theater/plays"/>
    <x v="3"/>
    <x v="3"/>
  </r>
  <r>
    <s v="Persevering zero administration knowledge user"/>
    <n v="121600"/>
    <x v="804"/>
    <n v="1.1710526315789473"/>
    <x v="0"/>
    <n v="64.727272727272734"/>
    <n v="22"/>
    <x v="1"/>
    <s v="USD"/>
    <x v="744"/>
    <n v="1520056800"/>
    <b v="0"/>
    <b v="0"/>
    <s v="theater/plays"/>
    <x v="3"/>
    <x v="3"/>
  </r>
  <r>
    <s v="Front-line bottom-line Graphic Interface"/>
    <n v="97100"/>
    <x v="805"/>
    <n v="108.97734294541709"/>
    <x v="1"/>
    <n v="24.998110087408456"/>
    <n v="4233"/>
    <x v="1"/>
    <s v="USD"/>
    <x v="745"/>
    <n v="1335675600"/>
    <b v="0"/>
    <b v="0"/>
    <s v="photography/photography books"/>
    <x v="7"/>
    <x v="14"/>
  </r>
  <r>
    <s v="Synergized fault-tolerant hierarchy"/>
    <n v="43200"/>
    <x v="806"/>
    <n v="315.17592592592592"/>
    <x v="1"/>
    <n v="104.97764070932922"/>
    <n v="1297"/>
    <x v="3"/>
    <s v="DKK"/>
    <x v="746"/>
    <n v="1448431200"/>
    <b v="1"/>
    <b v="0"/>
    <s v="publishing/translations"/>
    <x v="5"/>
    <x v="18"/>
  </r>
  <r>
    <s v="Expanded asynchronous groupware"/>
    <n v="6800"/>
    <x v="807"/>
    <n v="157.69117647058823"/>
    <x v="1"/>
    <n v="64.987878787878785"/>
    <n v="165"/>
    <x v="3"/>
    <s v="DKK"/>
    <x v="747"/>
    <n v="1298613600"/>
    <b v="0"/>
    <b v="0"/>
    <s v="publishing/translations"/>
    <x v="5"/>
    <x v="18"/>
  </r>
  <r>
    <s v="Expanded fault-tolerant emulation"/>
    <n v="7300"/>
    <x v="808"/>
    <n v="153.8082191780822"/>
    <x v="1"/>
    <n v="94.352941176470594"/>
    <n v="119"/>
    <x v="1"/>
    <s v="USD"/>
    <x v="362"/>
    <n v="1372482000"/>
    <b v="0"/>
    <b v="0"/>
    <s v="theater/plays"/>
    <x v="3"/>
    <x v="3"/>
  </r>
  <r>
    <s v="Future-proofed 24hour model"/>
    <n v="86200"/>
    <x v="809"/>
    <n v="89.738979118329468"/>
    <x v="0"/>
    <n v="44.001706484641637"/>
    <n v="1758"/>
    <x v="1"/>
    <s v="USD"/>
    <x v="748"/>
    <n v="1425621600"/>
    <b v="0"/>
    <b v="0"/>
    <s v="technology/web"/>
    <x v="2"/>
    <x v="2"/>
  </r>
  <r>
    <s v="Optimized didactic intranet"/>
    <n v="8100"/>
    <x v="810"/>
    <n v="75.135802469135797"/>
    <x v="0"/>
    <n v="64.744680851063833"/>
    <n v="94"/>
    <x v="1"/>
    <s v="USD"/>
    <x v="749"/>
    <n v="1266300000"/>
    <b v="0"/>
    <b v="0"/>
    <s v="music/indie rock"/>
    <x v="1"/>
    <x v="7"/>
  </r>
  <r>
    <s v="Right-sized dedicated standardization"/>
    <n v="17700"/>
    <x v="811"/>
    <n v="852.88135593220341"/>
    <x v="1"/>
    <n v="84.00667779632721"/>
    <n v="1797"/>
    <x v="1"/>
    <s v="USD"/>
    <x v="643"/>
    <n v="1305867600"/>
    <b v="0"/>
    <b v="0"/>
    <s v="music/jazz"/>
    <x v="1"/>
    <x v="17"/>
  </r>
  <r>
    <s v="Vision-oriented high-level extranet"/>
    <n v="6400"/>
    <x v="812"/>
    <n v="138.90625"/>
    <x v="1"/>
    <n v="34.061302681992338"/>
    <n v="261"/>
    <x v="1"/>
    <s v="USD"/>
    <x v="750"/>
    <n v="1538802000"/>
    <b v="0"/>
    <b v="0"/>
    <s v="theater/plays"/>
    <x v="3"/>
    <x v="3"/>
  </r>
  <r>
    <s v="Organized scalable initiative"/>
    <n v="7700"/>
    <x v="813"/>
    <n v="190.18181818181819"/>
    <x v="1"/>
    <n v="93.273885350318466"/>
    <n v="157"/>
    <x v="1"/>
    <s v="USD"/>
    <x v="751"/>
    <n v="1398920400"/>
    <b v="0"/>
    <b v="1"/>
    <s v="film &amp; video/documentary"/>
    <x v="4"/>
    <x v="4"/>
  </r>
  <r>
    <s v="Enhanced regional moderator"/>
    <n v="116300"/>
    <x v="814"/>
    <n v="100.24333619948409"/>
    <x v="1"/>
    <n v="32.998301726577978"/>
    <n v="3533"/>
    <x v="1"/>
    <s v="USD"/>
    <x v="752"/>
    <n v="1405659600"/>
    <b v="0"/>
    <b v="1"/>
    <s v="theater/plays"/>
    <x v="3"/>
    <x v="3"/>
  </r>
  <r>
    <s v="Automated even-keeled emulation"/>
    <n v="9100"/>
    <x v="815"/>
    <n v="142.75824175824175"/>
    <x v="1"/>
    <n v="83.812903225806451"/>
    <n v="155"/>
    <x v="1"/>
    <s v="USD"/>
    <x v="753"/>
    <n v="1457244000"/>
    <b v="0"/>
    <b v="0"/>
    <s v="technology/web"/>
    <x v="2"/>
    <x v="2"/>
  </r>
  <r>
    <s v="Reverse-engineered multi-tasking product"/>
    <n v="1500"/>
    <x v="816"/>
    <n v="563.13333333333333"/>
    <x v="1"/>
    <n v="63.992424242424242"/>
    <n v="132"/>
    <x v="6"/>
    <s v="EUR"/>
    <x v="754"/>
    <n v="1529298000"/>
    <b v="0"/>
    <b v="0"/>
    <s v="technology/wearables"/>
    <x v="2"/>
    <x v="8"/>
  </r>
  <r>
    <s v="De-engineered next generation parallelism"/>
    <n v="8800"/>
    <x v="817"/>
    <n v="30.715909090909086"/>
    <x v="0"/>
    <n v="81.909090909090907"/>
    <n v="33"/>
    <x v="1"/>
    <s v="USD"/>
    <x v="755"/>
    <n v="1535778000"/>
    <b v="0"/>
    <b v="0"/>
    <s v="photography/photography books"/>
    <x v="7"/>
    <x v="14"/>
  </r>
  <r>
    <s v="Intuitive cohesive groupware"/>
    <n v="8800"/>
    <x v="818"/>
    <n v="99.39772727272728"/>
    <x v="3"/>
    <n v="93.053191489361708"/>
    <n v="94"/>
    <x v="1"/>
    <s v="USD"/>
    <x v="756"/>
    <n v="1327471200"/>
    <b v="0"/>
    <b v="0"/>
    <s v="film &amp; video/documentary"/>
    <x v="4"/>
    <x v="4"/>
  </r>
  <r>
    <s v="Up-sized high-level access"/>
    <n v="69900"/>
    <x v="819"/>
    <n v="197.54935622317598"/>
    <x v="1"/>
    <n v="101.98449039881831"/>
    <n v="1354"/>
    <x v="4"/>
    <s v="GBP"/>
    <x v="757"/>
    <n v="1529557200"/>
    <b v="0"/>
    <b v="0"/>
    <s v="technology/web"/>
    <x v="2"/>
    <x v="2"/>
  </r>
  <r>
    <s v="Phased empowering success"/>
    <n v="1000"/>
    <x v="820"/>
    <n v="508.5"/>
    <x v="1"/>
    <n v="105.9375"/>
    <n v="48"/>
    <x v="1"/>
    <s v="USD"/>
    <x v="758"/>
    <n v="1535259600"/>
    <b v="1"/>
    <b v="1"/>
    <s v="technology/web"/>
    <x v="2"/>
    <x v="2"/>
  </r>
  <r>
    <s v="Distributed actuating project"/>
    <n v="4700"/>
    <x v="695"/>
    <n v="237.74468085106383"/>
    <x v="1"/>
    <n v="101.58181818181818"/>
    <n v="110"/>
    <x v="1"/>
    <s v="USD"/>
    <x v="759"/>
    <n v="1515564000"/>
    <b v="0"/>
    <b v="0"/>
    <s v="food/food trucks"/>
    <x v="0"/>
    <x v="0"/>
  </r>
  <r>
    <s v="Robust motivating orchestration"/>
    <n v="3200"/>
    <x v="821"/>
    <n v="338.46875"/>
    <x v="1"/>
    <n v="62.970930232558139"/>
    <n v="172"/>
    <x v="1"/>
    <s v="USD"/>
    <x v="760"/>
    <n v="1277096400"/>
    <b v="0"/>
    <b v="0"/>
    <s v="film &amp; video/drama"/>
    <x v="4"/>
    <x v="6"/>
  </r>
  <r>
    <s v="Vision-oriented uniform instruction set"/>
    <n v="6700"/>
    <x v="822"/>
    <n v="133.08955223880596"/>
    <x v="1"/>
    <n v="29.045602605863191"/>
    <n v="307"/>
    <x v="1"/>
    <s v="USD"/>
    <x v="761"/>
    <n v="1329026400"/>
    <b v="0"/>
    <b v="1"/>
    <s v="music/indie rock"/>
    <x v="1"/>
    <x v="7"/>
  </r>
  <r>
    <s v="Cross-group upward-trending hierarchy"/>
    <n v="100"/>
    <x v="99"/>
    <n v="1"/>
    <x v="0"/>
    <n v="1"/>
    <n v="1"/>
    <x v="1"/>
    <s v="USD"/>
    <x v="762"/>
    <n v="1322978400"/>
    <b v="1"/>
    <b v="0"/>
    <s v="music/rock"/>
    <x v="1"/>
    <x v="1"/>
  </r>
  <r>
    <s v="Object-based needs-based info-mediaries"/>
    <n v="6000"/>
    <x v="823"/>
    <n v="207.79999999999998"/>
    <x v="1"/>
    <n v="77.924999999999997"/>
    <n v="160"/>
    <x v="1"/>
    <s v="USD"/>
    <x v="444"/>
    <n v="1338786000"/>
    <b v="0"/>
    <b v="0"/>
    <s v="music/electric music"/>
    <x v="1"/>
    <x v="5"/>
  </r>
  <r>
    <s v="Open-source reciprocal standardization"/>
    <n v="4900"/>
    <x v="824"/>
    <n v="51.122448979591837"/>
    <x v="0"/>
    <n v="80.806451612903231"/>
    <n v="31"/>
    <x v="1"/>
    <s v="USD"/>
    <x v="763"/>
    <n v="1311656400"/>
    <b v="0"/>
    <b v="1"/>
    <s v="games/video games"/>
    <x v="6"/>
    <x v="11"/>
  </r>
  <r>
    <s v="Secured well-modulated projection"/>
    <n v="17100"/>
    <x v="825"/>
    <n v="652.05847953216369"/>
    <x v="1"/>
    <n v="76.006816632583508"/>
    <n v="1467"/>
    <x v="0"/>
    <s v="CAD"/>
    <x v="764"/>
    <n v="1308978000"/>
    <b v="0"/>
    <b v="1"/>
    <s v="music/indie rock"/>
    <x v="1"/>
    <x v="7"/>
  </r>
  <r>
    <s v="Multi-channeled secondary middleware"/>
    <n v="171000"/>
    <x v="826"/>
    <n v="113.63099415204678"/>
    <x v="1"/>
    <n v="72.993613824192337"/>
    <n v="2662"/>
    <x v="0"/>
    <s v="CAD"/>
    <x v="765"/>
    <n v="1576389600"/>
    <b v="0"/>
    <b v="0"/>
    <s v="publishing/fiction"/>
    <x v="5"/>
    <x v="13"/>
  </r>
  <r>
    <s v="Horizontal clear-thinking framework"/>
    <n v="23400"/>
    <x v="827"/>
    <n v="102.37606837606839"/>
    <x v="1"/>
    <n v="53"/>
    <n v="452"/>
    <x v="2"/>
    <s v="AUD"/>
    <x v="766"/>
    <n v="1311051600"/>
    <b v="0"/>
    <b v="0"/>
    <s v="theater/plays"/>
    <x v="3"/>
    <x v="3"/>
  </r>
  <r>
    <s v="Profound composite core"/>
    <n v="2400"/>
    <x v="828"/>
    <n v="356.58333333333331"/>
    <x v="1"/>
    <n v="54.164556962025316"/>
    <n v="158"/>
    <x v="1"/>
    <s v="USD"/>
    <x v="767"/>
    <n v="1336712400"/>
    <b v="0"/>
    <b v="0"/>
    <s v="food/food trucks"/>
    <x v="0"/>
    <x v="0"/>
  </r>
  <r>
    <s v="Programmable disintermediate matrices"/>
    <n v="5300"/>
    <x v="829"/>
    <n v="139.86792452830187"/>
    <x v="1"/>
    <n v="32.946666666666665"/>
    <n v="225"/>
    <x v="5"/>
    <s v="CHF"/>
    <x v="768"/>
    <n v="1330408800"/>
    <b v="1"/>
    <b v="0"/>
    <s v="film &amp; video/shorts"/>
    <x v="4"/>
    <x v="12"/>
  </r>
  <r>
    <s v="Realigned 5thgeneration knowledge user"/>
    <n v="4000"/>
    <x v="830"/>
    <n v="69.45"/>
    <x v="0"/>
    <n v="79.371428571428567"/>
    <n v="35"/>
    <x v="1"/>
    <s v="USD"/>
    <x v="769"/>
    <n v="1524891600"/>
    <b v="1"/>
    <b v="0"/>
    <s v="food/food trucks"/>
    <x v="0"/>
    <x v="0"/>
  </r>
  <r>
    <s v="Multi-layered upward-trending groupware"/>
    <n v="7300"/>
    <x v="831"/>
    <n v="35.534246575342465"/>
    <x v="0"/>
    <n v="41.174603174603178"/>
    <n v="63"/>
    <x v="1"/>
    <s v="USD"/>
    <x v="770"/>
    <n v="1363669200"/>
    <b v="0"/>
    <b v="1"/>
    <s v="theater/plays"/>
    <x v="3"/>
    <x v="3"/>
  </r>
  <r>
    <s v="Re-contextualized leadingedge firmware"/>
    <n v="2000"/>
    <x v="832"/>
    <n v="251.65"/>
    <x v="1"/>
    <n v="77.430769230769229"/>
    <n v="65"/>
    <x v="1"/>
    <s v="USD"/>
    <x v="771"/>
    <n v="1551420000"/>
    <b v="0"/>
    <b v="1"/>
    <s v="technology/wearables"/>
    <x v="2"/>
    <x v="8"/>
  </r>
  <r>
    <s v="Devolved disintermediate analyzer"/>
    <n v="8800"/>
    <x v="833"/>
    <n v="105.87500000000001"/>
    <x v="1"/>
    <n v="57.159509202453989"/>
    <n v="163"/>
    <x v="1"/>
    <s v="USD"/>
    <x v="772"/>
    <n v="1269838800"/>
    <b v="0"/>
    <b v="0"/>
    <s v="theater/plays"/>
    <x v="3"/>
    <x v="3"/>
  </r>
  <r>
    <s v="Profound disintermediate open system"/>
    <n v="3500"/>
    <x v="834"/>
    <n v="187.42857142857144"/>
    <x v="1"/>
    <n v="77.17647058823529"/>
    <n v="85"/>
    <x v="1"/>
    <s v="USD"/>
    <x v="773"/>
    <n v="1312520400"/>
    <b v="0"/>
    <b v="0"/>
    <s v="theater/plays"/>
    <x v="3"/>
    <x v="3"/>
  </r>
  <r>
    <s v="Automated reciprocal protocol"/>
    <n v="1400"/>
    <x v="835"/>
    <n v="386.78571428571428"/>
    <x v="1"/>
    <n v="24.953917050691246"/>
    <n v="217"/>
    <x v="1"/>
    <s v="USD"/>
    <x v="774"/>
    <n v="1436504400"/>
    <b v="0"/>
    <b v="1"/>
    <s v="film &amp; video/television"/>
    <x v="4"/>
    <x v="19"/>
  </r>
  <r>
    <s v="Automated static workforce"/>
    <n v="4200"/>
    <x v="836"/>
    <n v="347.07142857142856"/>
    <x v="1"/>
    <n v="97.18"/>
    <n v="150"/>
    <x v="1"/>
    <s v="USD"/>
    <x v="775"/>
    <n v="1472014800"/>
    <b v="0"/>
    <b v="0"/>
    <s v="film &amp; video/shorts"/>
    <x v="4"/>
    <x v="12"/>
  </r>
  <r>
    <s v="Horizontal attitude-oriented help-desk"/>
    <n v="81000"/>
    <x v="837"/>
    <n v="185.82098765432099"/>
    <x v="1"/>
    <n v="46.000916870415651"/>
    <n v="3272"/>
    <x v="1"/>
    <s v="USD"/>
    <x v="776"/>
    <n v="1411534800"/>
    <b v="0"/>
    <b v="0"/>
    <s v="theater/plays"/>
    <x v="3"/>
    <x v="3"/>
  </r>
  <r>
    <s v="Versatile 5thgeneration matrices"/>
    <n v="182800"/>
    <x v="838"/>
    <n v="43.241247264770237"/>
    <x v="3"/>
    <n v="88.023385300668153"/>
    <n v="898"/>
    <x v="1"/>
    <s v="USD"/>
    <x v="777"/>
    <n v="1304917200"/>
    <b v="0"/>
    <b v="0"/>
    <s v="photography/photography books"/>
    <x v="7"/>
    <x v="14"/>
  </r>
  <r>
    <s v="Cross-platform next generation service-desk"/>
    <n v="4800"/>
    <x v="839"/>
    <n v="162.4375"/>
    <x v="1"/>
    <n v="25.99"/>
    <n v="300"/>
    <x v="1"/>
    <s v="USD"/>
    <x v="778"/>
    <n v="1539579600"/>
    <b v="0"/>
    <b v="0"/>
    <s v="food/food trucks"/>
    <x v="0"/>
    <x v="0"/>
  </r>
  <r>
    <s v="Front-line web-enabled installation"/>
    <n v="7000"/>
    <x v="762"/>
    <n v="184.84285714285716"/>
    <x v="1"/>
    <n v="102.69047619047619"/>
    <n v="126"/>
    <x v="1"/>
    <s v="USD"/>
    <x v="779"/>
    <n v="1382504400"/>
    <b v="0"/>
    <b v="0"/>
    <s v="theater/plays"/>
    <x v="3"/>
    <x v="3"/>
  </r>
  <r>
    <s v="Multi-channeled responsive product"/>
    <n v="161900"/>
    <x v="840"/>
    <n v="23.703520691785052"/>
    <x v="0"/>
    <n v="72.958174904942965"/>
    <n v="526"/>
    <x v="1"/>
    <s v="USD"/>
    <x v="780"/>
    <n v="1278306000"/>
    <b v="0"/>
    <b v="0"/>
    <s v="film &amp; video/drama"/>
    <x v="4"/>
    <x v="6"/>
  </r>
  <r>
    <s v="Adaptive demand-driven encryption"/>
    <n v="7700"/>
    <x v="841"/>
    <n v="89.870129870129873"/>
    <x v="0"/>
    <n v="57.190082644628099"/>
    <n v="121"/>
    <x v="1"/>
    <s v="USD"/>
    <x v="335"/>
    <n v="1442552400"/>
    <b v="0"/>
    <b v="0"/>
    <s v="theater/plays"/>
    <x v="3"/>
    <x v="3"/>
  </r>
  <r>
    <s v="Re-engineered client-driven knowledge user"/>
    <n v="71500"/>
    <x v="842"/>
    <n v="272.6041958041958"/>
    <x v="1"/>
    <n v="84.013793103448279"/>
    <n v="2320"/>
    <x v="1"/>
    <s v="USD"/>
    <x v="535"/>
    <n v="1511071200"/>
    <b v="0"/>
    <b v="1"/>
    <s v="theater/plays"/>
    <x v="3"/>
    <x v="3"/>
  </r>
  <r>
    <s v="Compatible logistical paradigm"/>
    <n v="4700"/>
    <x v="843"/>
    <n v="170.04255319148936"/>
    <x v="1"/>
    <n v="98.666666666666671"/>
    <n v="81"/>
    <x v="2"/>
    <s v="AUD"/>
    <x v="270"/>
    <n v="1536382800"/>
    <b v="0"/>
    <b v="0"/>
    <s v="film &amp; video/science fiction"/>
    <x v="4"/>
    <x v="22"/>
  </r>
  <r>
    <s v="Intuitive value-added installation"/>
    <n v="42100"/>
    <x v="844"/>
    <n v="188.28503562945369"/>
    <x v="1"/>
    <n v="42.007419183889773"/>
    <n v="1887"/>
    <x v="1"/>
    <s v="USD"/>
    <x v="781"/>
    <n v="1389592800"/>
    <b v="0"/>
    <b v="0"/>
    <s v="photography/photography books"/>
    <x v="7"/>
    <x v="14"/>
  </r>
  <r>
    <s v="Managed discrete parallelism"/>
    <n v="40200"/>
    <x v="845"/>
    <n v="346.93532338308455"/>
    <x v="1"/>
    <n v="32.002753556677376"/>
    <n v="4358"/>
    <x v="1"/>
    <s v="USD"/>
    <x v="782"/>
    <n v="1275282000"/>
    <b v="0"/>
    <b v="1"/>
    <s v="photography/photography books"/>
    <x v="7"/>
    <x v="14"/>
  </r>
  <r>
    <s v="Implemented tangible approach"/>
    <n v="7900"/>
    <x v="846"/>
    <n v="69.177215189873422"/>
    <x v="0"/>
    <n v="81.567164179104481"/>
    <n v="67"/>
    <x v="1"/>
    <s v="USD"/>
    <x v="783"/>
    <n v="1294984800"/>
    <b v="0"/>
    <b v="0"/>
    <s v="music/rock"/>
    <x v="1"/>
    <x v="1"/>
  </r>
  <r>
    <s v="Re-engineered encompassing definition"/>
    <n v="8300"/>
    <x v="847"/>
    <n v="25.433734939759034"/>
    <x v="0"/>
    <n v="37.035087719298247"/>
    <n v="57"/>
    <x v="0"/>
    <s v="CAD"/>
    <x v="784"/>
    <n v="1562043600"/>
    <b v="0"/>
    <b v="0"/>
    <s v="photography/photography books"/>
    <x v="7"/>
    <x v="14"/>
  </r>
  <r>
    <s v="Multi-lateral uniform collaboration"/>
    <n v="163600"/>
    <x v="848"/>
    <n v="77.400977995110026"/>
    <x v="0"/>
    <n v="103.033360455655"/>
    <n v="1229"/>
    <x v="1"/>
    <s v="USD"/>
    <x v="785"/>
    <n v="1469595600"/>
    <b v="0"/>
    <b v="0"/>
    <s v="food/food trucks"/>
    <x v="0"/>
    <x v="0"/>
  </r>
  <r>
    <s v="Enterprise-wide foreground paradigm"/>
    <n v="2700"/>
    <x v="849"/>
    <n v="37.481481481481481"/>
    <x v="0"/>
    <n v="84.333333333333329"/>
    <n v="12"/>
    <x v="6"/>
    <s v="EUR"/>
    <x v="786"/>
    <n v="1581141600"/>
    <b v="0"/>
    <b v="0"/>
    <s v="music/metal"/>
    <x v="1"/>
    <x v="16"/>
  </r>
  <r>
    <s v="Stand-alone incremental parallelism"/>
    <n v="1000"/>
    <x v="675"/>
    <n v="543.79999999999995"/>
    <x v="1"/>
    <n v="102.60377358490567"/>
    <n v="53"/>
    <x v="1"/>
    <s v="USD"/>
    <x v="787"/>
    <n v="1488520800"/>
    <b v="0"/>
    <b v="0"/>
    <s v="publishing/nonfiction"/>
    <x v="5"/>
    <x v="9"/>
  </r>
  <r>
    <s v="Persevering 5thgeneration throughput"/>
    <n v="84500"/>
    <x v="850"/>
    <n v="228.52189349112427"/>
    <x v="1"/>
    <n v="79.992129246064621"/>
    <n v="2414"/>
    <x v="1"/>
    <s v="USD"/>
    <x v="788"/>
    <n v="1563858000"/>
    <b v="0"/>
    <b v="0"/>
    <s v="music/electric music"/>
    <x v="1"/>
    <x v="5"/>
  </r>
  <r>
    <s v="Implemented object-oriented synergy"/>
    <n v="81300"/>
    <x v="851"/>
    <n v="38.948339483394832"/>
    <x v="0"/>
    <n v="70.055309734513273"/>
    <n v="452"/>
    <x v="1"/>
    <s v="USD"/>
    <x v="330"/>
    <n v="1438923600"/>
    <b v="0"/>
    <b v="1"/>
    <s v="theater/plays"/>
    <x v="3"/>
    <x v="3"/>
  </r>
  <r>
    <s v="Balanced demand-driven definition"/>
    <n v="800"/>
    <x v="852"/>
    <n v="370"/>
    <x v="1"/>
    <n v="37"/>
    <n v="80"/>
    <x v="1"/>
    <s v="USD"/>
    <x v="789"/>
    <n v="1422165600"/>
    <b v="0"/>
    <b v="0"/>
    <s v="theater/plays"/>
    <x v="3"/>
    <x v="3"/>
  </r>
  <r>
    <s v="Customer-focused mobile Graphic Interface"/>
    <n v="3400"/>
    <x v="853"/>
    <n v="237.91176470588232"/>
    <x v="1"/>
    <n v="41.911917098445599"/>
    <n v="193"/>
    <x v="1"/>
    <s v="USD"/>
    <x v="790"/>
    <n v="1277874000"/>
    <b v="0"/>
    <b v="0"/>
    <s v="film &amp; video/shorts"/>
    <x v="4"/>
    <x v="12"/>
  </r>
  <r>
    <s v="Horizontal secondary interface"/>
    <n v="170800"/>
    <x v="854"/>
    <n v="64.036299765807954"/>
    <x v="0"/>
    <n v="57.992576882290564"/>
    <n v="1886"/>
    <x v="1"/>
    <s v="USD"/>
    <x v="791"/>
    <n v="1399352400"/>
    <b v="0"/>
    <b v="1"/>
    <s v="theater/plays"/>
    <x v="3"/>
    <x v="3"/>
  </r>
  <r>
    <s v="Virtual analyzing collaboration"/>
    <n v="1800"/>
    <x v="855"/>
    <n v="118.27777777777777"/>
    <x v="1"/>
    <n v="40.942307692307693"/>
    <n v="52"/>
    <x v="1"/>
    <s v="USD"/>
    <x v="792"/>
    <n v="1279083600"/>
    <b v="0"/>
    <b v="0"/>
    <s v="theater/plays"/>
    <x v="3"/>
    <x v="3"/>
  </r>
  <r>
    <s v="Multi-tiered explicit focus group"/>
    <n v="150600"/>
    <x v="856"/>
    <n v="84.824037184594957"/>
    <x v="0"/>
    <n v="69.9972602739726"/>
    <n v="1825"/>
    <x v="1"/>
    <s v="USD"/>
    <x v="793"/>
    <n v="1284354000"/>
    <b v="0"/>
    <b v="0"/>
    <s v="music/indie rock"/>
    <x v="1"/>
    <x v="7"/>
  </r>
  <r>
    <s v="Multi-layered systematic knowledgebase"/>
    <n v="7800"/>
    <x v="857"/>
    <n v="29.346153846153843"/>
    <x v="0"/>
    <n v="73.838709677419359"/>
    <n v="31"/>
    <x v="1"/>
    <s v="USD"/>
    <x v="794"/>
    <n v="1441170000"/>
    <b v="0"/>
    <b v="1"/>
    <s v="theater/plays"/>
    <x v="3"/>
    <x v="3"/>
  </r>
  <r>
    <s v="Reverse-engineered uniform knowledge user"/>
    <n v="5800"/>
    <x v="858"/>
    <n v="209.89655172413794"/>
    <x v="1"/>
    <n v="41.979310344827589"/>
    <n v="290"/>
    <x v="1"/>
    <s v="USD"/>
    <x v="795"/>
    <n v="1493528400"/>
    <b v="0"/>
    <b v="0"/>
    <s v="theater/plays"/>
    <x v="3"/>
    <x v="3"/>
  </r>
  <r>
    <s v="Secured dynamic capacity"/>
    <n v="5600"/>
    <x v="859"/>
    <n v="169.78571428571431"/>
    <x v="1"/>
    <n v="77.93442622950819"/>
    <n v="122"/>
    <x v="1"/>
    <s v="USD"/>
    <x v="796"/>
    <n v="1395205200"/>
    <b v="0"/>
    <b v="1"/>
    <s v="music/electric music"/>
    <x v="1"/>
    <x v="5"/>
  </r>
  <r>
    <s v="Devolved foreground throughput"/>
    <n v="134400"/>
    <x v="860"/>
    <n v="115.95907738095239"/>
    <x v="1"/>
    <n v="106.01972789115646"/>
    <n v="1470"/>
    <x v="1"/>
    <s v="USD"/>
    <x v="797"/>
    <n v="1561438800"/>
    <b v="0"/>
    <b v="0"/>
    <s v="music/indie rock"/>
    <x v="1"/>
    <x v="7"/>
  </r>
  <r>
    <s v="Synchronized demand-driven infrastructure"/>
    <n v="3000"/>
    <x v="861"/>
    <n v="258.59999999999997"/>
    <x v="1"/>
    <n v="47.018181818181816"/>
    <n v="165"/>
    <x v="0"/>
    <s v="CAD"/>
    <x v="798"/>
    <n v="1326693600"/>
    <b v="0"/>
    <b v="0"/>
    <s v="film &amp; video/documentary"/>
    <x v="4"/>
    <x v="4"/>
  </r>
  <r>
    <s v="Realigned discrete structure"/>
    <n v="6000"/>
    <x v="862"/>
    <n v="230.58333333333331"/>
    <x v="1"/>
    <n v="76.016483516483518"/>
    <n v="182"/>
    <x v="1"/>
    <s v="USD"/>
    <x v="799"/>
    <n v="1277960400"/>
    <b v="0"/>
    <b v="0"/>
    <s v="publishing/translations"/>
    <x v="5"/>
    <x v="18"/>
  </r>
  <r>
    <s v="Progressive grid-enabled website"/>
    <n v="8400"/>
    <x v="863"/>
    <n v="128.21428571428572"/>
    <x v="1"/>
    <n v="54.120603015075375"/>
    <n v="199"/>
    <x v="6"/>
    <s v="EUR"/>
    <x v="800"/>
    <n v="1434690000"/>
    <b v="0"/>
    <b v="1"/>
    <s v="film &amp; video/documentary"/>
    <x v="4"/>
    <x v="4"/>
  </r>
  <r>
    <s v="Organic cohesive neural-net"/>
    <n v="1700"/>
    <x v="9"/>
    <n v="188.70588235294116"/>
    <x v="1"/>
    <n v="57.285714285714285"/>
    <n v="56"/>
    <x v="4"/>
    <s v="GBP"/>
    <x v="801"/>
    <n v="1376110800"/>
    <b v="0"/>
    <b v="1"/>
    <s v="film &amp; video/television"/>
    <x v="4"/>
    <x v="19"/>
  </r>
  <r>
    <s v="Integrated demand-driven info-mediaries"/>
    <n v="159800"/>
    <x v="611"/>
    <n v="6.9511889862327907"/>
    <x v="0"/>
    <n v="103.81308411214954"/>
    <n v="107"/>
    <x v="1"/>
    <s v="USD"/>
    <x v="802"/>
    <n v="1518415200"/>
    <b v="0"/>
    <b v="0"/>
    <s v="theater/plays"/>
    <x v="3"/>
    <x v="3"/>
  </r>
  <r>
    <s v="Reverse-engineered client-server extranet"/>
    <n v="19800"/>
    <x v="864"/>
    <n v="774.43434343434342"/>
    <x v="1"/>
    <n v="105.02602739726028"/>
    <n v="1460"/>
    <x v="2"/>
    <s v="AUD"/>
    <x v="803"/>
    <n v="1310878800"/>
    <b v="0"/>
    <b v="1"/>
    <s v="food/food trucks"/>
    <x v="0"/>
    <x v="0"/>
  </r>
  <r>
    <s v="Organized discrete encoding"/>
    <n v="8800"/>
    <x v="865"/>
    <n v="27.693181818181817"/>
    <x v="0"/>
    <n v="90.259259259259252"/>
    <n v="27"/>
    <x v="1"/>
    <s v="USD"/>
    <x v="212"/>
    <n v="1556600400"/>
    <b v="0"/>
    <b v="0"/>
    <s v="theater/plays"/>
    <x v="3"/>
    <x v="3"/>
  </r>
  <r>
    <s v="Balanced regional flexibility"/>
    <n v="179100"/>
    <x v="866"/>
    <n v="52.479620323841424"/>
    <x v="0"/>
    <n v="76.978705978705975"/>
    <n v="1221"/>
    <x v="1"/>
    <s v="USD"/>
    <x v="804"/>
    <n v="1576994400"/>
    <b v="0"/>
    <b v="0"/>
    <s v="film &amp; video/documentary"/>
    <x v="4"/>
    <x v="4"/>
  </r>
  <r>
    <s v="Implemented multimedia time-frame"/>
    <n v="3100"/>
    <x v="867"/>
    <n v="407.09677419354841"/>
    <x v="1"/>
    <n v="102.60162601626017"/>
    <n v="123"/>
    <x v="5"/>
    <s v="CHF"/>
    <x v="805"/>
    <n v="1382677200"/>
    <b v="0"/>
    <b v="0"/>
    <s v="music/jazz"/>
    <x v="1"/>
    <x v="17"/>
  </r>
  <r>
    <s v="Enhanced uniform service-desk"/>
    <n v="100"/>
    <x v="50"/>
    <n v="2"/>
    <x v="0"/>
    <n v="2"/>
    <n v="1"/>
    <x v="1"/>
    <s v="USD"/>
    <x v="806"/>
    <n v="1411189200"/>
    <b v="0"/>
    <b v="1"/>
    <s v="technology/web"/>
    <x v="2"/>
    <x v="2"/>
  </r>
  <r>
    <s v="Versatile bottom-line definition"/>
    <n v="5600"/>
    <x v="868"/>
    <n v="156.17857142857144"/>
    <x v="1"/>
    <n v="55.0062893081761"/>
    <n v="159"/>
    <x v="1"/>
    <s v="USD"/>
    <x v="807"/>
    <n v="1534654800"/>
    <b v="0"/>
    <b v="1"/>
    <s v="music/rock"/>
    <x v="1"/>
    <x v="1"/>
  </r>
  <r>
    <s v="Integrated bifurcated software"/>
    <n v="1400"/>
    <x v="869"/>
    <n v="252.42857142857144"/>
    <x v="1"/>
    <n v="32.127272727272725"/>
    <n v="110"/>
    <x v="1"/>
    <s v="USD"/>
    <x v="722"/>
    <n v="1457762400"/>
    <b v="0"/>
    <b v="0"/>
    <s v="technology/web"/>
    <x v="2"/>
    <x v="2"/>
  </r>
  <r>
    <s v="Assimilated next generation instruction set"/>
    <n v="41000"/>
    <x v="870"/>
    <n v="1.729268292682927"/>
    <x v="2"/>
    <n v="50.642857142857146"/>
    <n v="14"/>
    <x v="1"/>
    <s v="USD"/>
    <x v="477"/>
    <n v="1337490000"/>
    <b v="0"/>
    <b v="1"/>
    <s v="publishing/nonfiction"/>
    <x v="5"/>
    <x v="9"/>
  </r>
  <r>
    <s v="Digitized foreground array"/>
    <n v="6500"/>
    <x v="871"/>
    <n v="12.230769230769232"/>
    <x v="0"/>
    <n v="49.6875"/>
    <n v="16"/>
    <x v="1"/>
    <s v="USD"/>
    <x v="259"/>
    <n v="1349672400"/>
    <b v="0"/>
    <b v="0"/>
    <s v="publishing/radio &amp; podcasts"/>
    <x v="5"/>
    <x v="15"/>
  </r>
  <r>
    <s v="Re-engineered clear-thinking project"/>
    <n v="7900"/>
    <x v="872"/>
    <n v="163.98734177215189"/>
    <x v="1"/>
    <n v="54.894067796610166"/>
    <n v="236"/>
    <x v="1"/>
    <s v="USD"/>
    <x v="9"/>
    <n v="1379826000"/>
    <b v="0"/>
    <b v="0"/>
    <s v="theater/plays"/>
    <x v="3"/>
    <x v="3"/>
  </r>
  <r>
    <s v="Implemented even-keeled standardization"/>
    <n v="5500"/>
    <x v="873"/>
    <n v="162.98181818181817"/>
    <x v="1"/>
    <n v="46.931937172774866"/>
    <n v="191"/>
    <x v="1"/>
    <s v="USD"/>
    <x v="808"/>
    <n v="1497762000"/>
    <b v="1"/>
    <b v="1"/>
    <s v="film &amp; video/documentary"/>
    <x v="4"/>
    <x v="4"/>
  </r>
  <r>
    <s v="Quality-focused asymmetric adapter"/>
    <n v="9100"/>
    <x v="874"/>
    <n v="20.252747252747252"/>
    <x v="0"/>
    <n v="44.951219512195124"/>
    <n v="41"/>
    <x v="1"/>
    <s v="USD"/>
    <x v="809"/>
    <n v="1304485200"/>
    <b v="0"/>
    <b v="0"/>
    <s v="theater/plays"/>
    <x v="3"/>
    <x v="3"/>
  </r>
  <r>
    <s v="Networked intangible help-desk"/>
    <n v="38200"/>
    <x v="875"/>
    <n v="319.24083769633506"/>
    <x v="1"/>
    <n v="30.99898322318251"/>
    <n v="3934"/>
    <x v="1"/>
    <s v="USD"/>
    <x v="444"/>
    <n v="1336885200"/>
    <b v="0"/>
    <b v="0"/>
    <s v="games/video games"/>
    <x v="6"/>
    <x v="11"/>
  </r>
  <r>
    <s v="Synchronized attitude-oriented frame"/>
    <n v="1800"/>
    <x v="876"/>
    <n v="478.94444444444446"/>
    <x v="1"/>
    <n v="107.7625"/>
    <n v="80"/>
    <x v="0"/>
    <s v="CAD"/>
    <x v="384"/>
    <n v="1530421200"/>
    <b v="0"/>
    <b v="1"/>
    <s v="theater/plays"/>
    <x v="3"/>
    <x v="3"/>
  </r>
  <r>
    <s v="Proactive incremental architecture"/>
    <n v="154500"/>
    <x v="877"/>
    <n v="19.556634304207122"/>
    <x v="3"/>
    <n v="102.07770270270271"/>
    <n v="296"/>
    <x v="1"/>
    <s v="USD"/>
    <x v="810"/>
    <n v="1421992800"/>
    <b v="0"/>
    <b v="0"/>
    <s v="theater/plays"/>
    <x v="3"/>
    <x v="3"/>
  </r>
  <r>
    <s v="Cloned responsive standardization"/>
    <n v="5800"/>
    <x v="878"/>
    <n v="198.94827586206895"/>
    <x v="1"/>
    <n v="24.976190476190474"/>
    <n v="462"/>
    <x v="1"/>
    <s v="USD"/>
    <x v="811"/>
    <n v="1568178000"/>
    <b v="1"/>
    <b v="0"/>
    <s v="technology/web"/>
    <x v="2"/>
    <x v="2"/>
  </r>
  <r>
    <s v="Reduced bifurcated pricing structure"/>
    <n v="1800"/>
    <x v="879"/>
    <n v="795"/>
    <x v="1"/>
    <n v="79.944134078212286"/>
    <n v="179"/>
    <x v="1"/>
    <s v="USD"/>
    <x v="812"/>
    <n v="1347944400"/>
    <b v="1"/>
    <b v="0"/>
    <s v="film &amp; video/drama"/>
    <x v="4"/>
    <x v="6"/>
  </r>
  <r>
    <s v="Re-engineered asymmetric challenge"/>
    <n v="70200"/>
    <x v="880"/>
    <n v="50.621082621082621"/>
    <x v="0"/>
    <n v="67.946462715105156"/>
    <n v="523"/>
    <x v="2"/>
    <s v="AUD"/>
    <x v="813"/>
    <n v="1558760400"/>
    <b v="0"/>
    <b v="0"/>
    <s v="film &amp; video/drama"/>
    <x v="4"/>
    <x v="6"/>
  </r>
  <r>
    <s v="Diverse client-driven conglomeration"/>
    <n v="6400"/>
    <x v="881"/>
    <n v="57.4375"/>
    <x v="0"/>
    <n v="26.070921985815602"/>
    <n v="141"/>
    <x v="4"/>
    <s v="GBP"/>
    <x v="814"/>
    <n v="1376629200"/>
    <b v="0"/>
    <b v="0"/>
    <s v="theater/plays"/>
    <x v="3"/>
    <x v="3"/>
  </r>
  <r>
    <s v="Configurable upward-trending solution"/>
    <n v="125900"/>
    <x v="882"/>
    <n v="155.62827640984909"/>
    <x v="1"/>
    <n v="105.0032154340836"/>
    <n v="1866"/>
    <x v="4"/>
    <s v="GBP"/>
    <x v="80"/>
    <n v="1504760400"/>
    <b v="0"/>
    <b v="0"/>
    <s v="film &amp; video/television"/>
    <x v="4"/>
    <x v="19"/>
  </r>
  <r>
    <s v="Persistent bandwidth-monitored framework"/>
    <n v="3700"/>
    <x v="883"/>
    <n v="36.297297297297298"/>
    <x v="0"/>
    <n v="25.826923076923077"/>
    <n v="52"/>
    <x v="1"/>
    <s v="USD"/>
    <x v="815"/>
    <n v="1419660000"/>
    <b v="0"/>
    <b v="0"/>
    <s v="photography/photography books"/>
    <x v="7"/>
    <x v="14"/>
  </r>
  <r>
    <s v="Polarized discrete product"/>
    <n v="3600"/>
    <x v="884"/>
    <n v="58.25"/>
    <x v="2"/>
    <n v="77.666666666666671"/>
    <n v="27"/>
    <x v="4"/>
    <s v="GBP"/>
    <x v="816"/>
    <n v="1311310800"/>
    <b v="0"/>
    <b v="1"/>
    <s v="film &amp; video/shorts"/>
    <x v="4"/>
    <x v="12"/>
  </r>
  <r>
    <s v="Seamless dynamic website"/>
    <n v="3800"/>
    <x v="885"/>
    <n v="237.39473684210526"/>
    <x v="1"/>
    <n v="57.82692307692308"/>
    <n v="156"/>
    <x v="5"/>
    <s v="CHF"/>
    <x v="474"/>
    <n v="1344315600"/>
    <b v="0"/>
    <b v="0"/>
    <s v="publishing/radio &amp; podcasts"/>
    <x v="5"/>
    <x v="15"/>
  </r>
  <r>
    <s v="Extended multimedia firmware"/>
    <n v="35600"/>
    <x v="886"/>
    <n v="58.75"/>
    <x v="0"/>
    <n v="92.955555555555549"/>
    <n v="225"/>
    <x v="2"/>
    <s v="AUD"/>
    <x v="817"/>
    <n v="1510725600"/>
    <b v="0"/>
    <b v="1"/>
    <s v="theater/plays"/>
    <x v="3"/>
    <x v="3"/>
  </r>
  <r>
    <s v="Versatile directional project"/>
    <n v="5300"/>
    <x v="887"/>
    <n v="182.56603773584905"/>
    <x v="1"/>
    <n v="37.945098039215686"/>
    <n v="255"/>
    <x v="1"/>
    <s v="USD"/>
    <x v="818"/>
    <n v="1551247200"/>
    <b v="1"/>
    <b v="0"/>
    <s v="film &amp; video/animation"/>
    <x v="4"/>
    <x v="10"/>
  </r>
  <r>
    <s v="Profound directional knowledge user"/>
    <n v="160400"/>
    <x v="888"/>
    <n v="0.75436408977556113"/>
    <x v="0"/>
    <n v="31.842105263157894"/>
    <n v="38"/>
    <x v="1"/>
    <s v="USD"/>
    <x v="819"/>
    <n v="1330236000"/>
    <b v="0"/>
    <b v="0"/>
    <s v="technology/web"/>
    <x v="2"/>
    <x v="2"/>
  </r>
  <r>
    <s v="Ameliorated logistical capability"/>
    <n v="51400"/>
    <x v="889"/>
    <n v="175.95330739299609"/>
    <x v="1"/>
    <n v="40"/>
    <n v="2261"/>
    <x v="1"/>
    <s v="USD"/>
    <x v="609"/>
    <n v="1545112800"/>
    <b v="0"/>
    <b v="1"/>
    <s v="music/world music"/>
    <x v="1"/>
    <x v="21"/>
  </r>
  <r>
    <s v="Sharable discrete definition"/>
    <n v="1700"/>
    <x v="890"/>
    <n v="237.88235294117646"/>
    <x v="1"/>
    <n v="101.1"/>
    <n v="40"/>
    <x v="1"/>
    <s v="USD"/>
    <x v="547"/>
    <n v="1279170000"/>
    <b v="0"/>
    <b v="0"/>
    <s v="theater/plays"/>
    <x v="3"/>
    <x v="3"/>
  </r>
  <r>
    <s v="User-friendly next generation core"/>
    <n v="39400"/>
    <x v="891"/>
    <n v="488.05076142131981"/>
    <x v="1"/>
    <n v="84.006989951944078"/>
    <n v="2289"/>
    <x v="6"/>
    <s v="EUR"/>
    <x v="820"/>
    <n v="1573452000"/>
    <b v="0"/>
    <b v="0"/>
    <s v="theater/plays"/>
    <x v="3"/>
    <x v="3"/>
  </r>
  <r>
    <s v="Profit-focused empowering system engine"/>
    <n v="3000"/>
    <x v="892"/>
    <n v="224.06666666666669"/>
    <x v="1"/>
    <n v="103.41538461538461"/>
    <n v="65"/>
    <x v="1"/>
    <s v="USD"/>
    <x v="821"/>
    <n v="1507093200"/>
    <b v="0"/>
    <b v="0"/>
    <s v="theater/plays"/>
    <x v="3"/>
    <x v="3"/>
  </r>
  <r>
    <s v="Synchronized cohesive encoding"/>
    <n v="8700"/>
    <x v="893"/>
    <n v="18.126436781609197"/>
    <x v="0"/>
    <n v="105.13333333333334"/>
    <n v="15"/>
    <x v="1"/>
    <s v="USD"/>
    <x v="151"/>
    <n v="1463374800"/>
    <b v="0"/>
    <b v="0"/>
    <s v="food/food trucks"/>
    <x v="0"/>
    <x v="0"/>
  </r>
  <r>
    <s v="Synergistic dynamic utilization"/>
    <n v="7200"/>
    <x v="894"/>
    <n v="45.847222222222221"/>
    <x v="0"/>
    <n v="89.21621621621621"/>
    <n v="37"/>
    <x v="1"/>
    <s v="USD"/>
    <x v="822"/>
    <n v="1344574800"/>
    <b v="0"/>
    <b v="0"/>
    <s v="theater/plays"/>
    <x v="3"/>
    <x v="3"/>
  </r>
  <r>
    <s v="Triple-buffered bi-directional model"/>
    <n v="167400"/>
    <x v="895"/>
    <n v="117.31541218637993"/>
    <x v="1"/>
    <n v="51.995234312946785"/>
    <n v="3777"/>
    <x v="6"/>
    <s v="EUR"/>
    <x v="823"/>
    <n v="1389074400"/>
    <b v="0"/>
    <b v="0"/>
    <s v="technology/web"/>
    <x v="2"/>
    <x v="2"/>
  </r>
  <r>
    <s v="Polarized tertiary function"/>
    <n v="5500"/>
    <x v="896"/>
    <n v="217.30909090909088"/>
    <x v="1"/>
    <n v="64.956521739130437"/>
    <n v="184"/>
    <x v="4"/>
    <s v="GBP"/>
    <x v="824"/>
    <n v="1494997200"/>
    <b v="0"/>
    <b v="0"/>
    <s v="theater/plays"/>
    <x v="3"/>
    <x v="3"/>
  </r>
  <r>
    <s v="Configurable fault-tolerant structure"/>
    <n v="3500"/>
    <x v="897"/>
    <n v="112.28571428571428"/>
    <x v="1"/>
    <n v="46.235294117647058"/>
    <n v="85"/>
    <x v="1"/>
    <s v="USD"/>
    <x v="825"/>
    <n v="1425448800"/>
    <b v="0"/>
    <b v="1"/>
    <s v="theater/plays"/>
    <x v="3"/>
    <x v="3"/>
  </r>
  <r>
    <s v="Digitized 24/7 budgetary management"/>
    <n v="7900"/>
    <x v="898"/>
    <n v="72.51898734177216"/>
    <x v="0"/>
    <n v="51.151785714285715"/>
    <n v="112"/>
    <x v="1"/>
    <s v="USD"/>
    <x v="826"/>
    <n v="1404104400"/>
    <b v="0"/>
    <b v="1"/>
    <s v="theater/plays"/>
    <x v="3"/>
    <x v="3"/>
  </r>
  <r>
    <s v="Stand-alone zero tolerance algorithm"/>
    <n v="2300"/>
    <x v="899"/>
    <n v="212.30434782608697"/>
    <x v="1"/>
    <n v="33.909722222222221"/>
    <n v="144"/>
    <x v="1"/>
    <s v="USD"/>
    <x v="827"/>
    <n v="1394773200"/>
    <b v="0"/>
    <b v="0"/>
    <s v="music/rock"/>
    <x v="1"/>
    <x v="1"/>
  </r>
  <r>
    <s v="Implemented tangible support"/>
    <n v="73000"/>
    <x v="900"/>
    <n v="239.74657534246577"/>
    <x v="1"/>
    <n v="92.016298633017882"/>
    <n v="1902"/>
    <x v="1"/>
    <s v="USD"/>
    <x v="828"/>
    <n v="1366520400"/>
    <b v="0"/>
    <b v="0"/>
    <s v="theater/plays"/>
    <x v="3"/>
    <x v="3"/>
  </r>
  <r>
    <s v="Reactive radical framework"/>
    <n v="6200"/>
    <x v="901"/>
    <n v="181.93548387096774"/>
    <x v="1"/>
    <n v="107.42857142857143"/>
    <n v="105"/>
    <x v="1"/>
    <s v="USD"/>
    <x v="829"/>
    <n v="1456639200"/>
    <b v="0"/>
    <b v="0"/>
    <s v="theater/plays"/>
    <x v="3"/>
    <x v="3"/>
  </r>
  <r>
    <s v="Object-based full-range knowledge user"/>
    <n v="6100"/>
    <x v="902"/>
    <n v="164.13114754098362"/>
    <x v="1"/>
    <n v="75.848484848484844"/>
    <n v="132"/>
    <x v="1"/>
    <s v="USD"/>
    <x v="830"/>
    <n v="1438318800"/>
    <b v="0"/>
    <b v="0"/>
    <s v="theater/plays"/>
    <x v="3"/>
    <x v="3"/>
  </r>
  <r>
    <s v="Enhanced composite contingency"/>
    <n v="103200"/>
    <x v="903"/>
    <n v="1.6375968992248062"/>
    <x v="0"/>
    <n v="80.476190476190482"/>
    <n v="21"/>
    <x v="1"/>
    <s v="USD"/>
    <x v="831"/>
    <n v="1564030800"/>
    <b v="1"/>
    <b v="0"/>
    <s v="theater/plays"/>
    <x v="3"/>
    <x v="3"/>
  </r>
  <r>
    <s v="Cloned fresh-thinking model"/>
    <n v="171000"/>
    <x v="904"/>
    <n v="49.64385964912281"/>
    <x v="3"/>
    <n v="86.978483606557376"/>
    <n v="976"/>
    <x v="1"/>
    <s v="USD"/>
    <x v="832"/>
    <n v="1449295200"/>
    <b v="0"/>
    <b v="0"/>
    <s v="film &amp; video/documentary"/>
    <x v="4"/>
    <x v="4"/>
  </r>
  <r>
    <s v="Total dedicated benchmark"/>
    <n v="9200"/>
    <x v="905"/>
    <n v="109.70652173913042"/>
    <x v="1"/>
    <n v="105.13541666666667"/>
    <n v="96"/>
    <x v="1"/>
    <s v="USD"/>
    <x v="833"/>
    <n v="1531890000"/>
    <b v="0"/>
    <b v="1"/>
    <s v="publishing/fiction"/>
    <x v="5"/>
    <x v="13"/>
  </r>
  <r>
    <s v="Streamlined human-resource Graphic Interface"/>
    <n v="7800"/>
    <x v="906"/>
    <n v="49.217948717948715"/>
    <x v="0"/>
    <n v="57.298507462686565"/>
    <n v="67"/>
    <x v="1"/>
    <s v="USD"/>
    <x v="834"/>
    <n v="1306213200"/>
    <b v="0"/>
    <b v="1"/>
    <s v="games/video games"/>
    <x v="6"/>
    <x v="11"/>
  </r>
  <r>
    <s v="Upgradable analyzing core"/>
    <n v="9900"/>
    <x v="907"/>
    <n v="62.232323232323225"/>
    <x v="2"/>
    <n v="93.348484848484844"/>
    <n v="66"/>
    <x v="0"/>
    <s v="CAD"/>
    <x v="835"/>
    <n v="1356242400"/>
    <b v="0"/>
    <b v="0"/>
    <s v="technology/web"/>
    <x v="2"/>
    <x v="2"/>
  </r>
  <r>
    <s v="Profound exuding pricing structure"/>
    <n v="43000"/>
    <x v="908"/>
    <n v="13.05813953488372"/>
    <x v="0"/>
    <n v="71.987179487179489"/>
    <n v="78"/>
    <x v="1"/>
    <s v="USD"/>
    <x v="836"/>
    <n v="1297576800"/>
    <b v="1"/>
    <b v="0"/>
    <s v="theater/plays"/>
    <x v="3"/>
    <x v="3"/>
  </r>
  <r>
    <s v="Horizontal optimizing model"/>
    <n v="9600"/>
    <x v="909"/>
    <n v="64.635416666666671"/>
    <x v="0"/>
    <n v="92.611940298507463"/>
    <n v="67"/>
    <x v="2"/>
    <s v="AUD"/>
    <x v="837"/>
    <n v="1296194400"/>
    <b v="0"/>
    <b v="0"/>
    <s v="theater/plays"/>
    <x v="3"/>
    <x v="3"/>
  </r>
  <r>
    <s v="Synchronized fault-tolerant algorithm"/>
    <n v="7500"/>
    <x v="910"/>
    <n v="159.58666666666667"/>
    <x v="1"/>
    <n v="104.99122807017544"/>
    <n v="114"/>
    <x v="1"/>
    <s v="USD"/>
    <x v="219"/>
    <n v="1414558800"/>
    <b v="0"/>
    <b v="0"/>
    <s v="food/food trucks"/>
    <x v="0"/>
    <x v="0"/>
  </r>
  <r>
    <s v="Streamlined 5thgeneration intranet"/>
    <n v="10000"/>
    <x v="911"/>
    <n v="81.42"/>
    <x v="0"/>
    <n v="30.958174904942965"/>
    <n v="263"/>
    <x v="2"/>
    <s v="AUD"/>
    <x v="365"/>
    <n v="1488348000"/>
    <b v="0"/>
    <b v="0"/>
    <s v="photography/photography books"/>
    <x v="7"/>
    <x v="14"/>
  </r>
  <r>
    <s v="Cross-group clear-thinking task-force"/>
    <n v="172000"/>
    <x v="912"/>
    <n v="32.444767441860463"/>
    <x v="0"/>
    <n v="33.001182732111175"/>
    <n v="1691"/>
    <x v="1"/>
    <s v="USD"/>
    <x v="838"/>
    <n v="1334898000"/>
    <b v="1"/>
    <b v="0"/>
    <s v="photography/photography books"/>
    <x v="7"/>
    <x v="14"/>
  </r>
  <r>
    <s v="Public-key bandwidth-monitored intranet"/>
    <n v="153700"/>
    <x v="913"/>
    <n v="9.9141184124918666"/>
    <x v="0"/>
    <n v="84.187845303867405"/>
    <n v="181"/>
    <x v="1"/>
    <s v="USD"/>
    <x v="839"/>
    <n v="1308373200"/>
    <b v="0"/>
    <b v="0"/>
    <s v="theater/plays"/>
    <x v="3"/>
    <x v="3"/>
  </r>
  <r>
    <s v="Upgradable clear-thinking hardware"/>
    <n v="3600"/>
    <x v="914"/>
    <n v="26.694444444444443"/>
    <x v="0"/>
    <n v="73.92307692307692"/>
    <n v="13"/>
    <x v="1"/>
    <s v="USD"/>
    <x v="840"/>
    <n v="1412312400"/>
    <b v="0"/>
    <b v="0"/>
    <s v="theater/plays"/>
    <x v="3"/>
    <x v="3"/>
  </r>
  <r>
    <s v="Integrated holistic paradigm"/>
    <n v="9400"/>
    <x v="915"/>
    <n v="62.957446808510639"/>
    <x v="3"/>
    <n v="36.987499999999997"/>
    <n v="160"/>
    <x v="1"/>
    <s v="USD"/>
    <x v="841"/>
    <n v="1419228000"/>
    <b v="1"/>
    <b v="1"/>
    <s v="film &amp; video/documentary"/>
    <x v="4"/>
    <x v="4"/>
  </r>
  <r>
    <s v="Seamless clear-thinking conglomeration"/>
    <n v="5900"/>
    <x v="916"/>
    <n v="161.35593220338984"/>
    <x v="1"/>
    <n v="46.896551724137929"/>
    <n v="203"/>
    <x v="1"/>
    <s v="USD"/>
    <x v="842"/>
    <n v="1430974800"/>
    <b v="0"/>
    <b v="0"/>
    <s v="technology/web"/>
    <x v="2"/>
    <x v="2"/>
  </r>
  <r>
    <s v="Persistent content-based methodology"/>
    <n v="100"/>
    <x v="297"/>
    <n v="5"/>
    <x v="0"/>
    <n v="5"/>
    <n v="1"/>
    <x v="1"/>
    <s v="USD"/>
    <x v="843"/>
    <n v="1555822800"/>
    <b v="0"/>
    <b v="1"/>
    <s v="theater/plays"/>
    <x v="3"/>
    <x v="3"/>
  </r>
  <r>
    <s v="Re-engineered 24hour matrix"/>
    <n v="14500"/>
    <x v="917"/>
    <n v="1096.9379310344827"/>
    <x v="1"/>
    <n v="102.02437459910199"/>
    <n v="1559"/>
    <x v="1"/>
    <s v="USD"/>
    <x v="844"/>
    <n v="1482818400"/>
    <b v="0"/>
    <b v="1"/>
    <s v="music/rock"/>
    <x v="1"/>
    <x v="1"/>
  </r>
  <r>
    <s v="Virtual multi-tasking core"/>
    <n v="145500"/>
    <x v="918"/>
    <n v="70.094158075601371"/>
    <x v="3"/>
    <n v="45.007502206531335"/>
    <n v="2266"/>
    <x v="1"/>
    <s v="USD"/>
    <x v="845"/>
    <n v="1471928400"/>
    <b v="0"/>
    <b v="0"/>
    <s v="film &amp; video/documentary"/>
    <x v="4"/>
    <x v="4"/>
  </r>
  <r>
    <s v="Streamlined fault-tolerant conglomeration"/>
    <n v="3300"/>
    <x v="919"/>
    <n v="60"/>
    <x v="0"/>
    <n v="94.285714285714292"/>
    <n v="21"/>
    <x v="1"/>
    <s v="USD"/>
    <x v="846"/>
    <n v="1453701600"/>
    <b v="0"/>
    <b v="1"/>
    <s v="film &amp; video/science fiction"/>
    <x v="4"/>
    <x v="22"/>
  </r>
  <r>
    <s v="Enterprise-wide client-driven policy"/>
    <n v="42600"/>
    <x v="920"/>
    <n v="367.0985915492958"/>
    <x v="1"/>
    <n v="101.02325581395348"/>
    <n v="1548"/>
    <x v="2"/>
    <s v="AUD"/>
    <x v="110"/>
    <n v="1350363600"/>
    <b v="0"/>
    <b v="0"/>
    <s v="technology/web"/>
    <x v="2"/>
    <x v="2"/>
  </r>
  <r>
    <s v="Function-based next generation emulation"/>
    <n v="700"/>
    <x v="921"/>
    <n v="1109"/>
    <x v="1"/>
    <n v="97.037499999999994"/>
    <n v="80"/>
    <x v="1"/>
    <s v="USD"/>
    <x v="847"/>
    <n v="1353996000"/>
    <b v="0"/>
    <b v="0"/>
    <s v="theater/plays"/>
    <x v="3"/>
    <x v="3"/>
  </r>
  <r>
    <s v="Re-engineered composite focus group"/>
    <n v="187600"/>
    <x v="922"/>
    <n v="19.028784648187631"/>
    <x v="0"/>
    <n v="43.00963855421687"/>
    <n v="830"/>
    <x v="1"/>
    <s v="USD"/>
    <x v="848"/>
    <n v="1451109600"/>
    <b v="0"/>
    <b v="0"/>
    <s v="film &amp; video/science fiction"/>
    <x v="4"/>
    <x v="22"/>
  </r>
  <r>
    <s v="Profound mission-critical function"/>
    <n v="9800"/>
    <x v="923"/>
    <n v="126.87755102040816"/>
    <x v="1"/>
    <n v="94.916030534351151"/>
    <n v="131"/>
    <x v="1"/>
    <s v="USD"/>
    <x v="849"/>
    <n v="1329631200"/>
    <b v="0"/>
    <b v="0"/>
    <s v="theater/plays"/>
    <x v="3"/>
    <x v="3"/>
  </r>
  <r>
    <s v="De-engineered zero-defect open system"/>
    <n v="1100"/>
    <x v="924"/>
    <n v="734.63636363636363"/>
    <x v="1"/>
    <n v="72.151785714285708"/>
    <n v="112"/>
    <x v="1"/>
    <s v="USD"/>
    <x v="780"/>
    <n v="1278997200"/>
    <b v="0"/>
    <b v="0"/>
    <s v="film &amp; video/animation"/>
    <x v="4"/>
    <x v="10"/>
  </r>
  <r>
    <s v="Operative hybrid utilization"/>
    <n v="145000"/>
    <x v="925"/>
    <n v="4.5731034482758623"/>
    <x v="0"/>
    <n v="51.007692307692309"/>
    <n v="130"/>
    <x v="1"/>
    <s v="USD"/>
    <x v="140"/>
    <n v="1280120400"/>
    <b v="0"/>
    <b v="0"/>
    <s v="publishing/translations"/>
    <x v="5"/>
    <x v="18"/>
  </r>
  <r>
    <s v="Function-based interactive matrix"/>
    <n v="5500"/>
    <x v="926"/>
    <n v="85.054545454545448"/>
    <x v="0"/>
    <n v="85.054545454545448"/>
    <n v="55"/>
    <x v="1"/>
    <s v="USD"/>
    <x v="850"/>
    <n v="1458104400"/>
    <b v="0"/>
    <b v="0"/>
    <s v="technology/web"/>
    <x v="2"/>
    <x v="2"/>
  </r>
  <r>
    <s v="Optimized content-based collaboration"/>
    <n v="5700"/>
    <x v="927"/>
    <n v="119.29824561403508"/>
    <x v="1"/>
    <n v="43.87096774193548"/>
    <n v="155"/>
    <x v="1"/>
    <s v="USD"/>
    <x v="851"/>
    <n v="1298268000"/>
    <b v="0"/>
    <b v="0"/>
    <s v="publishing/translations"/>
    <x v="5"/>
    <x v="18"/>
  </r>
  <r>
    <s v="User-centric cohesive policy"/>
    <n v="3600"/>
    <x v="928"/>
    <n v="296.02777777777777"/>
    <x v="1"/>
    <n v="40.063909774436091"/>
    <n v="266"/>
    <x v="1"/>
    <s v="USD"/>
    <x v="852"/>
    <n v="1386223200"/>
    <b v="0"/>
    <b v="0"/>
    <s v="food/food trucks"/>
    <x v="0"/>
    <x v="0"/>
  </r>
  <r>
    <s v="Ergonomic methodical hub"/>
    <n v="5900"/>
    <x v="929"/>
    <n v="84.694915254237287"/>
    <x v="0"/>
    <n v="43.833333333333336"/>
    <n v="114"/>
    <x v="6"/>
    <s v="EUR"/>
    <x v="853"/>
    <n v="1299823200"/>
    <b v="0"/>
    <b v="1"/>
    <s v="photography/photography books"/>
    <x v="7"/>
    <x v="14"/>
  </r>
  <r>
    <s v="Devolved disintermediate encryption"/>
    <n v="3700"/>
    <x v="930"/>
    <n v="355.7837837837838"/>
    <x v="1"/>
    <n v="84.92903225806451"/>
    <n v="155"/>
    <x v="1"/>
    <s v="USD"/>
    <x v="854"/>
    <n v="1431752400"/>
    <b v="0"/>
    <b v="0"/>
    <s v="theater/plays"/>
    <x v="3"/>
    <x v="3"/>
  </r>
  <r>
    <s v="Phased clear-thinking policy"/>
    <n v="2200"/>
    <x v="931"/>
    <n v="386.40909090909093"/>
    <x v="1"/>
    <n v="41.067632850241544"/>
    <n v="207"/>
    <x v="4"/>
    <s v="GBP"/>
    <x v="67"/>
    <n v="1267855200"/>
    <b v="0"/>
    <b v="0"/>
    <s v="music/rock"/>
    <x v="1"/>
    <x v="1"/>
  </r>
  <r>
    <s v="Seamless solution-oriented capacity"/>
    <n v="1700"/>
    <x v="932"/>
    <n v="792.23529411764707"/>
    <x v="1"/>
    <n v="54.971428571428568"/>
    <n v="245"/>
    <x v="1"/>
    <s v="USD"/>
    <x v="855"/>
    <n v="1497675600"/>
    <b v="0"/>
    <b v="0"/>
    <s v="theater/plays"/>
    <x v="3"/>
    <x v="3"/>
  </r>
  <r>
    <s v="Organized human-resource attitude"/>
    <n v="88400"/>
    <x v="933"/>
    <n v="137.03393665158373"/>
    <x v="1"/>
    <n v="77.010807374443743"/>
    <n v="1573"/>
    <x v="1"/>
    <s v="USD"/>
    <x v="107"/>
    <n v="1336885200"/>
    <b v="0"/>
    <b v="0"/>
    <s v="music/world music"/>
    <x v="1"/>
    <x v="21"/>
  </r>
  <r>
    <s v="Open-architected disintermediate budgetary management"/>
    <n v="2400"/>
    <x v="934"/>
    <n v="338.20833333333337"/>
    <x v="1"/>
    <n v="71.201754385964918"/>
    <n v="114"/>
    <x v="1"/>
    <s v="USD"/>
    <x v="344"/>
    <n v="1295157600"/>
    <b v="0"/>
    <b v="0"/>
    <s v="food/food trucks"/>
    <x v="0"/>
    <x v="0"/>
  </r>
  <r>
    <s v="Multi-lateral radical solution"/>
    <n v="7900"/>
    <x v="935"/>
    <n v="108.22784810126582"/>
    <x v="1"/>
    <n v="91.935483870967744"/>
    <n v="93"/>
    <x v="1"/>
    <s v="USD"/>
    <x v="856"/>
    <n v="1577599200"/>
    <b v="0"/>
    <b v="0"/>
    <s v="theater/plays"/>
    <x v="3"/>
    <x v="3"/>
  </r>
  <r>
    <s v="Inverse context-sensitive info-mediaries"/>
    <n v="94900"/>
    <x v="936"/>
    <n v="60.757639620653315"/>
    <x v="0"/>
    <n v="97.069023569023571"/>
    <n v="594"/>
    <x v="1"/>
    <s v="USD"/>
    <x v="857"/>
    <n v="1305003600"/>
    <b v="0"/>
    <b v="0"/>
    <s v="theater/plays"/>
    <x v="3"/>
    <x v="3"/>
  </r>
  <r>
    <s v="Versatile neutral workforce"/>
    <n v="5100"/>
    <x v="937"/>
    <n v="27.725490196078432"/>
    <x v="0"/>
    <n v="58.916666666666664"/>
    <n v="24"/>
    <x v="1"/>
    <s v="USD"/>
    <x v="858"/>
    <n v="1381726800"/>
    <b v="0"/>
    <b v="0"/>
    <s v="film &amp; video/television"/>
    <x v="4"/>
    <x v="19"/>
  </r>
  <r>
    <s v="Multi-tiered systematic knowledge user"/>
    <n v="42700"/>
    <x v="938"/>
    <n v="228.3934426229508"/>
    <x v="1"/>
    <n v="58.015466983938133"/>
    <n v="1681"/>
    <x v="1"/>
    <s v="USD"/>
    <x v="859"/>
    <n v="1402462800"/>
    <b v="0"/>
    <b v="1"/>
    <s v="technology/web"/>
    <x v="2"/>
    <x v="2"/>
  </r>
  <r>
    <s v="Programmable multi-state algorithm"/>
    <n v="121100"/>
    <x v="939"/>
    <n v="21.615194054500414"/>
    <x v="0"/>
    <n v="103.87301587301587"/>
    <n v="252"/>
    <x v="1"/>
    <s v="USD"/>
    <x v="860"/>
    <n v="1292133600"/>
    <b v="0"/>
    <b v="1"/>
    <s v="theater/plays"/>
    <x v="3"/>
    <x v="3"/>
  </r>
  <r>
    <s v="Multi-channeled reciprocal interface"/>
    <n v="800"/>
    <x v="940"/>
    <n v="373.875"/>
    <x v="1"/>
    <n v="93.46875"/>
    <n v="32"/>
    <x v="1"/>
    <s v="USD"/>
    <x v="170"/>
    <n v="1368939600"/>
    <b v="0"/>
    <b v="0"/>
    <s v="music/indie rock"/>
    <x v="1"/>
    <x v="7"/>
  </r>
  <r>
    <s v="Right-sized maximized migration"/>
    <n v="5400"/>
    <x v="941"/>
    <n v="154.92592592592592"/>
    <x v="1"/>
    <n v="61.970370370370368"/>
    <n v="135"/>
    <x v="1"/>
    <s v="USD"/>
    <x v="861"/>
    <n v="1452146400"/>
    <b v="0"/>
    <b v="1"/>
    <s v="theater/plays"/>
    <x v="3"/>
    <x v="3"/>
  </r>
  <r>
    <s v="Self-enabling value-added artificial intelligence"/>
    <n v="4000"/>
    <x v="942"/>
    <n v="322.14999999999998"/>
    <x v="1"/>
    <n v="92.042857142857144"/>
    <n v="140"/>
    <x v="1"/>
    <s v="USD"/>
    <x v="862"/>
    <n v="1296712800"/>
    <b v="0"/>
    <b v="1"/>
    <s v="theater/plays"/>
    <x v="3"/>
    <x v="3"/>
  </r>
  <r>
    <s v="Vision-oriented interactive solution"/>
    <n v="7000"/>
    <x v="943"/>
    <n v="73.957142857142856"/>
    <x v="0"/>
    <n v="77.268656716417908"/>
    <n v="67"/>
    <x v="1"/>
    <s v="USD"/>
    <x v="863"/>
    <n v="1520748000"/>
    <b v="0"/>
    <b v="0"/>
    <s v="food/food trucks"/>
    <x v="0"/>
    <x v="0"/>
  </r>
  <r>
    <s v="Fundamental user-facing productivity"/>
    <n v="1000"/>
    <x v="944"/>
    <n v="864.1"/>
    <x v="1"/>
    <n v="93.923913043478265"/>
    <n v="92"/>
    <x v="1"/>
    <s v="USD"/>
    <x v="864"/>
    <n v="1480831200"/>
    <b v="0"/>
    <b v="0"/>
    <s v="games/video games"/>
    <x v="6"/>
    <x v="11"/>
  </r>
  <r>
    <s v="Innovative well-modulated capability"/>
    <n v="60200"/>
    <x v="945"/>
    <n v="143.26245847176079"/>
    <x v="1"/>
    <n v="84.969458128078813"/>
    <n v="1015"/>
    <x v="4"/>
    <s v="GBP"/>
    <x v="527"/>
    <n v="1426914000"/>
    <b v="0"/>
    <b v="0"/>
    <s v="theater/plays"/>
    <x v="3"/>
    <x v="3"/>
  </r>
  <r>
    <s v="Universal fault-tolerant orchestration"/>
    <n v="195200"/>
    <x v="946"/>
    <n v="40.281762295081968"/>
    <x v="0"/>
    <n v="105.97035040431267"/>
    <n v="742"/>
    <x v="1"/>
    <s v="USD"/>
    <x v="865"/>
    <n v="1446616800"/>
    <b v="1"/>
    <b v="0"/>
    <s v="publishing/nonfiction"/>
    <x v="5"/>
    <x v="9"/>
  </r>
  <r>
    <s v="Grass-roots executive synergy"/>
    <n v="6700"/>
    <x v="947"/>
    <n v="178.22388059701493"/>
    <x v="1"/>
    <n v="36.969040247678016"/>
    <n v="323"/>
    <x v="1"/>
    <s v="USD"/>
    <x v="866"/>
    <n v="1517032800"/>
    <b v="0"/>
    <b v="0"/>
    <s v="technology/web"/>
    <x v="2"/>
    <x v="2"/>
  </r>
  <r>
    <s v="Multi-layered optimal application"/>
    <n v="7200"/>
    <x v="948"/>
    <n v="84.930555555555557"/>
    <x v="0"/>
    <n v="81.533333333333331"/>
    <n v="75"/>
    <x v="1"/>
    <s v="USD"/>
    <x v="867"/>
    <n v="1311224400"/>
    <b v="0"/>
    <b v="1"/>
    <s v="film &amp; video/documentary"/>
    <x v="4"/>
    <x v="4"/>
  </r>
  <r>
    <s v="Business-focused full-range core"/>
    <n v="129100"/>
    <x v="949"/>
    <n v="145.93648334624322"/>
    <x v="1"/>
    <n v="80.999140154772135"/>
    <n v="2326"/>
    <x v="1"/>
    <s v="USD"/>
    <x v="868"/>
    <n v="1566190800"/>
    <b v="0"/>
    <b v="0"/>
    <s v="film &amp; video/documentary"/>
    <x v="4"/>
    <x v="4"/>
  </r>
  <r>
    <s v="Exclusive system-worthy Graphic Interface"/>
    <n v="6500"/>
    <x v="950"/>
    <n v="152.46153846153848"/>
    <x v="1"/>
    <n v="26.010498687664043"/>
    <n v="381"/>
    <x v="1"/>
    <s v="USD"/>
    <x v="105"/>
    <n v="1570165200"/>
    <b v="0"/>
    <b v="0"/>
    <s v="theater/plays"/>
    <x v="3"/>
    <x v="3"/>
  </r>
  <r>
    <s v="Enhanced optimal ability"/>
    <n v="170600"/>
    <x v="951"/>
    <n v="67.129542790152414"/>
    <x v="0"/>
    <n v="25.998410896708286"/>
    <n v="4405"/>
    <x v="1"/>
    <s v="USD"/>
    <x v="481"/>
    <n v="1388556000"/>
    <b v="0"/>
    <b v="1"/>
    <s v="music/rock"/>
    <x v="1"/>
    <x v="1"/>
  </r>
  <r>
    <s v="Optional zero administration neural-net"/>
    <n v="7800"/>
    <x v="952"/>
    <n v="40.307692307692307"/>
    <x v="0"/>
    <n v="34.173913043478258"/>
    <n v="92"/>
    <x v="1"/>
    <s v="USD"/>
    <x v="253"/>
    <n v="1303189200"/>
    <b v="0"/>
    <b v="0"/>
    <s v="music/rock"/>
    <x v="1"/>
    <x v="1"/>
  </r>
  <r>
    <s v="Ameliorated foreground focus group"/>
    <n v="6200"/>
    <x v="953"/>
    <n v="216.79032258064518"/>
    <x v="1"/>
    <n v="28.002083333333335"/>
    <n v="480"/>
    <x v="1"/>
    <s v="USD"/>
    <x v="869"/>
    <n v="1494478800"/>
    <b v="0"/>
    <b v="0"/>
    <s v="film &amp; video/documentary"/>
    <x v="4"/>
    <x v="4"/>
  </r>
  <r>
    <s v="Triple-buffered multi-tasking matrices"/>
    <n v="9400"/>
    <x v="802"/>
    <n v="52.117021276595743"/>
    <x v="0"/>
    <n v="76.546875"/>
    <n v="64"/>
    <x v="1"/>
    <s v="USD"/>
    <x v="864"/>
    <n v="1480744800"/>
    <b v="0"/>
    <b v="0"/>
    <s v="publishing/radio &amp; podcasts"/>
    <x v="5"/>
    <x v="15"/>
  </r>
  <r>
    <s v="Versatile dedicated migration"/>
    <n v="2400"/>
    <x v="954"/>
    <n v="499.58333333333337"/>
    <x v="1"/>
    <n v="53.053097345132741"/>
    <n v="226"/>
    <x v="1"/>
    <s v="USD"/>
    <x v="843"/>
    <n v="1555822800"/>
    <b v="0"/>
    <b v="0"/>
    <s v="publishing/translations"/>
    <x v="5"/>
    <x v="18"/>
  </r>
  <r>
    <s v="Devolved foreground customer loyalty"/>
    <n v="7800"/>
    <x v="955"/>
    <n v="87.679487179487182"/>
    <x v="0"/>
    <n v="106.859375"/>
    <n v="64"/>
    <x v="1"/>
    <s v="USD"/>
    <x v="289"/>
    <n v="1458882000"/>
    <b v="0"/>
    <b v="1"/>
    <s v="film &amp; video/drama"/>
    <x v="4"/>
    <x v="6"/>
  </r>
  <r>
    <s v="Reduced reciprocal focus group"/>
    <n v="9800"/>
    <x v="551"/>
    <n v="113.17346938775511"/>
    <x v="1"/>
    <n v="46.020746887966808"/>
    <n v="241"/>
    <x v="1"/>
    <s v="USD"/>
    <x v="870"/>
    <n v="1411966800"/>
    <b v="0"/>
    <b v="1"/>
    <s v="music/rock"/>
    <x v="1"/>
    <x v="1"/>
  </r>
  <r>
    <s v="Networked global migration"/>
    <n v="3100"/>
    <x v="956"/>
    <n v="426.54838709677421"/>
    <x v="1"/>
    <n v="100.17424242424242"/>
    <n v="132"/>
    <x v="1"/>
    <s v="USD"/>
    <x v="871"/>
    <n v="1526878800"/>
    <b v="0"/>
    <b v="1"/>
    <s v="film &amp; video/drama"/>
    <x v="4"/>
    <x v="6"/>
  </r>
  <r>
    <s v="De-engineered even-keeled definition"/>
    <n v="9800"/>
    <x v="957"/>
    <n v="77.632653061224488"/>
    <x v="3"/>
    <n v="101.44"/>
    <n v="75"/>
    <x v="6"/>
    <s v="EUR"/>
    <x v="872"/>
    <n v="1452405600"/>
    <b v="0"/>
    <b v="1"/>
    <s v="photography/photography books"/>
    <x v="7"/>
    <x v="14"/>
  </r>
  <r>
    <s v="Implemented bi-directional flexibility"/>
    <n v="141100"/>
    <x v="958"/>
    <n v="52.496810772501767"/>
    <x v="0"/>
    <n v="87.972684085510693"/>
    <n v="842"/>
    <x v="1"/>
    <s v="USD"/>
    <x v="873"/>
    <n v="1414040400"/>
    <b v="0"/>
    <b v="1"/>
    <s v="publishing/translations"/>
    <x v="5"/>
    <x v="18"/>
  </r>
  <r>
    <s v="Vision-oriented scalable definition"/>
    <n v="97300"/>
    <x v="959"/>
    <n v="157.46762589928059"/>
    <x v="1"/>
    <n v="74.995594713656388"/>
    <n v="2043"/>
    <x v="1"/>
    <s v="USD"/>
    <x v="874"/>
    <n v="1543816800"/>
    <b v="0"/>
    <b v="1"/>
    <s v="food/food trucks"/>
    <x v="0"/>
    <x v="0"/>
  </r>
  <r>
    <s v="Future-proofed upward-trending migration"/>
    <n v="6600"/>
    <x v="960"/>
    <n v="72.939393939393938"/>
    <x v="0"/>
    <n v="42.982142857142854"/>
    <n v="112"/>
    <x v="1"/>
    <s v="USD"/>
    <x v="875"/>
    <n v="1359698400"/>
    <b v="0"/>
    <b v="0"/>
    <s v="theater/plays"/>
    <x v="3"/>
    <x v="3"/>
  </r>
  <r>
    <s v="Right-sized full-range throughput"/>
    <n v="7600"/>
    <x v="961"/>
    <n v="60.565789473684205"/>
    <x v="3"/>
    <n v="33.115107913669064"/>
    <n v="139"/>
    <x v="6"/>
    <s v="EUR"/>
    <x v="876"/>
    <n v="1390629600"/>
    <b v="0"/>
    <b v="0"/>
    <s v="theater/plays"/>
    <x v="3"/>
    <x v="3"/>
  </r>
  <r>
    <s v="Polarized composite customer loyalty"/>
    <n v="66600"/>
    <x v="962"/>
    <n v="56.791291291291287"/>
    <x v="0"/>
    <n v="101.13101604278074"/>
    <n v="374"/>
    <x v="1"/>
    <s v="USD"/>
    <x v="877"/>
    <n v="1267077600"/>
    <b v="0"/>
    <b v="1"/>
    <s v="music/indie rock"/>
    <x v="1"/>
    <x v="7"/>
  </r>
  <r>
    <s v="Expanded eco-centric policy"/>
    <n v="111100"/>
    <x v="963"/>
    <n v="56.542754275427541"/>
    <x v="3"/>
    <n v="55.98841354723708"/>
    <n v="1122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x v="1"/>
    <n v="92.151898734177209"/>
    <n v="158"/>
    <s v="US"/>
    <s v="USD"/>
    <n v="1408424400"/>
    <x v="1"/>
    <n v="1408597200"/>
    <d v="2014-08-21T05:00:00"/>
    <b v="0"/>
    <b v="1"/>
    <s v="music/rock"/>
    <x v="1"/>
    <s v="rock"/>
  </r>
  <r>
    <x v="1"/>
    <n v="100.01614035087719"/>
    <n v="1425"/>
    <s v="AU"/>
    <s v="AUD"/>
    <n v="1384668000"/>
    <x v="2"/>
    <n v="1384840800"/>
    <d v="2013-11-19T06:00:00"/>
    <b v="0"/>
    <b v="0"/>
    <s v="technology/web"/>
    <x v="2"/>
    <s v="web"/>
  </r>
  <r>
    <x v="0"/>
    <n v="103.20833333333333"/>
    <n v="24"/>
    <s v="US"/>
    <s v="USD"/>
    <n v="1565499600"/>
    <x v="3"/>
    <n v="1568955600"/>
    <d v="2019-09-20T05:00:00"/>
    <b v="0"/>
    <b v="0"/>
    <s v="music/rock"/>
    <x v="1"/>
    <s v="rock"/>
  </r>
  <r>
    <x v="0"/>
    <n v="99.339622641509436"/>
    <n v="53"/>
    <s v="US"/>
    <s v="USD"/>
    <n v="1547964000"/>
    <x v="4"/>
    <n v="1548309600"/>
    <d v="2019-01-24T06:00:00"/>
    <b v="0"/>
    <b v="0"/>
    <s v="theater/plays"/>
    <x v="3"/>
    <s v="plays"/>
  </r>
  <r>
    <x v="1"/>
    <n v="75.833333333333329"/>
    <n v="174"/>
    <s v="DK"/>
    <s v="DKK"/>
    <n v="1346130000"/>
    <x v="5"/>
    <n v="1347080400"/>
    <d v="2012-09-08T05:00:00"/>
    <b v="0"/>
    <b v="0"/>
    <s v="theater/plays"/>
    <x v="3"/>
    <s v="plays"/>
  </r>
  <r>
    <x v="0"/>
    <n v="60.555555555555557"/>
    <n v="18"/>
    <s v="GB"/>
    <s v="GBP"/>
    <n v="1505278800"/>
    <x v="6"/>
    <n v="1505365200"/>
    <d v="2017-09-14T05:00:00"/>
    <b v="0"/>
    <b v="0"/>
    <s v="film &amp; video/documentary"/>
    <x v="4"/>
    <s v="documentary"/>
  </r>
  <r>
    <x v="1"/>
    <n v="64.93832599118943"/>
    <n v="227"/>
    <s v="DK"/>
    <s v="DKK"/>
    <n v="1439442000"/>
    <x v="7"/>
    <n v="1439614800"/>
    <d v="2015-08-15T05:00:00"/>
    <b v="0"/>
    <b v="0"/>
    <s v="theater/plays"/>
    <x v="3"/>
    <s v="plays"/>
  </r>
  <r>
    <x v="2"/>
    <n v="30.997175141242938"/>
    <n v="708"/>
    <s v="DK"/>
    <s v="DKK"/>
    <n v="1281330000"/>
    <x v="8"/>
    <n v="1281502800"/>
    <d v="2010-08-11T05:00:00"/>
    <b v="0"/>
    <b v="0"/>
    <s v="theater/plays"/>
    <x v="3"/>
    <s v="plays"/>
  </r>
  <r>
    <x v="0"/>
    <n v="72.909090909090907"/>
    <n v="44"/>
    <s v="US"/>
    <s v="USD"/>
    <n v="1379566800"/>
    <x v="9"/>
    <n v="1383804000"/>
    <d v="2013-11-07T06:00:00"/>
    <b v="0"/>
    <b v="0"/>
    <s v="music/electric music"/>
    <x v="1"/>
    <s v="electric music"/>
  </r>
  <r>
    <x v="1"/>
    <n v="62.9"/>
    <n v="220"/>
    <s v="US"/>
    <s v="USD"/>
    <n v="1281762000"/>
    <x v="10"/>
    <n v="1285909200"/>
    <d v="2010-10-01T05:00:00"/>
    <b v="0"/>
    <b v="0"/>
    <s v="film &amp; video/drama"/>
    <x v="4"/>
    <s v="drama"/>
  </r>
  <r>
    <x v="0"/>
    <n v="112.22222222222223"/>
    <n v="27"/>
    <s v="US"/>
    <s v="USD"/>
    <n v="1285045200"/>
    <x v="11"/>
    <n v="1285563600"/>
    <d v="2010-09-27T05:00:00"/>
    <b v="0"/>
    <b v="1"/>
    <s v="theater/plays"/>
    <x v="3"/>
    <s v="plays"/>
  </r>
  <r>
    <x v="0"/>
    <n v="102.34545454545454"/>
    <n v="55"/>
    <s v="US"/>
    <s v="USD"/>
    <n v="1571720400"/>
    <x v="12"/>
    <n v="1572411600"/>
    <d v="2019-10-30T05:00:00"/>
    <b v="0"/>
    <b v="0"/>
    <s v="film &amp; video/drama"/>
    <x v="4"/>
    <s v="drama"/>
  </r>
  <r>
    <x v="1"/>
    <n v="105.05102040816327"/>
    <n v="98"/>
    <s v="US"/>
    <s v="USD"/>
    <n v="1465621200"/>
    <x v="13"/>
    <n v="1466658000"/>
    <d v="2016-06-23T05:00:00"/>
    <b v="0"/>
    <b v="0"/>
    <s v="music/indie rock"/>
    <x v="1"/>
    <s v="indie rock"/>
  </r>
  <r>
    <x v="0"/>
    <n v="94.144999999999996"/>
    <n v="200"/>
    <s v="US"/>
    <s v="USD"/>
    <n v="1331013600"/>
    <x v="14"/>
    <n v="1333342800"/>
    <d v="2012-04-02T05:00:00"/>
    <b v="0"/>
    <b v="0"/>
    <s v="music/indie rock"/>
    <x v="1"/>
    <s v="indie rock"/>
  </r>
  <r>
    <x v="0"/>
    <n v="84.986725663716811"/>
    <n v="452"/>
    <s v="US"/>
    <s v="USD"/>
    <n v="1575957600"/>
    <x v="15"/>
    <n v="1576303200"/>
    <d v="2019-12-14T06:00:00"/>
    <b v="0"/>
    <b v="0"/>
    <s v="technology/wearables"/>
    <x v="2"/>
    <s v="wearables"/>
  </r>
  <r>
    <x v="1"/>
    <n v="110.41"/>
    <n v="100"/>
    <s v="US"/>
    <s v="USD"/>
    <n v="1390370400"/>
    <x v="16"/>
    <n v="1392271200"/>
    <d v="2014-02-13T06:00:00"/>
    <b v="0"/>
    <b v="0"/>
    <s v="publishing/nonfiction"/>
    <x v="5"/>
    <s v="nonfiction"/>
  </r>
  <r>
    <x v="1"/>
    <n v="107.96236989591674"/>
    <n v="1249"/>
    <s v="US"/>
    <s v="USD"/>
    <n v="1294812000"/>
    <x v="17"/>
    <n v="1294898400"/>
    <d v="2011-01-13T06:00:00"/>
    <b v="0"/>
    <b v="0"/>
    <s v="film &amp; video/animation"/>
    <x v="4"/>
    <s v="animation"/>
  </r>
  <r>
    <x v="3"/>
    <n v="45.103703703703701"/>
    <n v="135"/>
    <s v="US"/>
    <s v="USD"/>
    <n v="1536382800"/>
    <x v="18"/>
    <n v="1537074000"/>
    <d v="2018-09-16T05:00:00"/>
    <b v="0"/>
    <b v="0"/>
    <s v="theater/plays"/>
    <x v="3"/>
    <s v="plays"/>
  </r>
  <r>
    <x v="0"/>
    <n v="45.001483679525222"/>
    <n v="674"/>
    <s v="US"/>
    <s v="USD"/>
    <n v="1551679200"/>
    <x v="19"/>
    <n v="1553490000"/>
    <d v="2019-03-25T05:00:00"/>
    <b v="0"/>
    <b v="1"/>
    <s v="theater/plays"/>
    <x v="3"/>
    <s v="plays"/>
  </r>
  <r>
    <x v="1"/>
    <n v="105.97134670487107"/>
    <n v="1396"/>
    <s v="US"/>
    <s v="USD"/>
    <n v="1406523600"/>
    <x v="20"/>
    <n v="1406523600"/>
    <d v="2014-07-28T05:00:00"/>
    <b v="0"/>
    <b v="0"/>
    <s v="film &amp; video/drama"/>
    <x v="4"/>
    <s v="drama"/>
  </r>
  <r>
    <x v="0"/>
    <n v="69.055555555555557"/>
    <n v="558"/>
    <s v="US"/>
    <s v="USD"/>
    <n v="1313384400"/>
    <x v="21"/>
    <n v="1316322000"/>
    <d v="2011-09-18T05:00:00"/>
    <b v="0"/>
    <b v="0"/>
    <s v="theater/plays"/>
    <x v="3"/>
    <s v="plays"/>
  </r>
  <r>
    <x v="1"/>
    <n v="85.044943820224717"/>
    <n v="890"/>
    <s v="US"/>
    <s v="USD"/>
    <n v="1522731600"/>
    <x v="22"/>
    <n v="1524027600"/>
    <d v="2018-04-18T05:00:00"/>
    <b v="0"/>
    <b v="0"/>
    <s v="theater/plays"/>
    <x v="3"/>
    <s v="plays"/>
  </r>
  <r>
    <x v="1"/>
    <n v="105.22535211267606"/>
    <n v="142"/>
    <s v="GB"/>
    <s v="GBP"/>
    <n v="1550124000"/>
    <x v="23"/>
    <n v="1554699600"/>
    <d v="2019-04-08T05:00:00"/>
    <b v="0"/>
    <b v="0"/>
    <s v="film &amp; video/documentary"/>
    <x v="4"/>
    <s v="documentary"/>
  </r>
  <r>
    <x v="1"/>
    <n v="39.003741114852225"/>
    <n v="2673"/>
    <s v="US"/>
    <s v="USD"/>
    <n v="1403326800"/>
    <x v="24"/>
    <n v="1403499600"/>
    <d v="2014-06-23T05:00:00"/>
    <b v="0"/>
    <b v="0"/>
    <s v="technology/wearables"/>
    <x v="2"/>
    <s v="wearables"/>
  </r>
  <r>
    <x v="1"/>
    <n v="73.030674846625772"/>
    <n v="163"/>
    <s v="US"/>
    <s v="USD"/>
    <n v="1305694800"/>
    <x v="25"/>
    <n v="1307422800"/>
    <d v="2011-06-07T05:00:00"/>
    <b v="0"/>
    <b v="1"/>
    <s v="games/video games"/>
    <x v="6"/>
    <s v="video games"/>
  </r>
  <r>
    <x v="3"/>
    <n v="35.009459459459457"/>
    <n v="1480"/>
    <s v="US"/>
    <s v="USD"/>
    <n v="1533013200"/>
    <x v="26"/>
    <n v="1535346000"/>
    <d v="2018-08-27T05:00:00"/>
    <b v="0"/>
    <b v="0"/>
    <s v="theater/plays"/>
    <x v="3"/>
    <s v="plays"/>
  </r>
  <r>
    <x v="0"/>
    <n v="106.6"/>
    <n v="15"/>
    <s v="US"/>
    <s v="USD"/>
    <n v="1443848400"/>
    <x v="27"/>
    <n v="1444539600"/>
    <d v="2015-10-11T05:00:00"/>
    <b v="0"/>
    <b v="0"/>
    <s v="music/rock"/>
    <x v="1"/>
    <s v="rock"/>
  </r>
  <r>
    <x v="1"/>
    <n v="61.997747747747745"/>
    <n v="2220"/>
    <s v="US"/>
    <s v="USD"/>
    <n v="1265695200"/>
    <x v="28"/>
    <n v="1267682400"/>
    <d v="2010-03-04T06:00:00"/>
    <b v="0"/>
    <b v="1"/>
    <s v="theater/plays"/>
    <x v="3"/>
    <s v="plays"/>
  </r>
  <r>
    <x v="1"/>
    <n v="94.000622665006233"/>
    <n v="1606"/>
    <s v="CH"/>
    <s v="CHF"/>
    <n v="1532062800"/>
    <x v="29"/>
    <n v="1535518800"/>
    <d v="2018-08-29T05:00:00"/>
    <b v="0"/>
    <b v="0"/>
    <s v="film &amp; video/shorts"/>
    <x v="4"/>
    <s v="shorts"/>
  </r>
  <r>
    <x v="1"/>
    <n v="112.05426356589147"/>
    <n v="129"/>
    <s v="US"/>
    <s v="USD"/>
    <n v="1558674000"/>
    <x v="30"/>
    <n v="1559106000"/>
    <d v="2019-05-29T05:00:00"/>
    <b v="0"/>
    <b v="0"/>
    <s v="film &amp; video/animation"/>
    <x v="4"/>
    <s v="animation"/>
  </r>
  <r>
    <x v="1"/>
    <n v="48.008849557522126"/>
    <n v="226"/>
    <s v="GB"/>
    <s v="GBP"/>
    <n v="1451973600"/>
    <x v="31"/>
    <n v="1454392800"/>
    <d v="2016-02-02T06:00:00"/>
    <b v="0"/>
    <b v="0"/>
    <s v="games/video games"/>
    <x v="6"/>
    <s v="video games"/>
  </r>
  <r>
    <x v="0"/>
    <n v="38.004334633723452"/>
    <n v="2307"/>
    <s v="IT"/>
    <s v="EUR"/>
    <n v="1515564000"/>
    <x v="32"/>
    <n v="1517896800"/>
    <d v="2018-02-06T06:00:00"/>
    <b v="0"/>
    <b v="0"/>
    <s v="film &amp; video/documentary"/>
    <x v="4"/>
    <s v="documentary"/>
  </r>
  <r>
    <x v="1"/>
    <n v="35.000184535892231"/>
    <n v="5419"/>
    <s v="US"/>
    <s v="USD"/>
    <n v="1412485200"/>
    <x v="33"/>
    <n v="1415685600"/>
    <d v="2014-11-11T06:00:00"/>
    <b v="0"/>
    <b v="0"/>
    <s v="theater/plays"/>
    <x v="3"/>
    <s v="plays"/>
  </r>
  <r>
    <x v="1"/>
    <n v="85"/>
    <n v="165"/>
    <s v="US"/>
    <s v="USD"/>
    <n v="1490245200"/>
    <x v="34"/>
    <n v="1490677200"/>
    <d v="2017-03-28T05:00:00"/>
    <b v="0"/>
    <b v="0"/>
    <s v="film &amp; video/documentary"/>
    <x v="4"/>
    <s v="documentary"/>
  </r>
  <r>
    <x v="1"/>
    <n v="95.993893129770996"/>
    <n v="1965"/>
    <s v="DK"/>
    <s v="DKK"/>
    <n v="1547877600"/>
    <x v="35"/>
    <n v="1551506400"/>
    <d v="2019-03-02T06:00:00"/>
    <b v="0"/>
    <b v="1"/>
    <s v="film &amp; video/drama"/>
    <x v="4"/>
    <s v="drama"/>
  </r>
  <r>
    <x v="1"/>
    <n v="68.8125"/>
    <n v="16"/>
    <s v="US"/>
    <s v="USD"/>
    <n v="1298700000"/>
    <x v="36"/>
    <n v="1300856400"/>
    <d v="2011-03-23T05:00:00"/>
    <b v="0"/>
    <b v="0"/>
    <s v="theater/plays"/>
    <x v="3"/>
    <s v="plays"/>
  </r>
  <r>
    <x v="1"/>
    <n v="105.97196261682242"/>
    <n v="107"/>
    <s v="US"/>
    <s v="USD"/>
    <n v="1570338000"/>
    <x v="37"/>
    <n v="1573192800"/>
    <d v="2019-11-08T06:00:00"/>
    <b v="0"/>
    <b v="1"/>
    <s v="publishing/fiction"/>
    <x v="5"/>
    <s v="fiction"/>
  </r>
  <r>
    <x v="1"/>
    <n v="75.261194029850742"/>
    <n v="134"/>
    <s v="US"/>
    <s v="USD"/>
    <n v="1287378000"/>
    <x v="38"/>
    <n v="1287810000"/>
    <d v="2010-10-23T05:00:00"/>
    <b v="0"/>
    <b v="0"/>
    <s v="photography/photography books"/>
    <x v="7"/>
    <s v="photography books"/>
  </r>
  <r>
    <x v="0"/>
    <n v="57.125"/>
    <n v="88"/>
    <s v="DK"/>
    <s v="DKK"/>
    <n v="1361772000"/>
    <x v="39"/>
    <n v="1362978000"/>
    <d v="2013-03-11T05:00:00"/>
    <b v="0"/>
    <b v="0"/>
    <s v="theater/plays"/>
    <x v="3"/>
    <s v="plays"/>
  </r>
  <r>
    <x v="1"/>
    <n v="75.141414141414145"/>
    <n v="198"/>
    <s v="US"/>
    <s v="USD"/>
    <n v="1275714000"/>
    <x v="40"/>
    <n v="1277355600"/>
    <d v="2010-06-24T05:00:00"/>
    <b v="0"/>
    <b v="1"/>
    <s v="technology/wearables"/>
    <x v="2"/>
    <s v="wearables"/>
  </r>
  <r>
    <x v="1"/>
    <n v="107.42342342342343"/>
    <n v="111"/>
    <s v="IT"/>
    <s v="EUR"/>
    <n v="1346734800"/>
    <x v="41"/>
    <n v="1348981200"/>
    <d v="2012-09-30T05:00:00"/>
    <b v="0"/>
    <b v="1"/>
    <s v="music/rock"/>
    <x v="1"/>
    <s v="rock"/>
  </r>
  <r>
    <x v="1"/>
    <n v="35.995495495495497"/>
    <n v="222"/>
    <s v="US"/>
    <s v="USD"/>
    <n v="1309755600"/>
    <x v="42"/>
    <n v="1310533200"/>
    <d v="2011-07-13T05:00:00"/>
    <b v="0"/>
    <b v="0"/>
    <s v="food/food trucks"/>
    <x v="0"/>
    <s v="food trucks"/>
  </r>
  <r>
    <x v="1"/>
    <n v="26.998873148744366"/>
    <n v="6212"/>
    <s v="US"/>
    <s v="USD"/>
    <n v="1406178000"/>
    <x v="43"/>
    <n v="1407560400"/>
    <d v="2014-08-09T05:00:00"/>
    <b v="0"/>
    <b v="0"/>
    <s v="publishing/radio &amp; podcasts"/>
    <x v="5"/>
    <s v="radio &amp; podcasts"/>
  </r>
  <r>
    <x v="1"/>
    <n v="107.56122448979592"/>
    <n v="98"/>
    <s v="DK"/>
    <s v="DKK"/>
    <n v="1552798800"/>
    <x v="44"/>
    <n v="1552885200"/>
    <d v="2019-03-18T05:00:00"/>
    <b v="0"/>
    <b v="0"/>
    <s v="publishing/fiction"/>
    <x v="5"/>
    <s v="fiction"/>
  </r>
  <r>
    <x v="0"/>
    <n v="94.375"/>
    <n v="48"/>
    <s v="US"/>
    <s v="USD"/>
    <n v="1478062800"/>
    <x v="45"/>
    <n v="1479362400"/>
    <d v="2016-11-17T06:00:00"/>
    <b v="0"/>
    <b v="1"/>
    <s v="theater/plays"/>
    <x v="3"/>
    <s v="plays"/>
  </r>
  <r>
    <x v="1"/>
    <n v="46.163043478260867"/>
    <n v="92"/>
    <s v="US"/>
    <s v="USD"/>
    <n v="1278565200"/>
    <x v="46"/>
    <n v="1280552400"/>
    <d v="2010-07-31T05:00:00"/>
    <b v="0"/>
    <b v="0"/>
    <s v="music/rock"/>
    <x v="1"/>
    <s v="rock"/>
  </r>
  <r>
    <x v="1"/>
    <n v="47.845637583892618"/>
    <n v="149"/>
    <s v="US"/>
    <s v="USD"/>
    <n v="1396069200"/>
    <x v="47"/>
    <n v="1398661200"/>
    <d v="2014-04-28T05:00:00"/>
    <b v="0"/>
    <b v="0"/>
    <s v="theater/plays"/>
    <x v="3"/>
    <s v="plays"/>
  </r>
  <r>
    <x v="1"/>
    <n v="53.007815713698065"/>
    <n v="2431"/>
    <s v="US"/>
    <s v="USD"/>
    <n v="1435208400"/>
    <x v="48"/>
    <n v="1436245200"/>
    <d v="2015-07-07T05:00:00"/>
    <b v="0"/>
    <b v="0"/>
    <s v="theater/plays"/>
    <x v="3"/>
    <s v="plays"/>
  </r>
  <r>
    <x v="1"/>
    <n v="45.059405940594061"/>
    <n v="303"/>
    <s v="US"/>
    <s v="USD"/>
    <n v="1571547600"/>
    <x v="49"/>
    <n v="1575439200"/>
    <d v="2019-12-04T06:00:00"/>
    <b v="0"/>
    <b v="0"/>
    <s v="music/rock"/>
    <x v="1"/>
    <s v="rock"/>
  </r>
  <r>
    <x v="0"/>
    <n v="2"/>
    <n v="1"/>
    <s v="IT"/>
    <s v="EUR"/>
    <n v="1375333200"/>
    <x v="50"/>
    <n v="1377752400"/>
    <d v="2013-08-29T05:00:00"/>
    <b v="0"/>
    <b v="0"/>
    <s v="music/metal"/>
    <x v="1"/>
    <s v="metal"/>
  </r>
  <r>
    <x v="0"/>
    <n v="99.006816632583508"/>
    <n v="1467"/>
    <s v="GB"/>
    <s v="GBP"/>
    <n v="1332824400"/>
    <x v="51"/>
    <n v="1334206800"/>
    <d v="2012-04-12T05:00:00"/>
    <b v="0"/>
    <b v="1"/>
    <s v="technology/wearables"/>
    <x v="2"/>
    <s v="wearables"/>
  </r>
  <r>
    <x v="0"/>
    <n v="32.786666666666669"/>
    <n v="75"/>
    <s v="US"/>
    <s v="USD"/>
    <n v="1284526800"/>
    <x v="52"/>
    <n v="1284872400"/>
    <d v="2010-09-19T05:00:00"/>
    <b v="0"/>
    <b v="0"/>
    <s v="theater/plays"/>
    <x v="3"/>
    <s v="plays"/>
  </r>
  <r>
    <x v="1"/>
    <n v="59.119617224880386"/>
    <n v="209"/>
    <s v="US"/>
    <s v="USD"/>
    <n v="1400562000"/>
    <x v="53"/>
    <n v="1403931600"/>
    <d v="2014-06-28T05:00:00"/>
    <b v="0"/>
    <b v="0"/>
    <s v="film &amp; video/drama"/>
    <x v="4"/>
    <s v="drama"/>
  </r>
  <r>
    <x v="0"/>
    <n v="44.93333333333333"/>
    <n v="120"/>
    <s v="US"/>
    <s v="USD"/>
    <n v="1520748000"/>
    <x v="54"/>
    <n v="1521262800"/>
    <d v="2018-03-17T05:00:00"/>
    <b v="0"/>
    <b v="0"/>
    <s v="technology/wearables"/>
    <x v="2"/>
    <s v="wearables"/>
  </r>
  <r>
    <x v="1"/>
    <n v="89.664122137404576"/>
    <n v="131"/>
    <s v="US"/>
    <s v="USD"/>
    <n v="1532926800"/>
    <x v="55"/>
    <n v="1533358800"/>
    <d v="2018-08-04T05:00:00"/>
    <b v="0"/>
    <b v="0"/>
    <s v="music/jazz"/>
    <x v="1"/>
    <s v="jazz"/>
  </r>
  <r>
    <x v="1"/>
    <n v="70.079268292682926"/>
    <n v="164"/>
    <s v="US"/>
    <s v="USD"/>
    <n v="1420869600"/>
    <x v="56"/>
    <n v="1421474400"/>
    <d v="2015-01-17T06:00:00"/>
    <b v="0"/>
    <b v="0"/>
    <s v="technology/wearables"/>
    <x v="2"/>
    <s v="wearables"/>
  </r>
  <r>
    <x v="1"/>
    <n v="31.059701492537314"/>
    <n v="201"/>
    <s v="US"/>
    <s v="USD"/>
    <n v="1504242000"/>
    <x v="57"/>
    <n v="1505278800"/>
    <d v="2017-09-13T05:00:00"/>
    <b v="0"/>
    <b v="0"/>
    <s v="games/video games"/>
    <x v="6"/>
    <s v="video games"/>
  </r>
  <r>
    <x v="1"/>
    <n v="29.061611374407583"/>
    <n v="211"/>
    <s v="US"/>
    <s v="USD"/>
    <n v="1442811600"/>
    <x v="58"/>
    <n v="1443934800"/>
    <d v="2015-10-04T05:00:00"/>
    <b v="0"/>
    <b v="0"/>
    <s v="theater/plays"/>
    <x v="3"/>
    <s v="plays"/>
  </r>
  <r>
    <x v="1"/>
    <n v="30.0859375"/>
    <n v="128"/>
    <s v="US"/>
    <s v="USD"/>
    <n v="1497243600"/>
    <x v="59"/>
    <n v="1498539600"/>
    <d v="2017-06-27T05:00:00"/>
    <b v="0"/>
    <b v="1"/>
    <s v="theater/plays"/>
    <x v="3"/>
    <s v="plays"/>
  </r>
  <r>
    <x v="1"/>
    <n v="84.998125000000002"/>
    <n v="1600"/>
    <s v="CA"/>
    <s v="CAD"/>
    <n v="1342501200"/>
    <x v="60"/>
    <n v="1342760400"/>
    <d v="2012-07-20T05:00:00"/>
    <b v="0"/>
    <b v="0"/>
    <s v="theater/plays"/>
    <x v="3"/>
    <s v="plays"/>
  </r>
  <r>
    <x v="0"/>
    <n v="82.001775410563695"/>
    <n v="2253"/>
    <s v="CA"/>
    <s v="CAD"/>
    <n v="1298268000"/>
    <x v="61"/>
    <n v="1301720400"/>
    <d v="2011-04-02T05:00:00"/>
    <b v="0"/>
    <b v="0"/>
    <s v="theater/plays"/>
    <x v="3"/>
    <s v="plays"/>
  </r>
  <r>
    <x v="1"/>
    <n v="58.040160642570278"/>
    <n v="249"/>
    <s v="US"/>
    <s v="USD"/>
    <n v="1433480400"/>
    <x v="62"/>
    <n v="1433566800"/>
    <d v="2015-06-06T05:00:00"/>
    <b v="0"/>
    <b v="0"/>
    <s v="technology/web"/>
    <x v="2"/>
    <s v="web"/>
  </r>
  <r>
    <x v="0"/>
    <n v="111.4"/>
    <n v="5"/>
    <s v="US"/>
    <s v="USD"/>
    <n v="1493355600"/>
    <x v="63"/>
    <n v="1493874000"/>
    <d v="2017-05-04T05:00:00"/>
    <b v="0"/>
    <b v="0"/>
    <s v="theater/plays"/>
    <x v="3"/>
    <s v="plays"/>
  </r>
  <r>
    <x v="0"/>
    <n v="71.94736842105263"/>
    <n v="38"/>
    <s v="US"/>
    <s v="USD"/>
    <n v="1530507600"/>
    <x v="64"/>
    <n v="1531803600"/>
    <d v="2018-07-17T05:00:00"/>
    <b v="0"/>
    <b v="1"/>
    <s v="technology/web"/>
    <x v="2"/>
    <s v="web"/>
  </r>
  <r>
    <x v="1"/>
    <n v="61.038135593220339"/>
    <n v="236"/>
    <s v="US"/>
    <s v="USD"/>
    <n v="1296108000"/>
    <x v="65"/>
    <n v="1296712800"/>
    <d v="2011-02-03T06:00:00"/>
    <b v="0"/>
    <b v="0"/>
    <s v="theater/plays"/>
    <x v="3"/>
    <s v="plays"/>
  </r>
  <r>
    <x v="0"/>
    <n v="108.91666666666667"/>
    <n v="12"/>
    <s v="US"/>
    <s v="USD"/>
    <n v="1428469200"/>
    <x v="66"/>
    <n v="1428901200"/>
    <d v="2015-04-13T05:00:00"/>
    <b v="0"/>
    <b v="1"/>
    <s v="theater/plays"/>
    <x v="3"/>
    <s v="plays"/>
  </r>
  <r>
    <x v="1"/>
    <n v="29.001722017220171"/>
    <n v="4065"/>
    <s v="GB"/>
    <s v="GBP"/>
    <n v="1264399200"/>
    <x v="67"/>
    <n v="1264831200"/>
    <d v="2010-01-30T06:00:00"/>
    <b v="0"/>
    <b v="1"/>
    <s v="technology/wearables"/>
    <x v="2"/>
    <s v="wearables"/>
  </r>
  <r>
    <x v="1"/>
    <n v="58.975609756097562"/>
    <n v="246"/>
    <s v="IT"/>
    <s v="EUR"/>
    <n v="1501131600"/>
    <x v="68"/>
    <n v="1505192400"/>
    <d v="2017-09-12T05:00:00"/>
    <b v="0"/>
    <b v="1"/>
    <s v="theater/plays"/>
    <x v="3"/>
    <s v="plays"/>
  </r>
  <r>
    <x v="3"/>
    <n v="111.82352941176471"/>
    <n v="17"/>
    <s v="US"/>
    <s v="USD"/>
    <n v="1292738400"/>
    <x v="69"/>
    <n v="1295676000"/>
    <d v="2011-01-22T06:00:00"/>
    <b v="0"/>
    <b v="0"/>
    <s v="theater/plays"/>
    <x v="3"/>
    <s v="plays"/>
  </r>
  <r>
    <x v="1"/>
    <n v="63.995555555555555"/>
    <n v="2475"/>
    <s v="IT"/>
    <s v="EUR"/>
    <n v="1288674000"/>
    <x v="70"/>
    <n v="1292911200"/>
    <d v="2010-12-21T06:00:00"/>
    <b v="0"/>
    <b v="1"/>
    <s v="theater/plays"/>
    <x v="3"/>
    <s v="plays"/>
  </r>
  <r>
    <x v="1"/>
    <n v="85.315789473684205"/>
    <n v="76"/>
    <s v="US"/>
    <s v="USD"/>
    <n v="1575093600"/>
    <x v="71"/>
    <n v="1575439200"/>
    <d v="2019-12-04T06:00:00"/>
    <b v="0"/>
    <b v="0"/>
    <s v="theater/plays"/>
    <x v="3"/>
    <s v="plays"/>
  </r>
  <r>
    <x v="1"/>
    <n v="74.481481481481481"/>
    <n v="54"/>
    <s v="US"/>
    <s v="USD"/>
    <n v="1435726800"/>
    <x v="72"/>
    <n v="1438837200"/>
    <d v="2015-08-06T05:00:00"/>
    <b v="0"/>
    <b v="0"/>
    <s v="film &amp; video/animation"/>
    <x v="4"/>
    <s v="animation"/>
  </r>
  <r>
    <x v="1"/>
    <n v="105.14772727272727"/>
    <n v="88"/>
    <s v="US"/>
    <s v="USD"/>
    <n v="1480226400"/>
    <x v="73"/>
    <n v="1480485600"/>
    <d v="2016-11-30T06:00:00"/>
    <b v="0"/>
    <b v="0"/>
    <s v="music/jazz"/>
    <x v="1"/>
    <s v="jazz"/>
  </r>
  <r>
    <x v="1"/>
    <n v="56.188235294117646"/>
    <n v="85"/>
    <s v="GB"/>
    <s v="GBP"/>
    <n v="1459054800"/>
    <x v="74"/>
    <n v="1459141200"/>
    <d v="2016-03-28T05:00:00"/>
    <b v="0"/>
    <b v="0"/>
    <s v="music/metal"/>
    <x v="1"/>
    <s v="metal"/>
  </r>
  <r>
    <x v="1"/>
    <n v="85.917647058823533"/>
    <n v="170"/>
    <s v="US"/>
    <s v="USD"/>
    <n v="1531630800"/>
    <x v="75"/>
    <n v="1532322000"/>
    <d v="2018-07-23T05:00:00"/>
    <b v="0"/>
    <b v="0"/>
    <s v="photography/photography books"/>
    <x v="7"/>
    <s v="photography books"/>
  </r>
  <r>
    <x v="0"/>
    <n v="57.00296912114014"/>
    <n v="1684"/>
    <s v="US"/>
    <s v="USD"/>
    <n v="1421992800"/>
    <x v="76"/>
    <n v="1426222800"/>
    <d v="2015-03-13T05:00:00"/>
    <b v="1"/>
    <b v="1"/>
    <s v="theater/plays"/>
    <x v="3"/>
    <s v="plays"/>
  </r>
  <r>
    <x v="0"/>
    <n v="79.642857142857139"/>
    <n v="56"/>
    <s v="US"/>
    <s v="USD"/>
    <n v="1285563600"/>
    <x v="77"/>
    <n v="1286773200"/>
    <d v="2010-10-11T05:00:00"/>
    <b v="0"/>
    <b v="1"/>
    <s v="film &amp; video/animation"/>
    <x v="4"/>
    <s v="animation"/>
  </r>
  <r>
    <x v="1"/>
    <n v="41.018181818181816"/>
    <n v="330"/>
    <s v="US"/>
    <s v="USD"/>
    <n v="1523854800"/>
    <x v="78"/>
    <n v="1523941200"/>
    <d v="2018-04-17T05:00:00"/>
    <b v="0"/>
    <b v="0"/>
    <s v="publishing/translations"/>
    <x v="5"/>
    <s v="translations"/>
  </r>
  <r>
    <x v="0"/>
    <n v="48.004773269689736"/>
    <n v="838"/>
    <s v="US"/>
    <s v="USD"/>
    <n v="1529125200"/>
    <x v="79"/>
    <n v="1529557200"/>
    <d v="2018-06-21T05:00:00"/>
    <b v="0"/>
    <b v="0"/>
    <s v="theater/plays"/>
    <x v="3"/>
    <s v="plays"/>
  </r>
  <r>
    <x v="1"/>
    <n v="55.212598425196852"/>
    <n v="127"/>
    <s v="US"/>
    <s v="USD"/>
    <n v="1503982800"/>
    <x v="80"/>
    <n v="1506574800"/>
    <d v="2017-09-28T05:00:00"/>
    <b v="0"/>
    <b v="0"/>
    <s v="games/video games"/>
    <x v="6"/>
    <s v="video games"/>
  </r>
  <r>
    <x v="1"/>
    <n v="92.109489051094897"/>
    <n v="411"/>
    <s v="US"/>
    <s v="USD"/>
    <n v="1511416800"/>
    <x v="81"/>
    <n v="1513576800"/>
    <d v="2017-12-18T06:00:00"/>
    <b v="0"/>
    <b v="0"/>
    <s v="music/rock"/>
    <x v="1"/>
    <s v="rock"/>
  </r>
  <r>
    <x v="1"/>
    <n v="83.183333333333337"/>
    <n v="180"/>
    <s v="GB"/>
    <s v="GBP"/>
    <n v="1547704800"/>
    <x v="82"/>
    <n v="1548309600"/>
    <d v="2019-01-24T06:00:00"/>
    <b v="0"/>
    <b v="1"/>
    <s v="games/video games"/>
    <x v="6"/>
    <s v="video games"/>
  </r>
  <r>
    <x v="0"/>
    <n v="39.996000000000002"/>
    <n v="1000"/>
    <s v="US"/>
    <s v="USD"/>
    <n v="1469682000"/>
    <x v="83"/>
    <n v="1471582800"/>
    <d v="2016-08-19T05:00:00"/>
    <b v="0"/>
    <b v="0"/>
    <s v="music/electric music"/>
    <x v="1"/>
    <s v="electric music"/>
  </r>
  <r>
    <x v="1"/>
    <n v="111.1336898395722"/>
    <n v="374"/>
    <s v="US"/>
    <s v="USD"/>
    <n v="1343451600"/>
    <x v="84"/>
    <n v="1344315600"/>
    <d v="2012-08-07T05:00:00"/>
    <b v="0"/>
    <b v="0"/>
    <s v="technology/wearables"/>
    <x v="2"/>
    <s v="wearables"/>
  </r>
  <r>
    <x v="1"/>
    <n v="90.563380281690144"/>
    <n v="71"/>
    <s v="AU"/>
    <s v="AUD"/>
    <n v="1315717200"/>
    <x v="85"/>
    <n v="1316408400"/>
    <d v="2011-09-19T05:00:00"/>
    <b v="0"/>
    <b v="0"/>
    <s v="music/indie rock"/>
    <x v="1"/>
    <s v="indie rock"/>
  </r>
  <r>
    <x v="1"/>
    <n v="61.108374384236456"/>
    <n v="203"/>
    <s v="US"/>
    <s v="USD"/>
    <n v="1430715600"/>
    <x v="86"/>
    <n v="1431838800"/>
    <d v="2015-05-17T05:00:00"/>
    <b v="1"/>
    <b v="0"/>
    <s v="theater/plays"/>
    <x v="3"/>
    <s v="plays"/>
  </r>
  <r>
    <x v="0"/>
    <n v="83.022941970310384"/>
    <n v="1482"/>
    <s v="AU"/>
    <s v="AUD"/>
    <n v="1299564000"/>
    <x v="87"/>
    <n v="1300510800"/>
    <d v="2011-03-19T05:00:00"/>
    <b v="0"/>
    <b v="1"/>
    <s v="music/rock"/>
    <x v="1"/>
    <s v="rock"/>
  </r>
  <r>
    <x v="1"/>
    <n v="110.76106194690266"/>
    <n v="113"/>
    <s v="US"/>
    <s v="USD"/>
    <n v="1429160400"/>
    <x v="88"/>
    <n v="1431061200"/>
    <d v="2015-05-08T05:00:00"/>
    <b v="0"/>
    <b v="0"/>
    <s v="publishing/translations"/>
    <x v="5"/>
    <s v="translations"/>
  </r>
  <r>
    <x v="1"/>
    <n v="89.458333333333329"/>
    <n v="96"/>
    <s v="US"/>
    <s v="USD"/>
    <n v="1271307600"/>
    <x v="89"/>
    <n v="1271480400"/>
    <d v="2010-04-17T05:00:00"/>
    <b v="0"/>
    <b v="0"/>
    <s v="theater/plays"/>
    <x v="3"/>
    <s v="plays"/>
  </r>
  <r>
    <x v="0"/>
    <n v="57.849056603773583"/>
    <n v="106"/>
    <s v="US"/>
    <s v="USD"/>
    <n v="1456380000"/>
    <x v="90"/>
    <n v="1456380000"/>
    <d v="2016-02-25T06:00:00"/>
    <b v="0"/>
    <b v="1"/>
    <s v="theater/plays"/>
    <x v="3"/>
    <s v="plays"/>
  </r>
  <r>
    <x v="0"/>
    <n v="109.99705449189985"/>
    <n v="679"/>
    <s v="IT"/>
    <s v="EUR"/>
    <n v="1470459600"/>
    <x v="91"/>
    <n v="1472878800"/>
    <d v="2016-09-03T05:00:00"/>
    <b v="0"/>
    <b v="0"/>
    <s v="publishing/translations"/>
    <x v="5"/>
    <s v="translations"/>
  </r>
  <r>
    <x v="1"/>
    <n v="103.96586345381526"/>
    <n v="498"/>
    <s v="CH"/>
    <s v="CHF"/>
    <n v="1277269200"/>
    <x v="92"/>
    <n v="1277355600"/>
    <d v="2010-06-24T05:00:00"/>
    <b v="0"/>
    <b v="1"/>
    <s v="games/video games"/>
    <x v="6"/>
    <s v="video games"/>
  </r>
  <r>
    <x v="3"/>
    <n v="107.99508196721311"/>
    <n v="610"/>
    <s v="US"/>
    <s v="USD"/>
    <n v="1350709200"/>
    <x v="93"/>
    <n v="1351054800"/>
    <d v="2012-10-24T05:00:00"/>
    <b v="0"/>
    <b v="1"/>
    <s v="theater/plays"/>
    <x v="3"/>
    <s v="plays"/>
  </r>
  <r>
    <x v="1"/>
    <n v="48.927777777777777"/>
    <n v="180"/>
    <s v="GB"/>
    <s v="GBP"/>
    <n v="1554613200"/>
    <x v="94"/>
    <n v="1555563600"/>
    <d v="2019-04-18T05:00:00"/>
    <b v="0"/>
    <b v="0"/>
    <s v="technology/web"/>
    <x v="2"/>
    <s v="web"/>
  </r>
  <r>
    <x v="1"/>
    <n v="37.666666666666664"/>
    <n v="27"/>
    <s v="US"/>
    <s v="USD"/>
    <n v="1571029200"/>
    <x v="95"/>
    <n v="1571634000"/>
    <d v="2019-10-21T05:00:00"/>
    <b v="0"/>
    <b v="0"/>
    <s v="film &amp; video/documentary"/>
    <x v="4"/>
    <s v="documentary"/>
  </r>
  <r>
    <x v="1"/>
    <n v="64.999141999141997"/>
    <n v="2331"/>
    <s v="US"/>
    <s v="USD"/>
    <n v="1299736800"/>
    <x v="96"/>
    <n v="1300856400"/>
    <d v="2011-03-23T05:00:00"/>
    <b v="0"/>
    <b v="0"/>
    <s v="theater/plays"/>
    <x v="3"/>
    <s v="plays"/>
  </r>
  <r>
    <x v="1"/>
    <n v="106.61061946902655"/>
    <n v="113"/>
    <s v="US"/>
    <s v="USD"/>
    <n v="1435208400"/>
    <x v="48"/>
    <n v="1439874000"/>
    <d v="2015-08-18T05:00:00"/>
    <b v="0"/>
    <b v="0"/>
    <s v="food/food trucks"/>
    <x v="0"/>
    <s v="food trucks"/>
  </r>
  <r>
    <x v="0"/>
    <n v="27.009016393442622"/>
    <n v="1220"/>
    <s v="AU"/>
    <s v="AUD"/>
    <n v="1437973200"/>
    <x v="97"/>
    <n v="1438318800"/>
    <d v="2015-07-31T05:00:00"/>
    <b v="0"/>
    <b v="0"/>
    <s v="games/video games"/>
    <x v="6"/>
    <s v="video games"/>
  </r>
  <r>
    <x v="1"/>
    <n v="91.16463414634147"/>
    <n v="164"/>
    <s v="US"/>
    <s v="USD"/>
    <n v="1416895200"/>
    <x v="98"/>
    <n v="1419400800"/>
    <d v="2014-12-24T06:00:00"/>
    <b v="0"/>
    <b v="0"/>
    <s v="theater/plays"/>
    <x v="3"/>
    <s v="plays"/>
  </r>
  <r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x v="1"/>
    <n v="56.054878048780488"/>
    <n v="164"/>
    <s v="US"/>
    <s v="USD"/>
    <n v="1424498400"/>
    <x v="100"/>
    <n v="1425103200"/>
    <d v="2015-02-28T06:00:00"/>
    <b v="0"/>
    <b v="1"/>
    <s v="music/electric music"/>
    <x v="1"/>
    <s v="electric music"/>
  </r>
  <r>
    <x v="1"/>
    <n v="31.017857142857142"/>
    <n v="336"/>
    <s v="US"/>
    <s v="USD"/>
    <n v="1526274000"/>
    <x v="101"/>
    <n v="1526878800"/>
    <d v="2018-05-21T05:00:00"/>
    <b v="0"/>
    <b v="1"/>
    <s v="technology/wearables"/>
    <x v="2"/>
    <s v="wearables"/>
  </r>
  <r>
    <x v="0"/>
    <n v="66.513513513513516"/>
    <n v="37"/>
    <s v="IT"/>
    <s v="EUR"/>
    <n v="1287896400"/>
    <x v="102"/>
    <n v="1288674000"/>
    <d v="2010-11-02T05:00:00"/>
    <b v="0"/>
    <b v="0"/>
    <s v="music/electric music"/>
    <x v="1"/>
    <s v="electric music"/>
  </r>
  <r>
    <x v="1"/>
    <n v="89.005216484089729"/>
    <n v="1917"/>
    <s v="US"/>
    <s v="USD"/>
    <n v="1495515600"/>
    <x v="103"/>
    <n v="1495602000"/>
    <d v="2017-05-24T05:00:00"/>
    <b v="0"/>
    <b v="0"/>
    <s v="music/indie rock"/>
    <x v="1"/>
    <s v="indie rock"/>
  </r>
  <r>
    <x v="1"/>
    <n v="103.46315789473684"/>
    <n v="95"/>
    <s v="US"/>
    <s v="USD"/>
    <n v="1364878800"/>
    <x v="104"/>
    <n v="1366434000"/>
    <d v="2013-04-20T05:00:00"/>
    <b v="0"/>
    <b v="0"/>
    <s v="technology/web"/>
    <x v="2"/>
    <s v="web"/>
  </r>
  <r>
    <x v="1"/>
    <n v="95.278911564625844"/>
    <n v="147"/>
    <s v="US"/>
    <s v="USD"/>
    <n v="1567918800"/>
    <x v="105"/>
    <n v="1568350800"/>
    <d v="2019-09-13T05:00:00"/>
    <b v="0"/>
    <b v="0"/>
    <s v="theater/plays"/>
    <x v="3"/>
    <s v="plays"/>
  </r>
  <r>
    <x v="1"/>
    <n v="75.895348837209298"/>
    <n v="86"/>
    <s v="US"/>
    <s v="USD"/>
    <n v="1524459600"/>
    <x v="106"/>
    <n v="1525928400"/>
    <d v="2018-05-10T05:00:00"/>
    <b v="0"/>
    <b v="1"/>
    <s v="theater/plays"/>
    <x v="3"/>
    <s v="plays"/>
  </r>
  <r>
    <x v="1"/>
    <n v="107.57831325301204"/>
    <n v="83"/>
    <s v="US"/>
    <s v="USD"/>
    <n v="1333688400"/>
    <x v="107"/>
    <n v="1336885200"/>
    <d v="2012-05-13T05:00:00"/>
    <b v="0"/>
    <b v="0"/>
    <s v="film &amp; video/documentary"/>
    <x v="4"/>
    <s v="documentary"/>
  </r>
  <r>
    <x v="0"/>
    <n v="51.31666666666667"/>
    <n v="60"/>
    <s v="US"/>
    <s v="USD"/>
    <n v="1389506400"/>
    <x v="108"/>
    <n v="1389679200"/>
    <d v="2014-01-14T06:00:00"/>
    <b v="0"/>
    <b v="0"/>
    <s v="film &amp; video/television"/>
    <x v="4"/>
    <s v="television"/>
  </r>
  <r>
    <x v="0"/>
    <n v="71.983108108108112"/>
    <n v="296"/>
    <s v="US"/>
    <s v="USD"/>
    <n v="1536642000"/>
    <x v="109"/>
    <n v="1538283600"/>
    <d v="2018-09-30T05:00:00"/>
    <b v="0"/>
    <b v="0"/>
    <s v="food/food trucks"/>
    <x v="0"/>
    <s v="food trucks"/>
  </r>
  <r>
    <x v="1"/>
    <n v="108.95414201183432"/>
    <n v="676"/>
    <s v="US"/>
    <s v="USD"/>
    <n v="1348290000"/>
    <x v="110"/>
    <n v="1348808400"/>
    <d v="2012-09-28T05:00:00"/>
    <b v="0"/>
    <b v="0"/>
    <s v="publishing/radio &amp; podcasts"/>
    <x v="5"/>
    <s v="radio &amp; podcasts"/>
  </r>
  <r>
    <x v="1"/>
    <n v="35"/>
    <n v="361"/>
    <s v="AU"/>
    <s v="AUD"/>
    <n v="1408856400"/>
    <x v="111"/>
    <n v="1410152400"/>
    <d v="2014-09-08T05:00:00"/>
    <b v="0"/>
    <b v="0"/>
    <s v="technology/web"/>
    <x v="2"/>
    <s v="web"/>
  </r>
  <r>
    <x v="1"/>
    <n v="94.938931297709928"/>
    <n v="131"/>
    <s v="US"/>
    <s v="USD"/>
    <n v="1505192400"/>
    <x v="112"/>
    <n v="1505797200"/>
    <d v="2017-09-19T05:00:00"/>
    <b v="0"/>
    <b v="0"/>
    <s v="food/food trucks"/>
    <x v="0"/>
    <s v="food trucks"/>
  </r>
  <r>
    <x v="1"/>
    <n v="109.65079365079364"/>
    <n v="126"/>
    <s v="US"/>
    <s v="USD"/>
    <n v="1554786000"/>
    <x v="113"/>
    <n v="1554872400"/>
    <d v="2019-04-10T05:00:00"/>
    <b v="0"/>
    <b v="1"/>
    <s v="technology/wearables"/>
    <x v="2"/>
    <s v="wearables"/>
  </r>
  <r>
    <x v="0"/>
    <n v="44.001815980629537"/>
    <n v="3304"/>
    <s v="IT"/>
    <s v="EUR"/>
    <n v="1510898400"/>
    <x v="114"/>
    <n v="1513922400"/>
    <d v="2017-12-22T06:00:00"/>
    <b v="0"/>
    <b v="0"/>
    <s v="publishing/fiction"/>
    <x v="5"/>
    <s v="fiction"/>
  </r>
  <r>
    <x v="0"/>
    <n v="86.794520547945211"/>
    <n v="73"/>
    <s v="US"/>
    <s v="USD"/>
    <n v="1442552400"/>
    <x v="115"/>
    <n v="1442638800"/>
    <d v="2015-09-19T05:00:00"/>
    <b v="0"/>
    <b v="0"/>
    <s v="theater/plays"/>
    <x v="3"/>
    <s v="plays"/>
  </r>
  <r>
    <x v="1"/>
    <n v="30.992727272727272"/>
    <n v="275"/>
    <s v="US"/>
    <s v="USD"/>
    <n v="1316667600"/>
    <x v="116"/>
    <n v="1317186000"/>
    <d v="2011-09-28T05:00:00"/>
    <b v="0"/>
    <b v="0"/>
    <s v="film &amp; video/television"/>
    <x v="4"/>
    <s v="television"/>
  </r>
  <r>
    <x v="1"/>
    <n v="94.791044776119406"/>
    <n v="67"/>
    <s v="US"/>
    <s v="USD"/>
    <n v="1390716000"/>
    <x v="117"/>
    <n v="1391234400"/>
    <d v="2014-02-01T06:00:00"/>
    <b v="0"/>
    <b v="0"/>
    <s v="photography/photography books"/>
    <x v="7"/>
    <s v="photography books"/>
  </r>
  <r>
    <x v="1"/>
    <n v="69.79220779220779"/>
    <n v="154"/>
    <s v="US"/>
    <s v="USD"/>
    <n v="1402894800"/>
    <x v="118"/>
    <n v="1404363600"/>
    <d v="2014-07-03T05:00:00"/>
    <b v="0"/>
    <b v="1"/>
    <s v="film &amp; video/documentary"/>
    <x v="4"/>
    <s v="documentary"/>
  </r>
  <r>
    <x v="1"/>
    <n v="63.003367003367003"/>
    <n v="1782"/>
    <s v="US"/>
    <s v="USD"/>
    <n v="1429246800"/>
    <x v="119"/>
    <n v="1429592400"/>
    <d v="2015-04-21T05:00:00"/>
    <b v="0"/>
    <b v="1"/>
    <s v="games/mobile games"/>
    <x v="6"/>
    <s v="mobile games"/>
  </r>
  <r>
    <x v="1"/>
    <n v="110.0343300110742"/>
    <n v="903"/>
    <s v="US"/>
    <s v="USD"/>
    <n v="1412485200"/>
    <x v="33"/>
    <n v="1413608400"/>
    <d v="2014-10-18T05:00:00"/>
    <b v="0"/>
    <b v="0"/>
    <s v="games/video games"/>
    <x v="6"/>
    <s v="video games"/>
  </r>
  <r>
    <x v="0"/>
    <n v="25.997933274284026"/>
    <n v="3387"/>
    <s v="US"/>
    <s v="USD"/>
    <n v="1417068000"/>
    <x v="120"/>
    <n v="1419400800"/>
    <d v="2014-12-24T06:00:00"/>
    <b v="0"/>
    <b v="0"/>
    <s v="publishing/fiction"/>
    <x v="5"/>
    <s v="fiction"/>
  </r>
  <r>
    <x v="0"/>
    <n v="49.987915407854985"/>
    <n v="662"/>
    <s v="CA"/>
    <s v="CAD"/>
    <n v="1448344800"/>
    <x v="121"/>
    <n v="1448604000"/>
    <d v="2015-11-27T06:00:00"/>
    <b v="1"/>
    <b v="0"/>
    <s v="theater/plays"/>
    <x v="3"/>
    <s v="plays"/>
  </r>
  <r>
    <x v="1"/>
    <n v="101.72340425531915"/>
    <n v="94"/>
    <s v="IT"/>
    <s v="EUR"/>
    <n v="1557723600"/>
    <x v="122"/>
    <n v="1562302800"/>
    <d v="2019-07-05T05:00:00"/>
    <b v="0"/>
    <b v="0"/>
    <s v="photography/photography books"/>
    <x v="7"/>
    <s v="photography books"/>
  </r>
  <r>
    <x v="1"/>
    <n v="47.083333333333336"/>
    <n v="180"/>
    <s v="US"/>
    <s v="USD"/>
    <n v="1537333200"/>
    <x v="123"/>
    <n v="1537678800"/>
    <d v="2018-09-23T05:00:00"/>
    <b v="0"/>
    <b v="0"/>
    <s v="theater/plays"/>
    <x v="3"/>
    <s v="plays"/>
  </r>
  <r>
    <x v="0"/>
    <n v="89.944444444444443"/>
    <n v="774"/>
    <s v="US"/>
    <s v="USD"/>
    <n v="1471150800"/>
    <x v="124"/>
    <n v="1473570000"/>
    <d v="2016-09-11T05:00:00"/>
    <b v="0"/>
    <b v="1"/>
    <s v="theater/plays"/>
    <x v="3"/>
    <s v="plays"/>
  </r>
  <r>
    <x v="0"/>
    <n v="78.96875"/>
    <n v="672"/>
    <s v="CA"/>
    <s v="CAD"/>
    <n v="1273640400"/>
    <x v="125"/>
    <n v="1273899600"/>
    <d v="2010-05-15T05:00:00"/>
    <b v="0"/>
    <b v="0"/>
    <s v="theater/plays"/>
    <x v="3"/>
    <s v="plays"/>
  </r>
  <r>
    <x v="3"/>
    <n v="80.067669172932327"/>
    <n v="532"/>
    <s v="US"/>
    <s v="USD"/>
    <n v="1282885200"/>
    <x v="126"/>
    <n v="1284008400"/>
    <d v="2010-09-09T05:00:00"/>
    <b v="0"/>
    <b v="0"/>
    <s v="music/rock"/>
    <x v="1"/>
    <s v="rock"/>
  </r>
  <r>
    <x v="3"/>
    <n v="86.472727272727269"/>
    <n v="55"/>
    <s v="AU"/>
    <s v="AUD"/>
    <n v="1422943200"/>
    <x v="127"/>
    <n v="1425103200"/>
    <d v="2015-02-28T06:00:00"/>
    <b v="0"/>
    <b v="0"/>
    <s v="food/food trucks"/>
    <x v="0"/>
    <s v="food trucks"/>
  </r>
  <r>
    <x v="1"/>
    <n v="28.001876172607879"/>
    <n v="533"/>
    <s v="DK"/>
    <s v="DKK"/>
    <n v="1319605200"/>
    <x v="128"/>
    <n v="1320991200"/>
    <d v="2011-11-11T06:00:00"/>
    <b v="0"/>
    <b v="0"/>
    <s v="film &amp; video/drama"/>
    <x v="4"/>
    <s v="drama"/>
  </r>
  <r>
    <x v="1"/>
    <n v="67.996725337699544"/>
    <n v="2443"/>
    <s v="GB"/>
    <s v="GBP"/>
    <n v="1385704800"/>
    <x v="129"/>
    <n v="1386828000"/>
    <d v="2013-12-12T06:00:00"/>
    <b v="0"/>
    <b v="0"/>
    <s v="technology/web"/>
    <x v="2"/>
    <s v="web"/>
  </r>
  <r>
    <x v="1"/>
    <n v="43.078651685393261"/>
    <n v="89"/>
    <s v="US"/>
    <s v="USD"/>
    <n v="1515736800"/>
    <x v="130"/>
    <n v="1517119200"/>
    <d v="2018-01-28T06:00:00"/>
    <b v="0"/>
    <b v="1"/>
    <s v="theater/plays"/>
    <x v="3"/>
    <s v="plays"/>
  </r>
  <r>
    <x v="1"/>
    <n v="87.95597484276729"/>
    <n v="159"/>
    <s v="US"/>
    <s v="USD"/>
    <n v="1313125200"/>
    <x v="131"/>
    <n v="1315026000"/>
    <d v="2011-09-03T05:00:00"/>
    <b v="0"/>
    <b v="0"/>
    <s v="music/world music"/>
    <x v="1"/>
    <s v="world music"/>
  </r>
  <r>
    <x v="0"/>
    <n v="94.987234042553197"/>
    <n v="940"/>
    <s v="CH"/>
    <s v="CHF"/>
    <n v="1308459600"/>
    <x v="132"/>
    <n v="1312693200"/>
    <d v="2011-08-07T05:00:00"/>
    <b v="0"/>
    <b v="1"/>
    <s v="film &amp; video/documentary"/>
    <x v="4"/>
    <s v="documentary"/>
  </r>
  <r>
    <x v="0"/>
    <n v="46.905982905982903"/>
    <n v="117"/>
    <s v="US"/>
    <s v="USD"/>
    <n v="1362636000"/>
    <x v="133"/>
    <n v="1363064400"/>
    <d v="2013-03-12T05:00:00"/>
    <b v="0"/>
    <b v="1"/>
    <s v="theater/plays"/>
    <x v="3"/>
    <s v="plays"/>
  </r>
  <r>
    <x v="3"/>
    <n v="46.913793103448278"/>
    <n v="58"/>
    <s v="US"/>
    <s v="USD"/>
    <n v="1402117200"/>
    <x v="134"/>
    <n v="1403154000"/>
    <d v="2014-06-19T05:00:00"/>
    <b v="0"/>
    <b v="1"/>
    <s v="film &amp; video/drama"/>
    <x v="4"/>
    <s v="drama"/>
  </r>
  <r>
    <x v="1"/>
    <n v="94.24"/>
    <n v="50"/>
    <s v="US"/>
    <s v="USD"/>
    <n v="1286341200"/>
    <x v="135"/>
    <n v="1286859600"/>
    <d v="2010-10-12T05:00:00"/>
    <b v="0"/>
    <b v="0"/>
    <s v="publishing/nonfiction"/>
    <x v="5"/>
    <s v="nonfiction"/>
  </r>
  <r>
    <x v="0"/>
    <n v="80.139130434782615"/>
    <n v="115"/>
    <s v="US"/>
    <s v="USD"/>
    <n v="1348808400"/>
    <x v="136"/>
    <n v="1349326800"/>
    <d v="2012-10-04T05:00:00"/>
    <b v="0"/>
    <b v="0"/>
    <s v="games/mobile games"/>
    <x v="6"/>
    <s v="mobile games"/>
  </r>
  <r>
    <x v="0"/>
    <n v="59.036809815950917"/>
    <n v="326"/>
    <s v="US"/>
    <s v="USD"/>
    <n v="1429592400"/>
    <x v="137"/>
    <n v="1430974800"/>
    <d v="2015-05-07T05:00:00"/>
    <b v="0"/>
    <b v="1"/>
    <s v="technology/wearables"/>
    <x v="2"/>
    <s v="wearables"/>
  </r>
  <r>
    <x v="1"/>
    <n v="65.989247311827953"/>
    <n v="186"/>
    <s v="US"/>
    <s v="USD"/>
    <n v="1519538400"/>
    <x v="138"/>
    <n v="1519970400"/>
    <d v="2018-03-02T06:00:00"/>
    <b v="0"/>
    <b v="0"/>
    <s v="film &amp; video/documentary"/>
    <x v="4"/>
    <s v="documentary"/>
  </r>
  <r>
    <x v="1"/>
    <n v="60.992530345471522"/>
    <n v="1071"/>
    <s v="US"/>
    <s v="USD"/>
    <n v="1434085200"/>
    <x v="139"/>
    <n v="1434603600"/>
    <d v="2015-06-18T05:00:00"/>
    <b v="0"/>
    <b v="0"/>
    <s v="technology/web"/>
    <x v="2"/>
    <s v="web"/>
  </r>
  <r>
    <x v="1"/>
    <n v="98.307692307692307"/>
    <n v="117"/>
    <s v="US"/>
    <s v="USD"/>
    <n v="1333688400"/>
    <x v="107"/>
    <n v="1337230800"/>
    <d v="2012-05-17T05:00:00"/>
    <b v="0"/>
    <b v="0"/>
    <s v="technology/web"/>
    <x v="2"/>
    <s v="web"/>
  </r>
  <r>
    <x v="1"/>
    <n v="104.6"/>
    <n v="70"/>
    <s v="US"/>
    <s v="USD"/>
    <n v="1277701200"/>
    <x v="140"/>
    <n v="1279429200"/>
    <d v="2010-07-18T05:00:00"/>
    <b v="0"/>
    <b v="0"/>
    <s v="music/indie rock"/>
    <x v="1"/>
    <s v="indie rock"/>
  </r>
  <r>
    <x v="1"/>
    <n v="86.066666666666663"/>
    <n v="135"/>
    <s v="US"/>
    <s v="USD"/>
    <n v="1560747600"/>
    <x v="141"/>
    <n v="1561438800"/>
    <d v="2019-06-25T05:00:00"/>
    <b v="0"/>
    <b v="0"/>
    <s v="theater/plays"/>
    <x v="3"/>
    <s v="plays"/>
  </r>
  <r>
    <x v="1"/>
    <n v="76.989583333333329"/>
    <n v="768"/>
    <s v="CH"/>
    <s v="CHF"/>
    <n v="1410066000"/>
    <x v="142"/>
    <n v="1410498000"/>
    <d v="2014-09-12T05:00:00"/>
    <b v="0"/>
    <b v="0"/>
    <s v="technology/wearables"/>
    <x v="2"/>
    <s v="wearables"/>
  </r>
  <r>
    <x v="3"/>
    <n v="29.764705882352942"/>
    <n v="51"/>
    <s v="US"/>
    <s v="USD"/>
    <n v="1320732000"/>
    <x v="143"/>
    <n v="1322460000"/>
    <d v="2011-11-28T06:00:00"/>
    <b v="0"/>
    <b v="0"/>
    <s v="theater/plays"/>
    <x v="3"/>
    <s v="plays"/>
  </r>
  <r>
    <x v="1"/>
    <n v="46.91959798994975"/>
    <n v="199"/>
    <s v="US"/>
    <s v="USD"/>
    <n v="1465794000"/>
    <x v="144"/>
    <n v="1466312400"/>
    <d v="2016-06-19T05:00:00"/>
    <b v="0"/>
    <b v="1"/>
    <s v="theater/plays"/>
    <x v="3"/>
    <s v="plays"/>
  </r>
  <r>
    <x v="1"/>
    <n v="105.18691588785046"/>
    <n v="107"/>
    <s v="US"/>
    <s v="USD"/>
    <n v="1500958800"/>
    <x v="145"/>
    <n v="1501736400"/>
    <d v="2017-08-03T05:00:00"/>
    <b v="0"/>
    <b v="0"/>
    <s v="technology/wearables"/>
    <x v="2"/>
    <s v="wearables"/>
  </r>
  <r>
    <x v="1"/>
    <n v="69.907692307692301"/>
    <n v="195"/>
    <s v="US"/>
    <s v="USD"/>
    <n v="1357020000"/>
    <x v="146"/>
    <n v="1361512800"/>
    <d v="2013-02-22T06:00:00"/>
    <b v="0"/>
    <b v="0"/>
    <s v="music/indie rock"/>
    <x v="1"/>
    <s v="indie rock"/>
  </r>
  <r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x v="0"/>
    <n v="60.011588275391958"/>
    <n v="1467"/>
    <s v="US"/>
    <s v="USD"/>
    <n v="1402290000"/>
    <x v="148"/>
    <n v="1406696400"/>
    <d v="2014-07-30T05:00:00"/>
    <b v="0"/>
    <b v="0"/>
    <s v="music/electric music"/>
    <x v="1"/>
    <s v="electric music"/>
  </r>
  <r>
    <x v="1"/>
    <n v="52.006220379146917"/>
    <n v="3376"/>
    <s v="US"/>
    <s v="USD"/>
    <n v="1487311200"/>
    <x v="149"/>
    <n v="1487916000"/>
    <d v="2017-02-24T06:00:00"/>
    <b v="0"/>
    <b v="0"/>
    <s v="music/indie rock"/>
    <x v="1"/>
    <s v="indie rock"/>
  </r>
  <r>
    <x v="0"/>
    <n v="31.000176025347649"/>
    <n v="5681"/>
    <s v="US"/>
    <s v="USD"/>
    <n v="1350622800"/>
    <x v="150"/>
    <n v="1351141200"/>
    <d v="2012-10-25T05:00:00"/>
    <b v="0"/>
    <b v="0"/>
    <s v="theater/plays"/>
    <x v="3"/>
    <s v="plays"/>
  </r>
  <r>
    <x v="0"/>
    <n v="95.042492917847028"/>
    <n v="1059"/>
    <s v="US"/>
    <s v="USD"/>
    <n v="1463029200"/>
    <x v="151"/>
    <n v="1465016400"/>
    <d v="2016-06-04T05:00:00"/>
    <b v="0"/>
    <b v="1"/>
    <s v="music/indie rock"/>
    <x v="1"/>
    <s v="indie rock"/>
  </r>
  <r>
    <x v="0"/>
    <n v="75.968174204355108"/>
    <n v="1194"/>
    <s v="US"/>
    <s v="USD"/>
    <n v="1269493200"/>
    <x v="152"/>
    <n v="1270789200"/>
    <d v="2010-04-09T05:00:00"/>
    <b v="0"/>
    <b v="0"/>
    <s v="theater/plays"/>
    <x v="3"/>
    <s v="plays"/>
  </r>
  <r>
    <x v="3"/>
    <n v="71.013192612137203"/>
    <n v="379"/>
    <s v="AU"/>
    <s v="AUD"/>
    <n v="1570251600"/>
    <x v="153"/>
    <n v="1572325200"/>
    <d v="2019-10-29T05:00:00"/>
    <b v="0"/>
    <b v="0"/>
    <s v="music/rock"/>
    <x v="1"/>
    <s v="rock"/>
  </r>
  <r>
    <x v="0"/>
    <n v="73.733333333333334"/>
    <n v="30"/>
    <s v="AU"/>
    <s v="AUD"/>
    <n v="1388383200"/>
    <x v="154"/>
    <n v="1389420000"/>
    <d v="2014-01-11T06:00:00"/>
    <b v="0"/>
    <b v="0"/>
    <s v="photography/photography books"/>
    <x v="7"/>
    <s v="photography books"/>
  </r>
  <r>
    <x v="1"/>
    <n v="113.17073170731707"/>
    <n v="41"/>
    <s v="US"/>
    <s v="USD"/>
    <n v="1449554400"/>
    <x v="155"/>
    <n v="1449640800"/>
    <d v="2015-12-09T06:00:00"/>
    <b v="0"/>
    <b v="0"/>
    <s v="music/rock"/>
    <x v="1"/>
    <s v="rock"/>
  </r>
  <r>
    <x v="1"/>
    <n v="105.00933552992861"/>
    <n v="1821"/>
    <s v="US"/>
    <s v="USD"/>
    <n v="1553662800"/>
    <x v="156"/>
    <n v="1555218000"/>
    <d v="2019-04-14T05:00:00"/>
    <b v="0"/>
    <b v="1"/>
    <s v="theater/plays"/>
    <x v="3"/>
    <s v="plays"/>
  </r>
  <r>
    <x v="1"/>
    <n v="79.176829268292678"/>
    <n v="164"/>
    <s v="US"/>
    <s v="USD"/>
    <n v="1556341200"/>
    <x v="157"/>
    <n v="1557723600"/>
    <d v="2019-05-13T05:00:00"/>
    <b v="0"/>
    <b v="0"/>
    <s v="technology/wearables"/>
    <x v="2"/>
    <s v="wearables"/>
  </r>
  <r>
    <x v="0"/>
    <n v="57.333333333333336"/>
    <n v="75"/>
    <s v="US"/>
    <s v="USD"/>
    <n v="1442984400"/>
    <x v="158"/>
    <n v="1443502800"/>
    <d v="2015-09-29T05:00:00"/>
    <b v="0"/>
    <b v="1"/>
    <s v="technology/web"/>
    <x v="2"/>
    <s v="web"/>
  </r>
  <r>
    <x v="1"/>
    <n v="58.178343949044589"/>
    <n v="157"/>
    <s v="CH"/>
    <s v="CHF"/>
    <n v="1544248800"/>
    <x v="159"/>
    <n v="1546840800"/>
    <d v="2019-01-07T06:00:00"/>
    <b v="0"/>
    <b v="0"/>
    <s v="music/rock"/>
    <x v="1"/>
    <s v="rock"/>
  </r>
  <r>
    <x v="1"/>
    <n v="36.032520325203251"/>
    <n v="246"/>
    <s v="US"/>
    <s v="USD"/>
    <n v="1508475600"/>
    <x v="160"/>
    <n v="1512712800"/>
    <d v="2017-12-08T06:00:00"/>
    <b v="0"/>
    <b v="1"/>
    <s v="photography/photography books"/>
    <x v="7"/>
    <s v="photography books"/>
  </r>
  <r>
    <x v="1"/>
    <n v="107.99068767908309"/>
    <n v="1396"/>
    <s v="US"/>
    <s v="USD"/>
    <n v="1507438800"/>
    <x v="161"/>
    <n v="1507525200"/>
    <d v="2017-10-09T05:00:00"/>
    <b v="0"/>
    <b v="0"/>
    <s v="theater/plays"/>
    <x v="3"/>
    <s v="plays"/>
  </r>
  <r>
    <x v="1"/>
    <n v="44.005985634477256"/>
    <n v="2506"/>
    <s v="US"/>
    <s v="USD"/>
    <n v="1501563600"/>
    <x v="162"/>
    <n v="1504328400"/>
    <d v="2017-09-02T05:00:00"/>
    <b v="0"/>
    <b v="0"/>
    <s v="technology/web"/>
    <x v="2"/>
    <s v="web"/>
  </r>
  <r>
    <x v="1"/>
    <n v="55.077868852459019"/>
    <n v="244"/>
    <s v="US"/>
    <s v="USD"/>
    <n v="1292997600"/>
    <x v="163"/>
    <n v="1293343200"/>
    <d v="2010-12-26T06:00:00"/>
    <b v="0"/>
    <b v="0"/>
    <s v="photography/photography books"/>
    <x v="7"/>
    <s v="photography books"/>
  </r>
  <r>
    <x v="1"/>
    <n v="74"/>
    <n v="146"/>
    <s v="AU"/>
    <s v="AUD"/>
    <n v="1370840400"/>
    <x v="164"/>
    <n v="1371704400"/>
    <d v="2013-06-20T05:00:00"/>
    <b v="0"/>
    <b v="0"/>
    <s v="theater/plays"/>
    <x v="3"/>
    <s v="plays"/>
  </r>
  <r>
    <x v="0"/>
    <n v="41.996858638743454"/>
    <n v="955"/>
    <s v="DK"/>
    <s v="DKK"/>
    <n v="1550815200"/>
    <x v="165"/>
    <n v="1552798800"/>
    <d v="2019-03-17T05:00:00"/>
    <b v="0"/>
    <b v="1"/>
    <s v="music/indie rock"/>
    <x v="1"/>
    <s v="indie rock"/>
  </r>
  <r>
    <x v="1"/>
    <n v="77.988161010260455"/>
    <n v="1267"/>
    <s v="US"/>
    <s v="USD"/>
    <n v="1339909200"/>
    <x v="166"/>
    <n v="1342328400"/>
    <d v="2012-07-15T05:00:00"/>
    <b v="0"/>
    <b v="1"/>
    <s v="film &amp; video/shorts"/>
    <x v="4"/>
    <s v="shorts"/>
  </r>
  <r>
    <x v="0"/>
    <n v="82.507462686567166"/>
    <n v="67"/>
    <s v="US"/>
    <s v="USD"/>
    <n v="1501736400"/>
    <x v="167"/>
    <n v="1502341200"/>
    <d v="2017-08-10T05:00:00"/>
    <b v="0"/>
    <b v="0"/>
    <s v="music/indie rock"/>
    <x v="1"/>
    <s v="indie rock"/>
  </r>
  <r>
    <x v="0"/>
    <n v="104.2"/>
    <n v="5"/>
    <s v="US"/>
    <s v="USD"/>
    <n v="1395291600"/>
    <x v="168"/>
    <n v="1397192400"/>
    <d v="2014-04-11T05:00:00"/>
    <b v="0"/>
    <b v="0"/>
    <s v="publishing/translations"/>
    <x v="5"/>
    <s v="translations"/>
  </r>
  <r>
    <x v="0"/>
    <n v="25.5"/>
    <n v="26"/>
    <s v="US"/>
    <s v="USD"/>
    <n v="1405746000"/>
    <x v="169"/>
    <n v="1407042000"/>
    <d v="2014-08-03T05:00:00"/>
    <b v="0"/>
    <b v="1"/>
    <s v="film &amp; video/documentary"/>
    <x v="4"/>
    <s v="documentary"/>
  </r>
  <r>
    <x v="1"/>
    <n v="100.98334401024984"/>
    <n v="1561"/>
    <s v="US"/>
    <s v="USD"/>
    <n v="1368853200"/>
    <x v="170"/>
    <n v="1369371600"/>
    <d v="2013-05-24T05:00:00"/>
    <b v="0"/>
    <b v="0"/>
    <s v="theater/plays"/>
    <x v="3"/>
    <s v="plays"/>
  </r>
  <r>
    <x v="1"/>
    <n v="111.83333333333333"/>
    <n v="48"/>
    <s v="US"/>
    <s v="USD"/>
    <n v="1444021200"/>
    <x v="171"/>
    <n v="1444107600"/>
    <d v="2015-10-06T05:00:00"/>
    <b v="0"/>
    <b v="1"/>
    <s v="technology/wearables"/>
    <x v="2"/>
    <s v="wearables"/>
  </r>
  <r>
    <x v="0"/>
    <n v="41.999115044247787"/>
    <n v="1130"/>
    <s v="US"/>
    <s v="USD"/>
    <n v="1472619600"/>
    <x v="172"/>
    <n v="1474261200"/>
    <d v="2016-09-19T05:00:00"/>
    <b v="0"/>
    <b v="0"/>
    <s v="theater/plays"/>
    <x v="3"/>
    <s v="plays"/>
  </r>
  <r>
    <x v="0"/>
    <n v="110.05115089514067"/>
    <n v="782"/>
    <s v="US"/>
    <s v="USD"/>
    <n v="1472878800"/>
    <x v="173"/>
    <n v="1473656400"/>
    <d v="2016-09-12T05:00:00"/>
    <b v="0"/>
    <b v="0"/>
    <s v="theater/plays"/>
    <x v="3"/>
    <s v="plays"/>
  </r>
  <r>
    <x v="1"/>
    <n v="58.997079225994888"/>
    <n v="2739"/>
    <s v="US"/>
    <s v="USD"/>
    <n v="1289800800"/>
    <x v="174"/>
    <n v="1291960800"/>
    <d v="2010-12-10T06:00:00"/>
    <b v="0"/>
    <b v="0"/>
    <s v="theater/plays"/>
    <x v="3"/>
    <s v="plays"/>
  </r>
  <r>
    <x v="0"/>
    <n v="32.985714285714288"/>
    <n v="210"/>
    <s v="US"/>
    <s v="USD"/>
    <n v="1505970000"/>
    <x v="175"/>
    <n v="1506747600"/>
    <d v="2017-09-30T05:00:00"/>
    <b v="0"/>
    <b v="0"/>
    <s v="food/food trucks"/>
    <x v="0"/>
    <s v="food trucks"/>
  </r>
  <r>
    <x v="1"/>
    <n v="45.005654509471306"/>
    <n v="3537"/>
    <s v="CA"/>
    <s v="CAD"/>
    <n v="1363496400"/>
    <x v="176"/>
    <n v="1363582800"/>
    <d v="2013-03-18T05:00:00"/>
    <b v="0"/>
    <b v="1"/>
    <s v="theater/plays"/>
    <x v="3"/>
    <s v="plays"/>
  </r>
  <r>
    <x v="1"/>
    <n v="81.98196487897485"/>
    <n v="2107"/>
    <s v="AU"/>
    <s v="AUD"/>
    <n v="1269234000"/>
    <x v="177"/>
    <n v="1269666000"/>
    <d v="2010-03-27T05:00:00"/>
    <b v="0"/>
    <b v="0"/>
    <s v="technology/wearables"/>
    <x v="2"/>
    <s v="wearables"/>
  </r>
  <r>
    <x v="0"/>
    <n v="39.080882352941174"/>
    <n v="136"/>
    <s v="US"/>
    <s v="USD"/>
    <n v="1507093200"/>
    <x v="178"/>
    <n v="1508648400"/>
    <d v="2017-10-22T05:00:00"/>
    <b v="0"/>
    <b v="0"/>
    <s v="technology/web"/>
    <x v="2"/>
    <s v="web"/>
  </r>
  <r>
    <x v="1"/>
    <n v="58.996383363471971"/>
    <n v="3318"/>
    <s v="DK"/>
    <s v="DKK"/>
    <n v="1560574800"/>
    <x v="179"/>
    <n v="1561957200"/>
    <d v="2019-07-01T05:00:00"/>
    <b v="0"/>
    <b v="0"/>
    <s v="theater/plays"/>
    <x v="3"/>
    <s v="plays"/>
  </r>
  <r>
    <x v="0"/>
    <n v="40.988372093023258"/>
    <n v="86"/>
    <s v="CA"/>
    <s v="CAD"/>
    <n v="1284008400"/>
    <x v="180"/>
    <n v="1285131600"/>
    <d v="2010-09-22T05:00:00"/>
    <b v="0"/>
    <b v="0"/>
    <s v="music/rock"/>
    <x v="1"/>
    <s v="rock"/>
  </r>
  <r>
    <x v="1"/>
    <n v="31.029411764705884"/>
    <n v="340"/>
    <s v="US"/>
    <s v="USD"/>
    <n v="1556859600"/>
    <x v="181"/>
    <n v="1556946000"/>
    <d v="2019-05-04T05:00:00"/>
    <b v="0"/>
    <b v="0"/>
    <s v="theater/plays"/>
    <x v="3"/>
    <s v="plays"/>
  </r>
  <r>
    <x v="0"/>
    <n v="37.789473684210527"/>
    <n v="19"/>
    <s v="US"/>
    <s v="USD"/>
    <n v="1526187600"/>
    <x v="182"/>
    <n v="1527138000"/>
    <d v="2018-05-24T05:00:00"/>
    <b v="0"/>
    <b v="0"/>
    <s v="film &amp; video/television"/>
    <x v="4"/>
    <s v="television"/>
  </r>
  <r>
    <x v="0"/>
    <n v="32.006772009029348"/>
    <n v="886"/>
    <s v="US"/>
    <s v="USD"/>
    <n v="1400821200"/>
    <x v="183"/>
    <n v="1402117200"/>
    <d v="2014-06-07T05:00:00"/>
    <b v="0"/>
    <b v="0"/>
    <s v="theater/plays"/>
    <x v="3"/>
    <s v="plays"/>
  </r>
  <r>
    <x v="1"/>
    <n v="95.966712898751737"/>
    <n v="1442"/>
    <s v="CA"/>
    <s v="CAD"/>
    <n v="1361599200"/>
    <x v="184"/>
    <n v="1364014800"/>
    <d v="2013-03-23T05:00:00"/>
    <b v="0"/>
    <b v="1"/>
    <s v="film &amp; video/shorts"/>
    <x v="4"/>
    <s v="shorts"/>
  </r>
  <r>
    <x v="0"/>
    <n v="75"/>
    <n v="35"/>
    <s v="IT"/>
    <s v="EUR"/>
    <n v="1417500000"/>
    <x v="185"/>
    <n v="1417586400"/>
    <d v="2014-12-03T06:00:00"/>
    <b v="0"/>
    <b v="0"/>
    <s v="theater/plays"/>
    <x v="3"/>
    <s v="plays"/>
  </r>
  <r>
    <x v="3"/>
    <n v="102.0498866213152"/>
    <n v="441"/>
    <s v="US"/>
    <s v="USD"/>
    <n v="1457071200"/>
    <x v="186"/>
    <n v="1457071200"/>
    <d v="2016-03-04T06:00:00"/>
    <b v="0"/>
    <b v="0"/>
    <s v="theater/plays"/>
    <x v="3"/>
    <s v="plays"/>
  </r>
  <r>
    <x v="0"/>
    <n v="105.75"/>
    <n v="24"/>
    <s v="US"/>
    <s v="USD"/>
    <n v="1370322000"/>
    <x v="187"/>
    <n v="1370408400"/>
    <d v="2013-06-05T05:00:00"/>
    <b v="0"/>
    <b v="1"/>
    <s v="theater/plays"/>
    <x v="3"/>
    <s v="plays"/>
  </r>
  <r>
    <x v="0"/>
    <n v="37.069767441860463"/>
    <n v="86"/>
    <s v="IT"/>
    <s v="EUR"/>
    <n v="1552366800"/>
    <x v="188"/>
    <n v="1552626000"/>
    <d v="2019-03-15T05:00:00"/>
    <b v="0"/>
    <b v="0"/>
    <s v="theater/plays"/>
    <x v="3"/>
    <s v="plays"/>
  </r>
  <r>
    <x v="0"/>
    <n v="35.049382716049379"/>
    <n v="243"/>
    <s v="US"/>
    <s v="USD"/>
    <n v="1403845200"/>
    <x v="189"/>
    <n v="1404190800"/>
    <d v="2014-07-01T05:00:00"/>
    <b v="0"/>
    <b v="0"/>
    <s v="music/rock"/>
    <x v="1"/>
    <s v="rock"/>
  </r>
  <r>
    <x v="0"/>
    <n v="46.338461538461537"/>
    <n v="65"/>
    <s v="US"/>
    <s v="USD"/>
    <n v="1523163600"/>
    <x v="190"/>
    <n v="1523509200"/>
    <d v="2018-04-12T05:00:00"/>
    <b v="1"/>
    <b v="0"/>
    <s v="music/indie rock"/>
    <x v="1"/>
    <s v="indie rock"/>
  </r>
  <r>
    <x v="1"/>
    <n v="69.174603174603178"/>
    <n v="126"/>
    <s v="US"/>
    <s v="USD"/>
    <n v="1442206800"/>
    <x v="191"/>
    <n v="1443589200"/>
    <d v="2015-09-30T05:00:00"/>
    <b v="0"/>
    <b v="0"/>
    <s v="music/metal"/>
    <x v="1"/>
    <s v="metal"/>
  </r>
  <r>
    <x v="1"/>
    <n v="109.07824427480917"/>
    <n v="524"/>
    <s v="US"/>
    <s v="USD"/>
    <n v="1532840400"/>
    <x v="192"/>
    <n v="1533445200"/>
    <d v="2018-08-05T05:00:00"/>
    <b v="0"/>
    <b v="0"/>
    <s v="music/electric music"/>
    <x v="1"/>
    <s v="electric music"/>
  </r>
  <r>
    <x v="0"/>
    <n v="51.78"/>
    <n v="100"/>
    <s v="DK"/>
    <s v="DKK"/>
    <n v="1472878800"/>
    <x v="173"/>
    <n v="1474520400"/>
    <d v="2016-09-22T05:00:00"/>
    <b v="0"/>
    <b v="0"/>
    <s v="technology/wearables"/>
    <x v="2"/>
    <s v="wearables"/>
  </r>
  <r>
    <x v="1"/>
    <n v="82.010055304172951"/>
    <n v="1989"/>
    <s v="US"/>
    <s v="USD"/>
    <n v="1498194000"/>
    <x v="193"/>
    <n v="1499403600"/>
    <d v="2017-07-07T05:00:00"/>
    <b v="0"/>
    <b v="0"/>
    <s v="film &amp; video/drama"/>
    <x v="4"/>
    <s v="drama"/>
  </r>
  <r>
    <x v="0"/>
    <n v="35.958333333333336"/>
    <n v="168"/>
    <s v="US"/>
    <s v="USD"/>
    <n v="1281070800"/>
    <x v="194"/>
    <n v="1283576400"/>
    <d v="2010-09-04T05:00:00"/>
    <b v="0"/>
    <b v="0"/>
    <s v="music/electric music"/>
    <x v="1"/>
    <s v="electric music"/>
  </r>
  <r>
    <x v="0"/>
    <n v="74.461538461538467"/>
    <n v="13"/>
    <s v="US"/>
    <s v="USD"/>
    <n v="1436245200"/>
    <x v="195"/>
    <n v="1436590800"/>
    <d v="2015-07-11T05:00:00"/>
    <b v="0"/>
    <b v="0"/>
    <s v="music/rock"/>
    <x v="1"/>
    <s v="rock"/>
  </r>
  <r>
    <x v="0"/>
    <n v="2"/>
    <n v="1"/>
    <s v="CA"/>
    <s v="CAD"/>
    <n v="1269493200"/>
    <x v="152"/>
    <n v="1270443600"/>
    <d v="2010-04-05T05:00:00"/>
    <b v="0"/>
    <b v="0"/>
    <s v="theater/plays"/>
    <x v="3"/>
    <s v="plays"/>
  </r>
  <r>
    <x v="1"/>
    <n v="91.114649681528661"/>
    <n v="157"/>
    <s v="US"/>
    <s v="USD"/>
    <n v="1406264400"/>
    <x v="196"/>
    <n v="1407819600"/>
    <d v="2014-08-12T05:00:00"/>
    <b v="0"/>
    <b v="0"/>
    <s v="technology/web"/>
    <x v="2"/>
    <s v="web"/>
  </r>
  <r>
    <x v="3"/>
    <n v="79.792682926829272"/>
    <n v="82"/>
    <s v="US"/>
    <s v="USD"/>
    <n v="1317531600"/>
    <x v="197"/>
    <n v="1317877200"/>
    <d v="2011-10-06T05:00:00"/>
    <b v="0"/>
    <b v="0"/>
    <s v="food/food trucks"/>
    <x v="0"/>
    <s v="food trucks"/>
  </r>
  <r>
    <x v="1"/>
    <n v="42.999777678968428"/>
    <n v="4498"/>
    <s v="AU"/>
    <s v="AUD"/>
    <n v="1484632800"/>
    <x v="198"/>
    <n v="1484805600"/>
    <d v="2017-01-19T06:00:00"/>
    <b v="0"/>
    <b v="0"/>
    <s v="theater/plays"/>
    <x v="3"/>
    <s v="plays"/>
  </r>
  <r>
    <x v="0"/>
    <n v="63.225000000000001"/>
    <n v="40"/>
    <s v="US"/>
    <s v="USD"/>
    <n v="1301806800"/>
    <x v="199"/>
    <n v="1302670800"/>
    <d v="2011-04-13T05:00:00"/>
    <b v="0"/>
    <b v="0"/>
    <s v="music/jazz"/>
    <x v="1"/>
    <s v="jazz"/>
  </r>
  <r>
    <x v="1"/>
    <n v="70.174999999999997"/>
    <n v="80"/>
    <s v="US"/>
    <s v="USD"/>
    <n v="1539752400"/>
    <x v="200"/>
    <n v="1540789200"/>
    <d v="2018-10-29T05:00:00"/>
    <b v="1"/>
    <b v="0"/>
    <s v="theater/plays"/>
    <x v="3"/>
    <s v="plays"/>
  </r>
  <r>
    <x v="3"/>
    <n v="61.333333333333336"/>
    <n v="57"/>
    <s v="US"/>
    <s v="USD"/>
    <n v="1267250400"/>
    <x v="201"/>
    <n v="1268028000"/>
    <d v="2010-03-08T06:00:00"/>
    <b v="0"/>
    <b v="0"/>
    <s v="publishing/fiction"/>
    <x v="5"/>
    <s v="fiction"/>
  </r>
  <r>
    <x v="1"/>
    <n v="99"/>
    <n v="43"/>
    <s v="US"/>
    <s v="USD"/>
    <n v="1535432400"/>
    <x v="202"/>
    <n v="1537160400"/>
    <d v="2018-09-17T05:00:00"/>
    <b v="0"/>
    <b v="1"/>
    <s v="music/rock"/>
    <x v="1"/>
    <s v="rock"/>
  </r>
  <r>
    <x v="1"/>
    <n v="96.984900146127615"/>
    <n v="2053"/>
    <s v="US"/>
    <s v="USD"/>
    <n v="1510207200"/>
    <x v="203"/>
    <n v="1512280800"/>
    <d v="2017-12-03T06:00:00"/>
    <b v="0"/>
    <b v="0"/>
    <s v="film &amp; video/documentary"/>
    <x v="4"/>
    <s v="documentary"/>
  </r>
  <r>
    <x v="2"/>
    <n v="51.004950495049506"/>
    <n v="808"/>
    <s v="AU"/>
    <s v="AUD"/>
    <n v="1462510800"/>
    <x v="204"/>
    <n v="1463115600"/>
    <d v="2016-05-13T05:00:00"/>
    <b v="0"/>
    <b v="0"/>
    <s v="film &amp; video/documentary"/>
    <x v="4"/>
    <s v="documentary"/>
  </r>
  <r>
    <x v="0"/>
    <n v="28.044247787610619"/>
    <n v="226"/>
    <s v="DK"/>
    <s v="DKK"/>
    <n v="1488520800"/>
    <x v="205"/>
    <n v="1490850000"/>
    <d v="2017-03-30T05:00:00"/>
    <b v="0"/>
    <b v="0"/>
    <s v="film &amp; video/science fiction"/>
    <x v="4"/>
    <s v="science fiction"/>
  </r>
  <r>
    <x v="0"/>
    <n v="60.984615384615381"/>
    <n v="1625"/>
    <s v="US"/>
    <s v="USD"/>
    <n v="1377579600"/>
    <x v="206"/>
    <n v="1379653200"/>
    <d v="2013-09-20T05:00:00"/>
    <b v="0"/>
    <b v="0"/>
    <s v="theater/plays"/>
    <x v="3"/>
    <s v="plays"/>
  </r>
  <r>
    <x v="1"/>
    <n v="73.214285714285708"/>
    <n v="168"/>
    <s v="US"/>
    <s v="USD"/>
    <n v="1576389600"/>
    <x v="207"/>
    <n v="1580364000"/>
    <d v="2020-01-30T06:00:00"/>
    <b v="0"/>
    <b v="0"/>
    <s v="theater/plays"/>
    <x v="3"/>
    <s v="plays"/>
  </r>
  <r>
    <x v="1"/>
    <n v="39.997435299603637"/>
    <n v="4289"/>
    <s v="US"/>
    <s v="USD"/>
    <n v="1289019600"/>
    <x v="208"/>
    <n v="1289714400"/>
    <d v="2010-11-14T06:00:00"/>
    <b v="0"/>
    <b v="1"/>
    <s v="music/indie rock"/>
    <x v="1"/>
    <s v="indie rock"/>
  </r>
  <r>
    <x v="1"/>
    <n v="86.812121212121212"/>
    <n v="165"/>
    <s v="US"/>
    <s v="USD"/>
    <n v="1282194000"/>
    <x v="209"/>
    <n v="1282712400"/>
    <d v="2010-08-25T05:00:00"/>
    <b v="0"/>
    <b v="0"/>
    <s v="music/rock"/>
    <x v="1"/>
    <s v="rock"/>
  </r>
  <r>
    <x v="0"/>
    <n v="42.125874125874127"/>
    <n v="143"/>
    <s v="US"/>
    <s v="USD"/>
    <n v="1550037600"/>
    <x v="210"/>
    <n v="1550210400"/>
    <d v="2019-02-15T06:00:00"/>
    <b v="0"/>
    <b v="0"/>
    <s v="theater/plays"/>
    <x v="3"/>
    <s v="plays"/>
  </r>
  <r>
    <x v="1"/>
    <n v="103.97851239669421"/>
    <n v="1815"/>
    <s v="US"/>
    <s v="USD"/>
    <n v="1321941600"/>
    <x v="211"/>
    <n v="1322114400"/>
    <d v="2011-11-24T06:00:00"/>
    <b v="0"/>
    <b v="0"/>
    <s v="theater/plays"/>
    <x v="3"/>
    <s v="plays"/>
  </r>
  <r>
    <x v="0"/>
    <n v="62.003211991434689"/>
    <n v="934"/>
    <s v="US"/>
    <s v="USD"/>
    <n v="1556427600"/>
    <x v="212"/>
    <n v="1557205200"/>
    <d v="2019-05-07T05:00:00"/>
    <b v="0"/>
    <b v="0"/>
    <s v="film &amp; video/science fiction"/>
    <x v="4"/>
    <s v="science fiction"/>
  </r>
  <r>
    <x v="1"/>
    <n v="31.005037783375315"/>
    <n v="397"/>
    <s v="GB"/>
    <s v="GBP"/>
    <n v="1320991200"/>
    <x v="213"/>
    <n v="1323928800"/>
    <d v="2011-12-15T06:00:00"/>
    <b v="0"/>
    <b v="1"/>
    <s v="film &amp; video/shorts"/>
    <x v="4"/>
    <s v="shorts"/>
  </r>
  <r>
    <x v="1"/>
    <n v="89.991552956465242"/>
    <n v="1539"/>
    <s v="US"/>
    <s v="USD"/>
    <n v="1345093200"/>
    <x v="214"/>
    <n v="1346130000"/>
    <d v="2012-08-28T05:00:00"/>
    <b v="0"/>
    <b v="0"/>
    <s v="film &amp; video/animation"/>
    <x v="4"/>
    <s v="animation"/>
  </r>
  <r>
    <x v="0"/>
    <n v="39.235294117647058"/>
    <n v="17"/>
    <s v="US"/>
    <s v="USD"/>
    <n v="1309496400"/>
    <x v="215"/>
    <n v="1311051600"/>
    <d v="2011-07-19T05:00:00"/>
    <b v="1"/>
    <b v="0"/>
    <s v="theater/plays"/>
    <x v="3"/>
    <s v="plays"/>
  </r>
  <r>
    <x v="0"/>
    <n v="54.993116108306566"/>
    <n v="2179"/>
    <s v="US"/>
    <s v="USD"/>
    <n v="1340254800"/>
    <x v="216"/>
    <n v="1340427600"/>
    <d v="2012-06-23T05:00:00"/>
    <b v="1"/>
    <b v="0"/>
    <s v="food/food trucks"/>
    <x v="0"/>
    <s v="food trucks"/>
  </r>
  <r>
    <x v="1"/>
    <n v="47.992753623188406"/>
    <n v="138"/>
    <s v="US"/>
    <s v="USD"/>
    <n v="1412226000"/>
    <x v="217"/>
    <n v="1412312400"/>
    <d v="2014-10-03T05:00:00"/>
    <b v="0"/>
    <b v="0"/>
    <s v="photography/photography books"/>
    <x v="7"/>
    <s v="photography books"/>
  </r>
  <r>
    <x v="0"/>
    <n v="87.966702470461868"/>
    <n v="931"/>
    <s v="US"/>
    <s v="USD"/>
    <n v="1458104400"/>
    <x v="218"/>
    <n v="1459314000"/>
    <d v="2016-03-30T05:00:00"/>
    <b v="0"/>
    <b v="0"/>
    <s v="theater/plays"/>
    <x v="3"/>
    <s v="plays"/>
  </r>
  <r>
    <x v="1"/>
    <n v="51.999165275459099"/>
    <n v="3594"/>
    <s v="US"/>
    <s v="USD"/>
    <n v="1411534800"/>
    <x v="219"/>
    <n v="1415426400"/>
    <d v="2014-11-08T06:00:00"/>
    <b v="0"/>
    <b v="0"/>
    <s v="film &amp; video/science fiction"/>
    <x v="4"/>
    <s v="science fiction"/>
  </r>
  <r>
    <x v="1"/>
    <n v="29.999659863945578"/>
    <n v="5880"/>
    <s v="US"/>
    <s v="USD"/>
    <n v="1399093200"/>
    <x v="220"/>
    <n v="1399093200"/>
    <d v="2014-05-03T05:00:00"/>
    <b v="1"/>
    <b v="0"/>
    <s v="music/rock"/>
    <x v="1"/>
    <s v="rock"/>
  </r>
  <r>
    <x v="1"/>
    <n v="98.205357142857139"/>
    <n v="112"/>
    <s v="US"/>
    <s v="USD"/>
    <n v="1270702800"/>
    <x v="221"/>
    <n v="1273899600"/>
    <d v="2010-05-15T05:00:00"/>
    <b v="0"/>
    <b v="0"/>
    <s v="photography/photography books"/>
    <x v="7"/>
    <s v="photography books"/>
  </r>
  <r>
    <x v="1"/>
    <n v="108.96182396606575"/>
    <n v="943"/>
    <s v="US"/>
    <s v="USD"/>
    <n v="1431666000"/>
    <x v="222"/>
    <n v="1432184400"/>
    <d v="2015-05-21T05:00:00"/>
    <b v="0"/>
    <b v="0"/>
    <s v="games/mobile games"/>
    <x v="6"/>
    <s v="mobile games"/>
  </r>
  <r>
    <x v="1"/>
    <n v="66.998379254457049"/>
    <n v="2468"/>
    <s v="US"/>
    <s v="USD"/>
    <n v="1472619600"/>
    <x v="172"/>
    <n v="1474779600"/>
    <d v="2016-09-25T05:00:00"/>
    <b v="0"/>
    <b v="0"/>
    <s v="film &amp; video/animation"/>
    <x v="4"/>
    <s v="animation"/>
  </r>
  <r>
    <x v="1"/>
    <n v="64.99333594668758"/>
    <n v="2551"/>
    <s v="US"/>
    <s v="USD"/>
    <n v="1496293200"/>
    <x v="223"/>
    <n v="1500440400"/>
    <d v="2017-07-19T05:00:00"/>
    <b v="0"/>
    <b v="1"/>
    <s v="games/mobile games"/>
    <x v="6"/>
    <s v="mobile games"/>
  </r>
  <r>
    <x v="1"/>
    <n v="99.841584158415841"/>
    <n v="101"/>
    <s v="US"/>
    <s v="USD"/>
    <n v="1575612000"/>
    <x v="224"/>
    <n v="1575612000"/>
    <d v="2019-12-06T06:00:00"/>
    <b v="0"/>
    <b v="0"/>
    <s v="games/video games"/>
    <x v="6"/>
    <s v="video games"/>
  </r>
  <r>
    <x v="3"/>
    <n v="82.432835820895519"/>
    <n v="67"/>
    <s v="US"/>
    <s v="USD"/>
    <n v="1369112400"/>
    <x v="225"/>
    <n v="1374123600"/>
    <d v="2013-07-18T05:00:00"/>
    <b v="0"/>
    <b v="0"/>
    <s v="theater/plays"/>
    <x v="3"/>
    <s v="plays"/>
  </r>
  <r>
    <x v="1"/>
    <n v="63.293478260869563"/>
    <n v="92"/>
    <s v="US"/>
    <s v="USD"/>
    <n v="1469422800"/>
    <x v="226"/>
    <n v="1469509200"/>
    <d v="2016-07-26T05:00:00"/>
    <b v="0"/>
    <b v="0"/>
    <s v="theater/plays"/>
    <x v="3"/>
    <s v="plays"/>
  </r>
  <r>
    <x v="1"/>
    <n v="96.774193548387103"/>
    <n v="62"/>
    <s v="US"/>
    <s v="USD"/>
    <n v="1307854800"/>
    <x v="227"/>
    <n v="1309237200"/>
    <d v="2011-06-28T05:00:00"/>
    <b v="0"/>
    <b v="0"/>
    <s v="film &amp; video/animation"/>
    <x v="4"/>
    <s v="animation"/>
  </r>
  <r>
    <x v="1"/>
    <n v="54.906040268456373"/>
    <n v="149"/>
    <s v="IT"/>
    <s v="EUR"/>
    <n v="1503378000"/>
    <x v="228"/>
    <n v="1503982800"/>
    <d v="2017-08-29T05:00:00"/>
    <b v="0"/>
    <b v="1"/>
    <s v="games/video games"/>
    <x v="6"/>
    <s v="video games"/>
  </r>
  <r>
    <x v="0"/>
    <n v="39.010869565217391"/>
    <n v="92"/>
    <s v="US"/>
    <s v="USD"/>
    <n v="1486965600"/>
    <x v="229"/>
    <n v="1487397600"/>
    <d v="2017-02-18T06:00:00"/>
    <b v="0"/>
    <b v="0"/>
    <s v="film &amp; video/animation"/>
    <x v="4"/>
    <s v="animation"/>
  </r>
  <r>
    <x v="0"/>
    <n v="75.84210526315789"/>
    <n v="57"/>
    <s v="AU"/>
    <s v="AUD"/>
    <n v="1561438800"/>
    <x v="230"/>
    <n v="1562043600"/>
    <d v="2019-07-02T05:00:00"/>
    <b v="0"/>
    <b v="1"/>
    <s v="music/rock"/>
    <x v="1"/>
    <s v="rock"/>
  </r>
  <r>
    <x v="1"/>
    <n v="45.051671732522799"/>
    <n v="329"/>
    <s v="US"/>
    <s v="USD"/>
    <n v="1398402000"/>
    <x v="231"/>
    <n v="1398574800"/>
    <d v="2014-04-27T05:00:00"/>
    <b v="0"/>
    <b v="0"/>
    <s v="film &amp; video/animation"/>
    <x v="4"/>
    <s v="animation"/>
  </r>
  <r>
    <x v="1"/>
    <n v="104.51546391752578"/>
    <n v="97"/>
    <s v="DK"/>
    <s v="DKK"/>
    <n v="1513231200"/>
    <x v="232"/>
    <n v="1515391200"/>
    <d v="2018-01-08T06:00:00"/>
    <b v="0"/>
    <b v="1"/>
    <s v="theater/plays"/>
    <x v="3"/>
    <s v="plays"/>
  </r>
  <r>
    <x v="0"/>
    <n v="76.268292682926827"/>
    <n v="41"/>
    <s v="US"/>
    <s v="USD"/>
    <n v="1440824400"/>
    <x v="233"/>
    <n v="1441170000"/>
    <d v="2015-09-02T05:00:00"/>
    <b v="0"/>
    <b v="0"/>
    <s v="technology/wearables"/>
    <x v="2"/>
    <s v="wearables"/>
  </r>
  <r>
    <x v="1"/>
    <n v="69.015695067264573"/>
    <n v="1784"/>
    <s v="US"/>
    <s v="USD"/>
    <n v="1281070800"/>
    <x v="194"/>
    <n v="1281157200"/>
    <d v="2010-08-07T05:00:00"/>
    <b v="0"/>
    <b v="0"/>
    <s v="theater/plays"/>
    <x v="3"/>
    <s v="plays"/>
  </r>
  <r>
    <x v="1"/>
    <n v="101.97684085510689"/>
    <n v="1684"/>
    <s v="AU"/>
    <s v="AUD"/>
    <n v="1397365200"/>
    <x v="234"/>
    <n v="1398229200"/>
    <d v="2014-04-23T05:00:00"/>
    <b v="0"/>
    <b v="1"/>
    <s v="publishing/nonfiction"/>
    <x v="5"/>
    <s v="nonfiction"/>
  </r>
  <r>
    <x v="1"/>
    <n v="42.915999999999997"/>
    <n v="250"/>
    <s v="US"/>
    <s v="USD"/>
    <n v="1494392400"/>
    <x v="235"/>
    <n v="1495256400"/>
    <d v="2017-05-20T05:00:00"/>
    <b v="0"/>
    <b v="1"/>
    <s v="music/rock"/>
    <x v="1"/>
    <s v="rock"/>
  </r>
  <r>
    <x v="1"/>
    <n v="43.025210084033617"/>
    <n v="238"/>
    <s v="US"/>
    <s v="USD"/>
    <n v="1520143200"/>
    <x v="236"/>
    <n v="1520402400"/>
    <d v="2018-03-07T06:00:00"/>
    <b v="0"/>
    <b v="0"/>
    <s v="theater/plays"/>
    <x v="3"/>
    <s v="plays"/>
  </r>
  <r>
    <x v="1"/>
    <n v="75.245283018867923"/>
    <n v="53"/>
    <s v="US"/>
    <s v="USD"/>
    <n v="1405314000"/>
    <x v="237"/>
    <n v="1409806800"/>
    <d v="2014-09-04T05:00:00"/>
    <b v="0"/>
    <b v="0"/>
    <s v="theater/plays"/>
    <x v="3"/>
    <s v="plays"/>
  </r>
  <r>
    <x v="1"/>
    <n v="69.023364485981304"/>
    <n v="214"/>
    <s v="US"/>
    <s v="USD"/>
    <n v="1396846800"/>
    <x v="238"/>
    <n v="1396933200"/>
    <d v="2014-04-08T05:00:00"/>
    <b v="0"/>
    <b v="0"/>
    <s v="theater/plays"/>
    <x v="3"/>
    <s v="plays"/>
  </r>
  <r>
    <x v="1"/>
    <n v="65.986486486486484"/>
    <n v="222"/>
    <s v="US"/>
    <s v="USD"/>
    <n v="1375678800"/>
    <x v="239"/>
    <n v="1376024400"/>
    <d v="2013-08-09T05:00:00"/>
    <b v="0"/>
    <b v="0"/>
    <s v="technology/web"/>
    <x v="2"/>
    <s v="web"/>
  </r>
  <r>
    <x v="1"/>
    <n v="98.013800424628457"/>
    <n v="1884"/>
    <s v="US"/>
    <s v="USD"/>
    <n v="1482386400"/>
    <x v="240"/>
    <n v="1483682400"/>
    <d v="2017-01-06T06:00:00"/>
    <b v="0"/>
    <b v="1"/>
    <s v="publishing/fiction"/>
    <x v="5"/>
    <s v="fiction"/>
  </r>
  <r>
    <x v="1"/>
    <n v="60.105504587155963"/>
    <n v="218"/>
    <s v="AU"/>
    <s v="AUD"/>
    <n v="1420005600"/>
    <x v="241"/>
    <n v="1420437600"/>
    <d v="2015-01-05T06:00:00"/>
    <b v="0"/>
    <b v="0"/>
    <s v="games/mobile games"/>
    <x v="6"/>
    <s v="mobile games"/>
  </r>
  <r>
    <x v="1"/>
    <n v="26.000773395204948"/>
    <n v="6465"/>
    <s v="US"/>
    <s v="USD"/>
    <n v="1420178400"/>
    <x v="242"/>
    <n v="1420783200"/>
    <d v="2015-01-09T06:00:00"/>
    <b v="0"/>
    <b v="0"/>
    <s v="publishing/translations"/>
    <x v="5"/>
    <s v="translations"/>
  </r>
  <r>
    <x v="0"/>
    <n v="3"/>
    <n v="1"/>
    <s v="US"/>
    <s v="USD"/>
    <n v="1264399200"/>
    <x v="67"/>
    <n v="1267423200"/>
    <d v="2010-03-01T06:00:00"/>
    <b v="0"/>
    <b v="0"/>
    <s v="music/rock"/>
    <x v="1"/>
    <s v="rock"/>
  </r>
  <r>
    <x v="0"/>
    <n v="38.019801980198018"/>
    <n v="101"/>
    <s v="US"/>
    <s v="USD"/>
    <n v="1355032800"/>
    <x v="243"/>
    <n v="1355205600"/>
    <d v="2012-12-11T06:00:00"/>
    <b v="0"/>
    <b v="0"/>
    <s v="theater/plays"/>
    <x v="3"/>
    <s v="plays"/>
  </r>
  <r>
    <x v="1"/>
    <n v="106.15254237288136"/>
    <n v="59"/>
    <s v="US"/>
    <s v="USD"/>
    <n v="1382677200"/>
    <x v="244"/>
    <n v="1383109200"/>
    <d v="2013-10-30T05:00:00"/>
    <b v="0"/>
    <b v="0"/>
    <s v="theater/plays"/>
    <x v="3"/>
    <s v="plays"/>
  </r>
  <r>
    <x v="0"/>
    <n v="81.019475655430711"/>
    <n v="1335"/>
    <s v="CA"/>
    <s v="CAD"/>
    <n v="1302238800"/>
    <x v="245"/>
    <n v="1303275600"/>
    <d v="2011-04-20T05:00:00"/>
    <b v="0"/>
    <b v="0"/>
    <s v="film &amp; video/drama"/>
    <x v="4"/>
    <s v="drama"/>
  </r>
  <r>
    <x v="1"/>
    <n v="96.647727272727266"/>
    <n v="88"/>
    <s v="US"/>
    <s v="USD"/>
    <n v="1487656800"/>
    <x v="246"/>
    <n v="1487829600"/>
    <d v="2017-02-23T06:00:00"/>
    <b v="0"/>
    <b v="0"/>
    <s v="publishing/nonfiction"/>
    <x v="5"/>
    <s v="nonfiction"/>
  </r>
  <r>
    <x v="1"/>
    <n v="57.003535651149086"/>
    <n v="1697"/>
    <s v="US"/>
    <s v="USD"/>
    <n v="1297836000"/>
    <x v="247"/>
    <n v="1298268000"/>
    <d v="2011-02-21T06:00:00"/>
    <b v="0"/>
    <b v="1"/>
    <s v="music/rock"/>
    <x v="1"/>
    <s v="rock"/>
  </r>
  <r>
    <x v="0"/>
    <n v="63.93333333333333"/>
    <n v="15"/>
    <s v="GB"/>
    <s v="GBP"/>
    <n v="1453615200"/>
    <x v="248"/>
    <n v="1456812000"/>
    <d v="2016-03-01T06:00:00"/>
    <b v="0"/>
    <b v="0"/>
    <s v="music/rock"/>
    <x v="1"/>
    <s v="rock"/>
  </r>
  <r>
    <x v="1"/>
    <n v="90.456521739130437"/>
    <n v="92"/>
    <s v="US"/>
    <s v="USD"/>
    <n v="1362463200"/>
    <x v="249"/>
    <n v="1363669200"/>
    <d v="2013-03-19T05:00:00"/>
    <b v="0"/>
    <b v="0"/>
    <s v="theater/plays"/>
    <x v="3"/>
    <s v="plays"/>
  </r>
  <r>
    <x v="1"/>
    <n v="72.172043010752688"/>
    <n v="186"/>
    <s v="US"/>
    <s v="USD"/>
    <n v="1481176800"/>
    <x v="250"/>
    <n v="1482904800"/>
    <d v="2016-12-28T06:00:00"/>
    <b v="0"/>
    <b v="1"/>
    <s v="theater/plays"/>
    <x v="3"/>
    <s v="plays"/>
  </r>
  <r>
    <x v="1"/>
    <n v="77.934782608695656"/>
    <n v="138"/>
    <s v="US"/>
    <s v="USD"/>
    <n v="1354946400"/>
    <x v="251"/>
    <n v="1356588000"/>
    <d v="2012-12-27T06:00:00"/>
    <b v="1"/>
    <b v="0"/>
    <s v="photography/photography books"/>
    <x v="7"/>
    <s v="photography books"/>
  </r>
  <r>
    <x v="1"/>
    <n v="38.065134099616856"/>
    <n v="261"/>
    <s v="US"/>
    <s v="USD"/>
    <n v="1348808400"/>
    <x v="136"/>
    <n v="1349845200"/>
    <d v="2012-10-10T05:00:00"/>
    <b v="0"/>
    <b v="0"/>
    <s v="music/rock"/>
    <x v="1"/>
    <s v="rock"/>
  </r>
  <r>
    <x v="0"/>
    <n v="57.936123348017624"/>
    <n v="454"/>
    <s v="US"/>
    <s v="USD"/>
    <n v="1282712400"/>
    <x v="252"/>
    <n v="1283058000"/>
    <d v="2010-08-29T05:00:00"/>
    <b v="0"/>
    <b v="1"/>
    <s v="music/rock"/>
    <x v="1"/>
    <s v="rock"/>
  </r>
  <r>
    <x v="1"/>
    <n v="49.794392523364486"/>
    <n v="107"/>
    <s v="US"/>
    <s v="USD"/>
    <n v="1301979600"/>
    <x v="253"/>
    <n v="1304226000"/>
    <d v="2011-05-01T05:00:00"/>
    <b v="0"/>
    <b v="1"/>
    <s v="music/indie rock"/>
    <x v="1"/>
    <s v="indie rock"/>
  </r>
  <r>
    <x v="1"/>
    <n v="54.050251256281406"/>
    <n v="199"/>
    <s v="US"/>
    <s v="USD"/>
    <n v="1263016800"/>
    <x v="254"/>
    <n v="1263016800"/>
    <d v="2010-01-09T06:00:00"/>
    <b v="0"/>
    <b v="0"/>
    <s v="photography/photography books"/>
    <x v="7"/>
    <s v="photography books"/>
  </r>
  <r>
    <x v="1"/>
    <n v="30.002721335268504"/>
    <n v="5512"/>
    <s v="US"/>
    <s v="USD"/>
    <n v="1360648800"/>
    <x v="255"/>
    <n v="1362031200"/>
    <d v="2013-02-28T06:00:00"/>
    <b v="0"/>
    <b v="0"/>
    <s v="theater/plays"/>
    <x v="3"/>
    <s v="plays"/>
  </r>
  <r>
    <x v="1"/>
    <n v="70.127906976744185"/>
    <n v="86"/>
    <s v="US"/>
    <s v="USD"/>
    <n v="1451800800"/>
    <x v="256"/>
    <n v="1455602400"/>
    <d v="2016-02-16T06:00:00"/>
    <b v="0"/>
    <b v="0"/>
    <s v="theater/plays"/>
    <x v="3"/>
    <s v="plays"/>
  </r>
  <r>
    <x v="0"/>
    <n v="26.996228786926462"/>
    <n v="3182"/>
    <s v="IT"/>
    <s v="EUR"/>
    <n v="1415340000"/>
    <x v="257"/>
    <n v="1418191200"/>
    <d v="2014-12-10T06:00:00"/>
    <b v="0"/>
    <b v="1"/>
    <s v="music/jazz"/>
    <x v="1"/>
    <s v="jazz"/>
  </r>
  <r>
    <x v="1"/>
    <n v="51.990606936416185"/>
    <n v="2768"/>
    <s v="AU"/>
    <s v="AUD"/>
    <n v="1351054800"/>
    <x v="258"/>
    <n v="1352440800"/>
    <d v="2012-11-09T06:00:00"/>
    <b v="0"/>
    <b v="0"/>
    <s v="theater/plays"/>
    <x v="3"/>
    <s v="plays"/>
  </r>
  <r>
    <x v="1"/>
    <n v="56.416666666666664"/>
    <n v="48"/>
    <s v="US"/>
    <s v="USD"/>
    <n v="1349326800"/>
    <x v="259"/>
    <n v="1353304800"/>
    <d v="2012-11-19T06:00:00"/>
    <b v="0"/>
    <b v="0"/>
    <s v="film &amp; video/documentary"/>
    <x v="4"/>
    <s v="documentary"/>
  </r>
  <r>
    <x v="1"/>
    <n v="101.63218390804597"/>
    <n v="87"/>
    <s v="US"/>
    <s v="USD"/>
    <n v="1548914400"/>
    <x v="260"/>
    <n v="1550728800"/>
    <d v="2019-02-21T06:00:00"/>
    <b v="0"/>
    <b v="0"/>
    <s v="film &amp; video/television"/>
    <x v="4"/>
    <s v="television"/>
  </r>
  <r>
    <x v="3"/>
    <n v="25.005291005291006"/>
    <n v="1890"/>
    <s v="US"/>
    <s v="USD"/>
    <n v="1291269600"/>
    <x v="261"/>
    <n v="1291442400"/>
    <d v="2010-12-04T06:00:00"/>
    <b v="0"/>
    <b v="0"/>
    <s v="games/video games"/>
    <x v="6"/>
    <s v="video games"/>
  </r>
  <r>
    <x v="2"/>
    <n v="32.016393442622949"/>
    <n v="61"/>
    <s v="US"/>
    <s v="USD"/>
    <n v="1449468000"/>
    <x v="262"/>
    <n v="1452146400"/>
    <d v="2016-01-07T06:00:00"/>
    <b v="0"/>
    <b v="0"/>
    <s v="photography/photography books"/>
    <x v="7"/>
    <s v="photography books"/>
  </r>
  <r>
    <x v="1"/>
    <n v="82.021647307286173"/>
    <n v="1894"/>
    <s v="US"/>
    <s v="USD"/>
    <n v="1562734800"/>
    <x v="263"/>
    <n v="1564894800"/>
    <d v="2019-08-04T05:00:00"/>
    <b v="0"/>
    <b v="1"/>
    <s v="theater/plays"/>
    <x v="3"/>
    <s v="plays"/>
  </r>
  <r>
    <x v="1"/>
    <n v="37.957446808510639"/>
    <n v="282"/>
    <s v="CA"/>
    <s v="CAD"/>
    <n v="1505624400"/>
    <x v="264"/>
    <n v="1505883600"/>
    <d v="2017-09-20T05:00:00"/>
    <b v="0"/>
    <b v="0"/>
    <s v="theater/plays"/>
    <x v="3"/>
    <s v="plays"/>
  </r>
  <r>
    <x v="0"/>
    <n v="51.533333333333331"/>
    <n v="15"/>
    <s v="US"/>
    <s v="USD"/>
    <n v="1509948000"/>
    <x v="265"/>
    <n v="1510380000"/>
    <d v="2017-11-11T06:00:00"/>
    <b v="0"/>
    <b v="0"/>
    <s v="theater/plays"/>
    <x v="3"/>
    <s v="plays"/>
  </r>
  <r>
    <x v="1"/>
    <n v="81.198275862068968"/>
    <n v="116"/>
    <s v="US"/>
    <s v="USD"/>
    <n v="1554526800"/>
    <x v="266"/>
    <n v="1555218000"/>
    <d v="2019-04-14T05:00:00"/>
    <b v="0"/>
    <b v="0"/>
    <s v="publishing/translations"/>
    <x v="5"/>
    <s v="translations"/>
  </r>
  <r>
    <x v="0"/>
    <n v="40.030075187969928"/>
    <n v="133"/>
    <s v="US"/>
    <s v="USD"/>
    <n v="1334811600"/>
    <x v="267"/>
    <n v="1335243600"/>
    <d v="2012-04-24T05:00:00"/>
    <b v="0"/>
    <b v="1"/>
    <s v="games/video games"/>
    <x v="6"/>
    <s v="video games"/>
  </r>
  <r>
    <x v="1"/>
    <n v="89.939759036144579"/>
    <n v="83"/>
    <s v="US"/>
    <s v="USD"/>
    <n v="1279515600"/>
    <x v="268"/>
    <n v="1279688400"/>
    <d v="2010-07-21T05:00:00"/>
    <b v="0"/>
    <b v="0"/>
    <s v="theater/plays"/>
    <x v="3"/>
    <s v="plays"/>
  </r>
  <r>
    <x v="1"/>
    <n v="96.692307692307693"/>
    <n v="91"/>
    <s v="US"/>
    <s v="USD"/>
    <n v="1353909600"/>
    <x v="269"/>
    <n v="1356069600"/>
    <d v="2012-12-21T06:00:00"/>
    <b v="0"/>
    <b v="0"/>
    <s v="technology/web"/>
    <x v="2"/>
    <s v="web"/>
  </r>
  <r>
    <x v="1"/>
    <n v="25.010989010989011"/>
    <n v="546"/>
    <s v="US"/>
    <s v="USD"/>
    <n v="1535950800"/>
    <x v="270"/>
    <n v="1536210000"/>
    <d v="2018-09-06T05:00:00"/>
    <b v="0"/>
    <b v="0"/>
    <s v="theater/plays"/>
    <x v="3"/>
    <s v="plays"/>
  </r>
  <r>
    <x v="1"/>
    <n v="36.987277353689571"/>
    <n v="393"/>
    <s v="US"/>
    <s v="USD"/>
    <n v="1511244000"/>
    <x v="271"/>
    <n v="1511762400"/>
    <d v="2017-11-27T06:00:00"/>
    <b v="0"/>
    <b v="0"/>
    <s v="film &amp; video/animation"/>
    <x v="4"/>
    <s v="animation"/>
  </r>
  <r>
    <x v="0"/>
    <n v="73.012609117361791"/>
    <n v="2062"/>
    <s v="US"/>
    <s v="USD"/>
    <n v="1331445600"/>
    <x v="272"/>
    <n v="1333256400"/>
    <d v="2012-04-01T05:00:00"/>
    <b v="0"/>
    <b v="1"/>
    <s v="theater/plays"/>
    <x v="3"/>
    <s v="plays"/>
  </r>
  <r>
    <x v="1"/>
    <n v="68.240601503759393"/>
    <n v="133"/>
    <s v="US"/>
    <s v="USD"/>
    <n v="1480226400"/>
    <x v="73"/>
    <n v="1480744800"/>
    <d v="2016-12-03T06:00:00"/>
    <b v="0"/>
    <b v="1"/>
    <s v="film &amp; video/television"/>
    <x v="4"/>
    <s v="television"/>
  </r>
  <r>
    <x v="0"/>
    <n v="52.310344827586206"/>
    <n v="29"/>
    <s v="DK"/>
    <s v="DKK"/>
    <n v="1464584400"/>
    <x v="273"/>
    <n v="1465016400"/>
    <d v="2016-06-04T05:00:00"/>
    <b v="0"/>
    <b v="0"/>
    <s v="music/rock"/>
    <x v="1"/>
    <s v="rock"/>
  </r>
  <r>
    <x v="0"/>
    <n v="61.765151515151516"/>
    <n v="132"/>
    <s v="US"/>
    <s v="USD"/>
    <n v="1335848400"/>
    <x v="274"/>
    <n v="1336280400"/>
    <d v="2012-05-06T05:00:00"/>
    <b v="0"/>
    <b v="0"/>
    <s v="technology/web"/>
    <x v="2"/>
    <s v="web"/>
  </r>
  <r>
    <x v="1"/>
    <n v="25.027559055118111"/>
    <n v="254"/>
    <s v="US"/>
    <s v="USD"/>
    <n v="1473483600"/>
    <x v="275"/>
    <n v="1476766800"/>
    <d v="2016-10-18T05:00:00"/>
    <b v="0"/>
    <b v="0"/>
    <s v="theater/plays"/>
    <x v="3"/>
    <s v="plays"/>
  </r>
  <r>
    <x v="3"/>
    <n v="106.28804347826087"/>
    <n v="184"/>
    <s v="US"/>
    <s v="USD"/>
    <n v="1479880800"/>
    <x v="276"/>
    <n v="1480485600"/>
    <d v="2016-11-30T06:00:00"/>
    <b v="0"/>
    <b v="0"/>
    <s v="theater/plays"/>
    <x v="3"/>
    <s v="plays"/>
  </r>
  <r>
    <x v="1"/>
    <n v="75.07386363636364"/>
    <n v="176"/>
    <s v="US"/>
    <s v="USD"/>
    <n v="1430197200"/>
    <x v="277"/>
    <n v="1430197200"/>
    <d v="2015-04-28T05:00:00"/>
    <b v="0"/>
    <b v="0"/>
    <s v="music/electric music"/>
    <x v="1"/>
    <s v="electric music"/>
  </r>
  <r>
    <x v="0"/>
    <n v="39.970802919708028"/>
    <n v="137"/>
    <s v="DK"/>
    <s v="DKK"/>
    <n v="1331701200"/>
    <x v="278"/>
    <n v="1331787600"/>
    <d v="2012-03-15T05:00:00"/>
    <b v="0"/>
    <b v="1"/>
    <s v="music/metal"/>
    <x v="1"/>
    <s v="metal"/>
  </r>
  <r>
    <x v="1"/>
    <n v="39.982195845697326"/>
    <n v="337"/>
    <s v="CA"/>
    <s v="CAD"/>
    <n v="1438578000"/>
    <x v="279"/>
    <n v="1438837200"/>
    <d v="2015-08-06T05:00:00"/>
    <b v="0"/>
    <b v="0"/>
    <s v="theater/plays"/>
    <x v="3"/>
    <s v="plays"/>
  </r>
  <r>
    <x v="0"/>
    <n v="101.01541850220265"/>
    <n v="908"/>
    <s v="US"/>
    <s v="USD"/>
    <n v="1368162000"/>
    <x v="280"/>
    <n v="1370926800"/>
    <d v="2013-06-11T05:00:00"/>
    <b v="0"/>
    <b v="1"/>
    <s v="film &amp; video/documentary"/>
    <x v="4"/>
    <s v="documentary"/>
  </r>
  <r>
    <x v="1"/>
    <n v="76.813084112149539"/>
    <n v="107"/>
    <s v="US"/>
    <s v="USD"/>
    <n v="1318654800"/>
    <x v="281"/>
    <n v="1319000400"/>
    <d v="2011-10-19T05:00:00"/>
    <b v="1"/>
    <b v="0"/>
    <s v="technology/web"/>
    <x v="2"/>
    <s v="web"/>
  </r>
  <r>
    <x v="0"/>
    <n v="71.7"/>
    <n v="10"/>
    <s v="US"/>
    <s v="USD"/>
    <n v="1331874000"/>
    <x v="282"/>
    <n v="1333429200"/>
    <d v="2012-04-03T05:00:00"/>
    <b v="0"/>
    <b v="0"/>
    <s v="food/food trucks"/>
    <x v="0"/>
    <s v="food trucks"/>
  </r>
  <r>
    <x v="3"/>
    <n v="33.28125"/>
    <n v="32"/>
    <s v="IT"/>
    <s v="EUR"/>
    <n v="1286254800"/>
    <x v="283"/>
    <n v="1287032400"/>
    <d v="2010-10-14T05:00:00"/>
    <b v="0"/>
    <b v="0"/>
    <s v="theater/plays"/>
    <x v="3"/>
    <s v="plays"/>
  </r>
  <r>
    <x v="1"/>
    <n v="43.923497267759565"/>
    <n v="183"/>
    <s v="US"/>
    <s v="USD"/>
    <n v="1540530000"/>
    <x v="284"/>
    <n v="1541570400"/>
    <d v="2018-11-07T06:00:00"/>
    <b v="0"/>
    <b v="0"/>
    <s v="theater/plays"/>
    <x v="3"/>
    <s v="plays"/>
  </r>
  <r>
    <x v="0"/>
    <n v="36.004712041884815"/>
    <n v="1910"/>
    <s v="CH"/>
    <s v="CHF"/>
    <n v="1381813200"/>
    <x v="285"/>
    <n v="1383976800"/>
    <d v="2013-11-09T06:00:00"/>
    <b v="0"/>
    <b v="0"/>
    <s v="theater/plays"/>
    <x v="3"/>
    <s v="plays"/>
  </r>
  <r>
    <x v="0"/>
    <n v="88.21052631578948"/>
    <n v="38"/>
    <s v="AU"/>
    <s v="AUD"/>
    <n v="1548655200"/>
    <x v="286"/>
    <n v="1550556000"/>
    <d v="2019-02-19T06:00:00"/>
    <b v="0"/>
    <b v="0"/>
    <s v="theater/plays"/>
    <x v="3"/>
    <s v="plays"/>
  </r>
  <r>
    <x v="0"/>
    <n v="65.240384615384613"/>
    <n v="104"/>
    <s v="AU"/>
    <s v="AUD"/>
    <n v="1389679200"/>
    <x v="287"/>
    <n v="1390456800"/>
    <d v="2014-01-23T06:00:00"/>
    <b v="0"/>
    <b v="1"/>
    <s v="theater/plays"/>
    <x v="3"/>
    <s v="plays"/>
  </r>
  <r>
    <x v="1"/>
    <n v="69.958333333333329"/>
    <n v="72"/>
    <s v="US"/>
    <s v="USD"/>
    <n v="1456466400"/>
    <x v="288"/>
    <n v="1458018000"/>
    <d v="2016-03-15T05:00:00"/>
    <b v="0"/>
    <b v="1"/>
    <s v="music/rock"/>
    <x v="1"/>
    <s v="rock"/>
  </r>
  <r>
    <x v="0"/>
    <n v="39.877551020408163"/>
    <n v="49"/>
    <s v="US"/>
    <s v="USD"/>
    <n v="1456984800"/>
    <x v="289"/>
    <n v="1461819600"/>
    <d v="2016-04-28T05:00:00"/>
    <b v="0"/>
    <b v="0"/>
    <s v="food/food trucks"/>
    <x v="0"/>
    <s v="food trucks"/>
  </r>
  <r>
    <x v="0"/>
    <n v="5"/>
    <n v="1"/>
    <s v="DK"/>
    <s v="DKK"/>
    <n v="1504069200"/>
    <x v="290"/>
    <n v="1504155600"/>
    <d v="2017-08-31T05:00:00"/>
    <b v="0"/>
    <b v="1"/>
    <s v="publishing/nonfiction"/>
    <x v="5"/>
    <s v="nonfiction"/>
  </r>
  <r>
    <x v="1"/>
    <n v="41.023728813559323"/>
    <n v="295"/>
    <s v="US"/>
    <s v="USD"/>
    <n v="1424930400"/>
    <x v="291"/>
    <n v="1426395600"/>
    <d v="2015-03-15T05:00:00"/>
    <b v="0"/>
    <b v="0"/>
    <s v="film &amp; video/documentary"/>
    <x v="4"/>
    <s v="documentary"/>
  </r>
  <r>
    <x v="0"/>
    <n v="98.914285714285711"/>
    <n v="245"/>
    <s v="US"/>
    <s v="USD"/>
    <n v="1535864400"/>
    <x v="292"/>
    <n v="1537074000"/>
    <d v="2018-09-16T05:00:00"/>
    <b v="0"/>
    <b v="0"/>
    <s v="theater/plays"/>
    <x v="3"/>
    <s v="plays"/>
  </r>
  <r>
    <x v="0"/>
    <n v="87.78125"/>
    <n v="32"/>
    <s v="US"/>
    <s v="USD"/>
    <n v="1452146400"/>
    <x v="293"/>
    <n v="1452578400"/>
    <d v="2016-01-12T06:00:00"/>
    <b v="0"/>
    <b v="0"/>
    <s v="music/indie rock"/>
    <x v="1"/>
    <s v="indie rock"/>
  </r>
  <r>
    <x v="1"/>
    <n v="80.767605633802816"/>
    <n v="142"/>
    <s v="US"/>
    <s v="USD"/>
    <n v="1470546000"/>
    <x v="294"/>
    <n v="1474088400"/>
    <d v="2016-09-17T05:00:00"/>
    <b v="0"/>
    <b v="0"/>
    <s v="film &amp; video/documentary"/>
    <x v="4"/>
    <s v="documentary"/>
  </r>
  <r>
    <x v="1"/>
    <n v="94.28235294117647"/>
    <n v="85"/>
    <s v="US"/>
    <s v="USD"/>
    <n v="1458363600"/>
    <x v="295"/>
    <n v="1461906000"/>
    <d v="2016-04-29T05:00:00"/>
    <b v="0"/>
    <b v="0"/>
    <s v="theater/plays"/>
    <x v="3"/>
    <s v="plays"/>
  </r>
  <r>
    <x v="0"/>
    <n v="73.428571428571431"/>
    <n v="7"/>
    <s v="US"/>
    <s v="USD"/>
    <n v="1500008400"/>
    <x v="296"/>
    <n v="1500267600"/>
    <d v="2017-07-17T05:00:00"/>
    <b v="0"/>
    <b v="1"/>
    <s v="theater/plays"/>
    <x v="3"/>
    <s v="plays"/>
  </r>
  <r>
    <x v="1"/>
    <n v="65.968133535660087"/>
    <n v="659"/>
    <s v="DK"/>
    <s v="DKK"/>
    <n v="1338958800"/>
    <x v="297"/>
    <n v="1340686800"/>
    <d v="2012-06-26T05:00:00"/>
    <b v="0"/>
    <b v="1"/>
    <s v="publishing/fiction"/>
    <x v="5"/>
    <s v="fiction"/>
  </r>
  <r>
    <x v="0"/>
    <n v="109.04109589041096"/>
    <n v="803"/>
    <s v="US"/>
    <s v="USD"/>
    <n v="1303102800"/>
    <x v="298"/>
    <n v="1303189200"/>
    <d v="2011-04-19T05:00:00"/>
    <b v="0"/>
    <b v="0"/>
    <s v="theater/plays"/>
    <x v="3"/>
    <s v="plays"/>
  </r>
  <r>
    <x v="3"/>
    <n v="41.16"/>
    <n v="75"/>
    <s v="US"/>
    <s v="USD"/>
    <n v="1316581200"/>
    <x v="299"/>
    <n v="1318309200"/>
    <d v="2011-10-11T05:00:00"/>
    <b v="0"/>
    <b v="1"/>
    <s v="music/indie rock"/>
    <x v="1"/>
    <s v="indie rock"/>
  </r>
  <r>
    <x v="0"/>
    <n v="99.125"/>
    <n v="16"/>
    <s v="US"/>
    <s v="USD"/>
    <n v="1270789200"/>
    <x v="300"/>
    <n v="1272171600"/>
    <d v="2010-04-25T05:00:00"/>
    <b v="0"/>
    <b v="0"/>
    <s v="games/video games"/>
    <x v="6"/>
    <s v="video games"/>
  </r>
  <r>
    <x v="1"/>
    <n v="105.88429752066116"/>
    <n v="121"/>
    <s v="US"/>
    <s v="USD"/>
    <n v="1297836000"/>
    <x v="247"/>
    <n v="1298872800"/>
    <d v="2011-02-28T06:00:00"/>
    <b v="0"/>
    <b v="0"/>
    <s v="theater/plays"/>
    <x v="3"/>
    <s v="plays"/>
  </r>
  <r>
    <x v="1"/>
    <n v="48.996525921966864"/>
    <n v="3742"/>
    <s v="US"/>
    <s v="USD"/>
    <n v="1382677200"/>
    <x v="244"/>
    <n v="1383282000"/>
    <d v="2013-11-01T05:00:00"/>
    <b v="0"/>
    <b v="0"/>
    <s v="theater/plays"/>
    <x v="3"/>
    <s v="plays"/>
  </r>
  <r>
    <x v="1"/>
    <n v="39"/>
    <n v="223"/>
    <s v="US"/>
    <s v="USD"/>
    <n v="1330322400"/>
    <x v="301"/>
    <n v="1330495200"/>
    <d v="2012-02-29T06:00:00"/>
    <b v="0"/>
    <b v="0"/>
    <s v="music/rock"/>
    <x v="1"/>
    <s v="rock"/>
  </r>
  <r>
    <x v="1"/>
    <n v="31.022556390977442"/>
    <n v="133"/>
    <s v="US"/>
    <s v="USD"/>
    <n v="1552366800"/>
    <x v="188"/>
    <n v="1552798800"/>
    <d v="2019-03-17T05:00:00"/>
    <b v="0"/>
    <b v="1"/>
    <s v="film &amp; video/documentary"/>
    <x v="4"/>
    <s v="documentary"/>
  </r>
  <r>
    <x v="0"/>
    <n v="103.87096774193549"/>
    <n v="31"/>
    <s v="US"/>
    <s v="USD"/>
    <n v="1400907600"/>
    <x v="302"/>
    <n v="1403413200"/>
    <d v="2014-06-22T05:00:00"/>
    <b v="0"/>
    <b v="0"/>
    <s v="theater/plays"/>
    <x v="3"/>
    <s v="plays"/>
  </r>
  <r>
    <x v="0"/>
    <n v="59.268518518518519"/>
    <n v="108"/>
    <s v="IT"/>
    <s v="EUR"/>
    <n v="1574143200"/>
    <x v="303"/>
    <n v="1574229600"/>
    <d v="2019-11-20T06:00:00"/>
    <b v="0"/>
    <b v="1"/>
    <s v="food/food trucks"/>
    <x v="0"/>
    <s v="food trucks"/>
  </r>
  <r>
    <x v="0"/>
    <n v="42.3"/>
    <n v="30"/>
    <s v="US"/>
    <s v="USD"/>
    <n v="1494738000"/>
    <x v="304"/>
    <n v="1495861200"/>
    <d v="2017-05-27T05:00:00"/>
    <b v="0"/>
    <b v="0"/>
    <s v="theater/plays"/>
    <x v="3"/>
    <s v="plays"/>
  </r>
  <r>
    <x v="0"/>
    <n v="53.117647058823529"/>
    <n v="17"/>
    <s v="US"/>
    <s v="USD"/>
    <n v="1392357600"/>
    <x v="305"/>
    <n v="1392530400"/>
    <d v="2014-02-16T06:00:00"/>
    <b v="0"/>
    <b v="0"/>
    <s v="music/rock"/>
    <x v="1"/>
    <s v="rock"/>
  </r>
  <r>
    <x v="3"/>
    <n v="50.796875"/>
    <n v="64"/>
    <s v="US"/>
    <s v="USD"/>
    <n v="1281589200"/>
    <x v="306"/>
    <n v="1283662800"/>
    <d v="2010-09-05T05:00:00"/>
    <b v="0"/>
    <b v="0"/>
    <s v="technology/web"/>
    <x v="2"/>
    <s v="web"/>
  </r>
  <r>
    <x v="0"/>
    <n v="101.15"/>
    <n v="80"/>
    <s v="US"/>
    <s v="USD"/>
    <n v="1305003600"/>
    <x v="307"/>
    <n v="1305781200"/>
    <d v="2011-05-19T05:00:00"/>
    <b v="0"/>
    <b v="0"/>
    <s v="publishing/fiction"/>
    <x v="5"/>
    <s v="fiction"/>
  </r>
  <r>
    <x v="0"/>
    <n v="65.000810372771468"/>
    <n v="2468"/>
    <s v="US"/>
    <s v="USD"/>
    <n v="1301634000"/>
    <x v="308"/>
    <n v="1302325200"/>
    <d v="2011-04-09T05:00:00"/>
    <b v="0"/>
    <b v="0"/>
    <s v="film &amp; video/shorts"/>
    <x v="4"/>
    <s v="shorts"/>
  </r>
  <r>
    <x v="1"/>
    <n v="37.998645510835914"/>
    <n v="5168"/>
    <s v="US"/>
    <s v="USD"/>
    <n v="1290664800"/>
    <x v="309"/>
    <n v="1291788000"/>
    <d v="2010-12-08T06:00:00"/>
    <b v="0"/>
    <b v="0"/>
    <s v="theater/plays"/>
    <x v="3"/>
    <s v="plays"/>
  </r>
  <r>
    <x v="0"/>
    <n v="82.615384615384613"/>
    <n v="26"/>
    <s v="GB"/>
    <s v="GBP"/>
    <n v="1395896400"/>
    <x v="310"/>
    <n v="1396069200"/>
    <d v="2014-03-29T05:00:00"/>
    <b v="0"/>
    <b v="0"/>
    <s v="film &amp; video/documentary"/>
    <x v="4"/>
    <s v="documentary"/>
  </r>
  <r>
    <x v="1"/>
    <n v="37.941368078175898"/>
    <n v="307"/>
    <s v="US"/>
    <s v="USD"/>
    <n v="1434862800"/>
    <x v="311"/>
    <n v="1435899600"/>
    <d v="2015-07-03T05:00:00"/>
    <b v="0"/>
    <b v="1"/>
    <s v="theater/plays"/>
    <x v="3"/>
    <s v="plays"/>
  </r>
  <r>
    <x v="0"/>
    <n v="80.780821917808225"/>
    <n v="73"/>
    <s v="US"/>
    <s v="USD"/>
    <n v="1529125200"/>
    <x v="79"/>
    <n v="1531112400"/>
    <d v="2018-07-09T05:00:00"/>
    <b v="0"/>
    <b v="1"/>
    <s v="theater/plays"/>
    <x v="3"/>
    <s v="plays"/>
  </r>
  <r>
    <x v="0"/>
    <n v="25.984375"/>
    <n v="128"/>
    <s v="US"/>
    <s v="USD"/>
    <n v="1451109600"/>
    <x v="312"/>
    <n v="1451628000"/>
    <d v="2016-01-01T06:00:00"/>
    <b v="0"/>
    <b v="0"/>
    <s v="film &amp; video/animation"/>
    <x v="4"/>
    <s v="animation"/>
  </r>
  <r>
    <x v="0"/>
    <n v="30.363636363636363"/>
    <n v="33"/>
    <s v="US"/>
    <s v="USD"/>
    <n v="1566968400"/>
    <x v="313"/>
    <n v="1567314000"/>
    <d v="2019-09-01T05:00:00"/>
    <b v="0"/>
    <b v="1"/>
    <s v="theater/plays"/>
    <x v="3"/>
    <s v="plays"/>
  </r>
  <r>
    <x v="1"/>
    <n v="54.004916018025398"/>
    <n v="2441"/>
    <s v="US"/>
    <s v="USD"/>
    <n v="1543557600"/>
    <x v="314"/>
    <n v="1544508000"/>
    <d v="2018-12-11T06:00:00"/>
    <b v="0"/>
    <b v="0"/>
    <s v="music/rock"/>
    <x v="1"/>
    <s v="rock"/>
  </r>
  <r>
    <x v="2"/>
    <n v="101.78672985781991"/>
    <n v="211"/>
    <s v="US"/>
    <s v="USD"/>
    <n v="1481522400"/>
    <x v="315"/>
    <n v="1482472800"/>
    <d v="2016-12-23T06:00:00"/>
    <b v="0"/>
    <b v="0"/>
    <s v="games/video games"/>
    <x v="6"/>
    <s v="video games"/>
  </r>
  <r>
    <x v="1"/>
    <n v="45.003610108303249"/>
    <n v="1385"/>
    <s v="GB"/>
    <s v="GBP"/>
    <n v="1512712800"/>
    <x v="316"/>
    <n v="1512799200"/>
    <d v="2017-12-09T06:00:00"/>
    <b v="0"/>
    <b v="0"/>
    <s v="film &amp; video/documentary"/>
    <x v="4"/>
    <s v="documentary"/>
  </r>
  <r>
    <x v="1"/>
    <n v="77.068421052631578"/>
    <n v="190"/>
    <s v="US"/>
    <s v="USD"/>
    <n v="1324274400"/>
    <x v="317"/>
    <n v="1324360800"/>
    <d v="2011-12-20T06:00:00"/>
    <b v="0"/>
    <b v="0"/>
    <s v="food/food trucks"/>
    <x v="0"/>
    <s v="food trucks"/>
  </r>
  <r>
    <x v="1"/>
    <n v="88.076595744680844"/>
    <n v="470"/>
    <s v="US"/>
    <s v="USD"/>
    <n v="1364446800"/>
    <x v="318"/>
    <n v="1364533200"/>
    <d v="2013-03-29T05:00:00"/>
    <b v="0"/>
    <b v="0"/>
    <s v="technology/wearables"/>
    <x v="2"/>
    <s v="wearables"/>
  </r>
  <r>
    <x v="1"/>
    <n v="47.035573122529641"/>
    <n v="253"/>
    <s v="US"/>
    <s v="USD"/>
    <n v="1542693600"/>
    <x v="319"/>
    <n v="1545112800"/>
    <d v="2018-12-18T06:00:00"/>
    <b v="0"/>
    <b v="0"/>
    <s v="theater/plays"/>
    <x v="3"/>
    <s v="plays"/>
  </r>
  <r>
    <x v="1"/>
    <n v="110.99550763701707"/>
    <n v="1113"/>
    <s v="US"/>
    <s v="USD"/>
    <n v="1515564000"/>
    <x v="32"/>
    <n v="1516168800"/>
    <d v="2018-01-17T06:00:00"/>
    <b v="0"/>
    <b v="0"/>
    <s v="music/rock"/>
    <x v="1"/>
    <s v="rock"/>
  </r>
  <r>
    <x v="1"/>
    <n v="87.003066141042481"/>
    <n v="2283"/>
    <s v="US"/>
    <s v="USD"/>
    <n v="1573797600"/>
    <x v="320"/>
    <n v="1574920800"/>
    <d v="2019-11-28T06:00:00"/>
    <b v="0"/>
    <b v="0"/>
    <s v="music/rock"/>
    <x v="1"/>
    <s v="rock"/>
  </r>
  <r>
    <x v="0"/>
    <n v="63.994402985074629"/>
    <n v="1072"/>
    <s v="US"/>
    <s v="USD"/>
    <n v="1292392800"/>
    <x v="321"/>
    <n v="1292479200"/>
    <d v="2010-12-16T06:00:00"/>
    <b v="0"/>
    <b v="1"/>
    <s v="music/rock"/>
    <x v="1"/>
    <s v="rock"/>
  </r>
  <r>
    <x v="1"/>
    <n v="105.9945205479452"/>
    <n v="1095"/>
    <s v="US"/>
    <s v="USD"/>
    <n v="1573452000"/>
    <x v="322"/>
    <n v="1573538400"/>
    <d v="2019-11-12T06:00:00"/>
    <b v="0"/>
    <b v="0"/>
    <s v="theater/plays"/>
    <x v="3"/>
    <s v="plays"/>
  </r>
  <r>
    <x v="1"/>
    <n v="73.989349112426041"/>
    <n v="1690"/>
    <s v="US"/>
    <s v="USD"/>
    <n v="1317790800"/>
    <x v="323"/>
    <n v="1320382800"/>
    <d v="2011-11-04T05:00:00"/>
    <b v="0"/>
    <b v="0"/>
    <s v="theater/plays"/>
    <x v="3"/>
    <s v="plays"/>
  </r>
  <r>
    <x v="3"/>
    <n v="84.02004626060139"/>
    <n v="1297"/>
    <s v="CA"/>
    <s v="CAD"/>
    <n v="1501650000"/>
    <x v="324"/>
    <n v="1502859600"/>
    <d v="2017-08-16T05:00:00"/>
    <b v="0"/>
    <b v="0"/>
    <s v="theater/plays"/>
    <x v="3"/>
    <s v="plays"/>
  </r>
  <r>
    <x v="0"/>
    <n v="88.966921119592882"/>
    <n v="393"/>
    <s v="US"/>
    <s v="USD"/>
    <n v="1323669600"/>
    <x v="325"/>
    <n v="1323756000"/>
    <d v="2011-12-13T06:00:00"/>
    <b v="0"/>
    <b v="0"/>
    <s v="photography/photography books"/>
    <x v="7"/>
    <s v="photography books"/>
  </r>
  <r>
    <x v="0"/>
    <n v="76.990453460620529"/>
    <n v="1257"/>
    <s v="US"/>
    <s v="USD"/>
    <n v="1440738000"/>
    <x v="326"/>
    <n v="1441342800"/>
    <d v="2015-09-04T05:00:00"/>
    <b v="0"/>
    <b v="0"/>
    <s v="music/indie rock"/>
    <x v="1"/>
    <s v="indie rock"/>
  </r>
  <r>
    <x v="0"/>
    <n v="97.146341463414629"/>
    <n v="328"/>
    <s v="US"/>
    <s v="USD"/>
    <n v="1374296400"/>
    <x v="327"/>
    <n v="1375333200"/>
    <d v="2013-08-01T05:00:00"/>
    <b v="0"/>
    <b v="0"/>
    <s v="theater/plays"/>
    <x v="3"/>
    <s v="plays"/>
  </r>
  <r>
    <x v="0"/>
    <n v="33.013605442176868"/>
    <n v="147"/>
    <s v="US"/>
    <s v="USD"/>
    <n v="1384840800"/>
    <x v="328"/>
    <n v="1389420000"/>
    <d v="2014-01-11T06:00:00"/>
    <b v="0"/>
    <b v="0"/>
    <s v="theater/plays"/>
    <x v="3"/>
    <s v="plays"/>
  </r>
  <r>
    <x v="0"/>
    <n v="99.950602409638549"/>
    <n v="830"/>
    <s v="US"/>
    <s v="USD"/>
    <n v="1516600800"/>
    <x v="329"/>
    <n v="1520056800"/>
    <d v="2018-03-03T06:00:00"/>
    <b v="0"/>
    <b v="0"/>
    <s v="games/video games"/>
    <x v="6"/>
    <s v="video games"/>
  </r>
  <r>
    <x v="0"/>
    <n v="69.966767371601208"/>
    <n v="331"/>
    <s v="GB"/>
    <s v="GBP"/>
    <n v="1436418000"/>
    <x v="330"/>
    <n v="1436504400"/>
    <d v="2015-07-10T05:00:00"/>
    <b v="0"/>
    <b v="0"/>
    <s v="film &amp; video/drama"/>
    <x v="4"/>
    <s v="drama"/>
  </r>
  <r>
    <x v="0"/>
    <n v="110.32"/>
    <n v="25"/>
    <s v="US"/>
    <s v="USD"/>
    <n v="1503550800"/>
    <x v="331"/>
    <n v="1508302800"/>
    <d v="2017-10-18T05:00:00"/>
    <b v="0"/>
    <b v="1"/>
    <s v="music/indie rock"/>
    <x v="1"/>
    <s v="indie rock"/>
  </r>
  <r>
    <x v="1"/>
    <n v="66.005235602094245"/>
    <n v="191"/>
    <s v="US"/>
    <s v="USD"/>
    <n v="1423634400"/>
    <x v="332"/>
    <n v="1425708000"/>
    <d v="2015-03-07T06:00:00"/>
    <b v="0"/>
    <b v="0"/>
    <s v="technology/web"/>
    <x v="2"/>
    <s v="web"/>
  </r>
  <r>
    <x v="0"/>
    <n v="41.005742176284812"/>
    <n v="3483"/>
    <s v="US"/>
    <s v="USD"/>
    <n v="1487224800"/>
    <x v="333"/>
    <n v="1488348000"/>
    <d v="2017-03-01T06:00:00"/>
    <b v="0"/>
    <b v="0"/>
    <s v="food/food trucks"/>
    <x v="0"/>
    <s v="food trucks"/>
  </r>
  <r>
    <x v="0"/>
    <n v="103.96316359696641"/>
    <n v="923"/>
    <s v="US"/>
    <s v="USD"/>
    <n v="1500008400"/>
    <x v="296"/>
    <n v="1502600400"/>
    <d v="2017-08-13T05:00:00"/>
    <b v="0"/>
    <b v="0"/>
    <s v="theater/plays"/>
    <x v="3"/>
    <s v="plays"/>
  </r>
  <r>
    <x v="0"/>
    <n v="5"/>
    <n v="1"/>
    <s v="US"/>
    <s v="USD"/>
    <n v="1432098000"/>
    <x v="334"/>
    <n v="1433653200"/>
    <d v="2015-06-07T05:00:00"/>
    <b v="0"/>
    <b v="1"/>
    <s v="music/jazz"/>
    <x v="1"/>
    <s v="jazz"/>
  </r>
  <r>
    <x v="1"/>
    <n v="47.009935419771487"/>
    <n v="2013"/>
    <s v="US"/>
    <s v="USD"/>
    <n v="1440392400"/>
    <x v="335"/>
    <n v="1441602000"/>
    <d v="2015-09-07T05:00:00"/>
    <b v="0"/>
    <b v="0"/>
    <s v="music/rock"/>
    <x v="1"/>
    <s v="rock"/>
  </r>
  <r>
    <x v="0"/>
    <n v="29.606060606060606"/>
    <n v="33"/>
    <s v="CA"/>
    <s v="CAD"/>
    <n v="1446876000"/>
    <x v="336"/>
    <n v="1447567200"/>
    <d v="2015-11-15T06:00:00"/>
    <b v="0"/>
    <b v="0"/>
    <s v="theater/plays"/>
    <x v="3"/>
    <s v="plays"/>
  </r>
  <r>
    <x v="1"/>
    <n v="81.010569583088667"/>
    <n v="1703"/>
    <s v="US"/>
    <s v="USD"/>
    <n v="1562302800"/>
    <x v="337"/>
    <n v="1562389200"/>
    <d v="2019-07-06T05:00:00"/>
    <b v="0"/>
    <b v="0"/>
    <s v="theater/plays"/>
    <x v="3"/>
    <s v="plays"/>
  </r>
  <r>
    <x v="1"/>
    <n v="94.35"/>
    <n v="80"/>
    <s v="DK"/>
    <s v="DKK"/>
    <n v="1378184400"/>
    <x v="338"/>
    <n v="1378789200"/>
    <d v="2013-09-10T05:00:00"/>
    <b v="0"/>
    <b v="0"/>
    <s v="film &amp; video/documentary"/>
    <x v="4"/>
    <s v="documentary"/>
  </r>
  <r>
    <x v="2"/>
    <n v="26.058139534883722"/>
    <n v="86"/>
    <s v="US"/>
    <s v="USD"/>
    <n v="1485064800"/>
    <x v="339"/>
    <n v="1488520800"/>
    <d v="2017-03-03T06:00:00"/>
    <b v="0"/>
    <b v="0"/>
    <s v="technology/wearables"/>
    <x v="2"/>
    <s v="wearables"/>
  </r>
  <r>
    <x v="0"/>
    <n v="85.775000000000006"/>
    <n v="40"/>
    <s v="IT"/>
    <s v="EUR"/>
    <n v="1326520800"/>
    <x v="340"/>
    <n v="1327298400"/>
    <d v="2012-01-23T06:00:00"/>
    <b v="0"/>
    <b v="0"/>
    <s v="theater/plays"/>
    <x v="3"/>
    <s v="plays"/>
  </r>
  <r>
    <x v="1"/>
    <n v="103.73170731707317"/>
    <n v="41"/>
    <s v="US"/>
    <s v="USD"/>
    <n v="1441256400"/>
    <x v="341"/>
    <n v="1443416400"/>
    <d v="2015-09-28T05:00:00"/>
    <b v="0"/>
    <b v="0"/>
    <s v="games/video games"/>
    <x v="6"/>
    <s v="video games"/>
  </r>
  <r>
    <x v="0"/>
    <n v="49.826086956521742"/>
    <n v="23"/>
    <s v="CA"/>
    <s v="CAD"/>
    <n v="1533877200"/>
    <x v="342"/>
    <n v="1534136400"/>
    <d v="2018-08-13T05:00:00"/>
    <b v="1"/>
    <b v="0"/>
    <s v="photography/photography books"/>
    <x v="7"/>
    <s v="photography books"/>
  </r>
  <r>
    <x v="1"/>
    <n v="63.893048128342244"/>
    <n v="187"/>
    <s v="US"/>
    <s v="USD"/>
    <n v="1314421200"/>
    <x v="343"/>
    <n v="1315026000"/>
    <d v="2011-09-03T05:00:00"/>
    <b v="0"/>
    <b v="0"/>
    <s v="film &amp; video/animation"/>
    <x v="4"/>
    <s v="animation"/>
  </r>
  <r>
    <x v="1"/>
    <n v="47.002434782608695"/>
    <n v="2875"/>
    <s v="GB"/>
    <s v="GBP"/>
    <n v="1293861600"/>
    <x v="344"/>
    <n v="1295071200"/>
    <d v="2011-01-15T06:00:00"/>
    <b v="0"/>
    <b v="1"/>
    <s v="theater/plays"/>
    <x v="3"/>
    <s v="plays"/>
  </r>
  <r>
    <x v="1"/>
    <n v="108.47727272727273"/>
    <n v="88"/>
    <s v="US"/>
    <s v="USD"/>
    <n v="1507352400"/>
    <x v="345"/>
    <n v="1509426000"/>
    <d v="2017-10-31T05:00:00"/>
    <b v="0"/>
    <b v="0"/>
    <s v="theater/plays"/>
    <x v="3"/>
    <s v="plays"/>
  </r>
  <r>
    <x v="1"/>
    <n v="72.015706806282722"/>
    <n v="191"/>
    <s v="US"/>
    <s v="USD"/>
    <n v="1296108000"/>
    <x v="65"/>
    <n v="1299391200"/>
    <d v="2011-03-06T06:00:00"/>
    <b v="0"/>
    <b v="0"/>
    <s v="music/rock"/>
    <x v="1"/>
    <s v="rock"/>
  </r>
  <r>
    <x v="1"/>
    <n v="59.928057553956833"/>
    <n v="139"/>
    <s v="US"/>
    <s v="USD"/>
    <n v="1324965600"/>
    <x v="346"/>
    <n v="1325052000"/>
    <d v="2011-12-28T06:00:00"/>
    <b v="0"/>
    <b v="0"/>
    <s v="music/rock"/>
    <x v="1"/>
    <s v="rock"/>
  </r>
  <r>
    <x v="1"/>
    <n v="78.209677419354833"/>
    <n v="186"/>
    <s v="US"/>
    <s v="USD"/>
    <n v="1520229600"/>
    <x v="347"/>
    <n v="1522818000"/>
    <d v="2018-04-04T05:00:00"/>
    <b v="0"/>
    <b v="0"/>
    <s v="music/indie rock"/>
    <x v="1"/>
    <s v="indie rock"/>
  </r>
  <r>
    <x v="1"/>
    <n v="104.77678571428571"/>
    <n v="112"/>
    <s v="AU"/>
    <s v="AUD"/>
    <n v="1482991200"/>
    <x v="348"/>
    <n v="1485324000"/>
    <d v="2017-01-25T06:00:00"/>
    <b v="0"/>
    <b v="0"/>
    <s v="theater/plays"/>
    <x v="3"/>
    <s v="plays"/>
  </r>
  <r>
    <x v="1"/>
    <n v="105.52475247524752"/>
    <n v="101"/>
    <s v="US"/>
    <s v="USD"/>
    <n v="1294034400"/>
    <x v="349"/>
    <n v="1294120800"/>
    <d v="2011-01-04T06:00:00"/>
    <b v="0"/>
    <b v="1"/>
    <s v="theater/plays"/>
    <x v="3"/>
    <s v="plays"/>
  </r>
  <r>
    <x v="0"/>
    <n v="24.933333333333334"/>
    <n v="75"/>
    <s v="US"/>
    <s v="USD"/>
    <n v="1413608400"/>
    <x v="350"/>
    <n v="1415685600"/>
    <d v="2014-11-11T06:00:00"/>
    <b v="0"/>
    <b v="1"/>
    <s v="theater/plays"/>
    <x v="3"/>
    <s v="plays"/>
  </r>
  <r>
    <x v="1"/>
    <n v="69.873786407766985"/>
    <n v="206"/>
    <s v="GB"/>
    <s v="GBP"/>
    <n v="1286946000"/>
    <x v="351"/>
    <n v="1288933200"/>
    <d v="2010-11-05T05:00:00"/>
    <b v="0"/>
    <b v="1"/>
    <s v="film &amp; video/documentary"/>
    <x v="4"/>
    <s v="documentary"/>
  </r>
  <r>
    <x v="1"/>
    <n v="95.733766233766232"/>
    <n v="154"/>
    <s v="US"/>
    <s v="USD"/>
    <n v="1359871200"/>
    <x v="352"/>
    <n v="1363237200"/>
    <d v="2013-03-14T05:00:00"/>
    <b v="0"/>
    <b v="1"/>
    <s v="film &amp; video/television"/>
    <x v="4"/>
    <s v="television"/>
  </r>
  <r>
    <x v="1"/>
    <n v="29.997485752598056"/>
    <n v="5966"/>
    <s v="US"/>
    <s v="USD"/>
    <n v="1555304400"/>
    <x v="353"/>
    <n v="1555822800"/>
    <d v="2019-04-21T05:00:00"/>
    <b v="0"/>
    <b v="0"/>
    <s v="theater/plays"/>
    <x v="3"/>
    <s v="plays"/>
  </r>
  <r>
    <x v="0"/>
    <n v="59.011948529411768"/>
    <n v="2176"/>
    <s v="US"/>
    <s v="USD"/>
    <n v="1423375200"/>
    <x v="354"/>
    <n v="1427778000"/>
    <d v="2015-03-31T05:00:00"/>
    <b v="0"/>
    <b v="0"/>
    <s v="theater/plays"/>
    <x v="3"/>
    <s v="plays"/>
  </r>
  <r>
    <x v="1"/>
    <n v="84.757396449704146"/>
    <n v="169"/>
    <s v="US"/>
    <s v="USD"/>
    <n v="1420696800"/>
    <x v="355"/>
    <n v="1422424800"/>
    <d v="2015-01-28T06:00:00"/>
    <b v="0"/>
    <b v="1"/>
    <s v="film &amp; video/documentary"/>
    <x v="4"/>
    <s v="documentary"/>
  </r>
  <r>
    <x v="1"/>
    <n v="78.010921177587846"/>
    <n v="2106"/>
    <s v="US"/>
    <s v="USD"/>
    <n v="1502946000"/>
    <x v="356"/>
    <n v="1503637200"/>
    <d v="2017-08-25T05:00:00"/>
    <b v="0"/>
    <b v="0"/>
    <s v="theater/plays"/>
    <x v="3"/>
    <s v="plays"/>
  </r>
  <r>
    <x v="0"/>
    <n v="50.05215419501134"/>
    <n v="441"/>
    <s v="US"/>
    <s v="USD"/>
    <n v="1547186400"/>
    <x v="357"/>
    <n v="1547618400"/>
    <d v="2019-01-16T06:00:00"/>
    <b v="0"/>
    <b v="1"/>
    <s v="film &amp; video/documentary"/>
    <x v="4"/>
    <s v="documentary"/>
  </r>
  <r>
    <x v="0"/>
    <n v="59.16"/>
    <n v="25"/>
    <s v="US"/>
    <s v="USD"/>
    <n v="1444971600"/>
    <x v="358"/>
    <n v="1449900000"/>
    <d v="2015-12-12T06:00:00"/>
    <b v="0"/>
    <b v="0"/>
    <s v="music/indie rock"/>
    <x v="1"/>
    <s v="indie rock"/>
  </r>
  <r>
    <x v="1"/>
    <n v="93.702290076335885"/>
    <n v="131"/>
    <s v="US"/>
    <s v="USD"/>
    <n v="1404622800"/>
    <x v="359"/>
    <n v="1405141200"/>
    <d v="2014-07-12T05:00:00"/>
    <b v="0"/>
    <b v="0"/>
    <s v="music/rock"/>
    <x v="1"/>
    <s v="rock"/>
  </r>
  <r>
    <x v="0"/>
    <n v="40.14173228346457"/>
    <n v="127"/>
    <s v="US"/>
    <s v="USD"/>
    <n v="1571720400"/>
    <x v="12"/>
    <n v="1572933600"/>
    <d v="2019-11-05T06:00:00"/>
    <b v="0"/>
    <b v="0"/>
    <s v="theater/plays"/>
    <x v="3"/>
    <s v="plays"/>
  </r>
  <r>
    <x v="0"/>
    <n v="70.090140845070422"/>
    <n v="355"/>
    <s v="US"/>
    <s v="USD"/>
    <n v="1526878800"/>
    <x v="360"/>
    <n v="1530162000"/>
    <d v="2018-06-28T05:00:00"/>
    <b v="0"/>
    <b v="0"/>
    <s v="film &amp; video/documentary"/>
    <x v="4"/>
    <s v="documentary"/>
  </r>
  <r>
    <x v="0"/>
    <n v="66.181818181818187"/>
    <n v="44"/>
    <s v="GB"/>
    <s v="GBP"/>
    <n v="1319691600"/>
    <x v="361"/>
    <n v="1320904800"/>
    <d v="2011-11-10T06:00:00"/>
    <b v="0"/>
    <b v="0"/>
    <s v="theater/plays"/>
    <x v="3"/>
    <s v="plays"/>
  </r>
  <r>
    <x v="1"/>
    <n v="47.714285714285715"/>
    <n v="84"/>
    <s v="US"/>
    <s v="USD"/>
    <n v="1371963600"/>
    <x v="362"/>
    <n v="1372395600"/>
    <d v="2013-06-28T05:00:00"/>
    <b v="0"/>
    <b v="0"/>
    <s v="theater/plays"/>
    <x v="3"/>
    <s v="plays"/>
  </r>
  <r>
    <x v="1"/>
    <n v="62.896774193548389"/>
    <n v="155"/>
    <s v="US"/>
    <s v="USD"/>
    <n v="1433739600"/>
    <x v="363"/>
    <n v="1437714000"/>
    <d v="2015-07-24T05:00:00"/>
    <b v="0"/>
    <b v="0"/>
    <s v="theater/plays"/>
    <x v="3"/>
    <s v="plays"/>
  </r>
  <r>
    <x v="0"/>
    <n v="86.611940298507463"/>
    <n v="67"/>
    <s v="US"/>
    <s v="USD"/>
    <n v="1508130000"/>
    <x v="364"/>
    <n v="1509771600"/>
    <d v="2017-11-04T05:00:00"/>
    <b v="0"/>
    <b v="0"/>
    <s v="photography/photography books"/>
    <x v="7"/>
    <s v="photography books"/>
  </r>
  <r>
    <x v="1"/>
    <n v="75.126984126984127"/>
    <n v="189"/>
    <s v="US"/>
    <s v="USD"/>
    <n v="1550037600"/>
    <x v="210"/>
    <n v="1550556000"/>
    <d v="2019-02-19T06:00:00"/>
    <b v="0"/>
    <b v="1"/>
    <s v="food/food trucks"/>
    <x v="0"/>
    <s v="food trucks"/>
  </r>
  <r>
    <x v="1"/>
    <n v="41.004167534903104"/>
    <n v="4799"/>
    <s v="US"/>
    <s v="USD"/>
    <n v="1486706400"/>
    <x v="365"/>
    <n v="1489039200"/>
    <d v="2017-03-09T06:00:00"/>
    <b v="1"/>
    <b v="1"/>
    <s v="film &amp; video/documentary"/>
    <x v="4"/>
    <s v="documentary"/>
  </r>
  <r>
    <x v="1"/>
    <n v="50.007915567282325"/>
    <n v="1137"/>
    <s v="US"/>
    <s v="USD"/>
    <n v="1553835600"/>
    <x v="366"/>
    <n v="1556600400"/>
    <d v="2019-04-30T05:00:00"/>
    <b v="0"/>
    <b v="0"/>
    <s v="publishing/nonfiction"/>
    <x v="5"/>
    <s v="nonfiction"/>
  </r>
  <r>
    <x v="0"/>
    <n v="96.960674157303373"/>
    <n v="1068"/>
    <s v="US"/>
    <s v="USD"/>
    <n v="1277528400"/>
    <x v="367"/>
    <n v="1278565200"/>
    <d v="2010-07-08T05:00:00"/>
    <b v="0"/>
    <b v="0"/>
    <s v="theater/plays"/>
    <x v="3"/>
    <s v="plays"/>
  </r>
  <r>
    <x v="0"/>
    <n v="100.93160377358491"/>
    <n v="424"/>
    <s v="US"/>
    <s v="USD"/>
    <n v="1339477200"/>
    <x v="368"/>
    <n v="1339909200"/>
    <d v="2012-06-17T05:00:00"/>
    <b v="0"/>
    <b v="0"/>
    <s v="technology/wearables"/>
    <x v="2"/>
    <s v="wearables"/>
  </r>
  <r>
    <x v="3"/>
    <n v="89.227586206896547"/>
    <n v="145"/>
    <s v="CH"/>
    <s v="CHF"/>
    <n v="1325656800"/>
    <x v="369"/>
    <n v="1325829600"/>
    <d v="2012-01-06T06:00:00"/>
    <b v="0"/>
    <b v="0"/>
    <s v="music/indie rock"/>
    <x v="1"/>
    <s v="indie rock"/>
  </r>
  <r>
    <x v="1"/>
    <n v="87.979166666666671"/>
    <n v="1152"/>
    <s v="US"/>
    <s v="USD"/>
    <n v="1288242000"/>
    <x v="370"/>
    <n v="1290578400"/>
    <d v="2010-11-24T06:00:00"/>
    <b v="0"/>
    <b v="0"/>
    <s v="theater/plays"/>
    <x v="3"/>
    <s v="plays"/>
  </r>
  <r>
    <x v="1"/>
    <n v="89.54"/>
    <n v="50"/>
    <s v="US"/>
    <s v="USD"/>
    <n v="1379048400"/>
    <x v="371"/>
    <n v="1380344400"/>
    <d v="2013-09-28T05:00:00"/>
    <b v="0"/>
    <b v="0"/>
    <s v="photography/photography books"/>
    <x v="7"/>
    <s v="photography books"/>
  </r>
  <r>
    <x v="0"/>
    <n v="29.09271523178808"/>
    <n v="151"/>
    <s v="US"/>
    <s v="USD"/>
    <n v="1389679200"/>
    <x v="287"/>
    <n v="1389852000"/>
    <d v="2014-01-16T06:00:00"/>
    <b v="0"/>
    <b v="0"/>
    <s v="publishing/nonfiction"/>
    <x v="5"/>
    <s v="nonfiction"/>
  </r>
  <r>
    <x v="0"/>
    <n v="42.006218905472636"/>
    <n v="1608"/>
    <s v="US"/>
    <s v="USD"/>
    <n v="1294293600"/>
    <x v="372"/>
    <n v="1294466400"/>
    <d v="2011-01-08T06:00:00"/>
    <b v="0"/>
    <b v="0"/>
    <s v="technology/wearables"/>
    <x v="2"/>
    <s v="wearables"/>
  </r>
  <r>
    <x v="1"/>
    <n v="47.004903563255965"/>
    <n v="3059"/>
    <s v="CA"/>
    <s v="CAD"/>
    <n v="1500267600"/>
    <x v="373"/>
    <n v="1500354000"/>
    <d v="2017-07-18T05:00:00"/>
    <b v="0"/>
    <b v="0"/>
    <s v="music/jazz"/>
    <x v="1"/>
    <s v="jazz"/>
  </r>
  <r>
    <x v="1"/>
    <n v="110.44117647058823"/>
    <n v="34"/>
    <s v="US"/>
    <s v="USD"/>
    <n v="1375074000"/>
    <x v="374"/>
    <n v="1375938000"/>
    <d v="2013-08-08T05:00:00"/>
    <b v="0"/>
    <b v="1"/>
    <s v="film &amp; video/documentary"/>
    <x v="4"/>
    <s v="documentary"/>
  </r>
  <r>
    <x v="1"/>
    <n v="41.990909090909092"/>
    <n v="220"/>
    <s v="US"/>
    <s v="USD"/>
    <n v="1323324000"/>
    <x v="375"/>
    <n v="1323410400"/>
    <d v="2011-12-09T06:00:00"/>
    <b v="1"/>
    <b v="0"/>
    <s v="theater/plays"/>
    <x v="3"/>
    <s v="plays"/>
  </r>
  <r>
    <x v="1"/>
    <n v="48.012468827930178"/>
    <n v="1604"/>
    <s v="AU"/>
    <s v="AUD"/>
    <n v="1538715600"/>
    <x v="376"/>
    <n v="1539406800"/>
    <d v="2018-10-13T05:00:00"/>
    <b v="0"/>
    <b v="0"/>
    <s v="film &amp; video/drama"/>
    <x v="4"/>
    <s v="drama"/>
  </r>
  <r>
    <x v="1"/>
    <n v="31.019823788546255"/>
    <n v="454"/>
    <s v="US"/>
    <s v="USD"/>
    <n v="1369285200"/>
    <x v="377"/>
    <n v="1369803600"/>
    <d v="2013-05-29T05:00:00"/>
    <b v="0"/>
    <b v="0"/>
    <s v="music/rock"/>
    <x v="1"/>
    <s v="rock"/>
  </r>
  <r>
    <x v="1"/>
    <n v="99.203252032520325"/>
    <n v="123"/>
    <s v="IT"/>
    <s v="EUR"/>
    <n v="1525755600"/>
    <x v="378"/>
    <n v="1525928400"/>
    <d v="2018-05-10T05:00:00"/>
    <b v="0"/>
    <b v="1"/>
    <s v="film &amp; video/animation"/>
    <x v="4"/>
    <s v="animation"/>
  </r>
  <r>
    <x v="0"/>
    <n v="66.022316684378325"/>
    <n v="941"/>
    <s v="US"/>
    <s v="USD"/>
    <n v="1296626400"/>
    <x v="379"/>
    <n v="1297231200"/>
    <d v="2011-02-09T06:00:00"/>
    <b v="0"/>
    <b v="0"/>
    <s v="music/indie rock"/>
    <x v="1"/>
    <s v="indie rock"/>
  </r>
  <r>
    <x v="0"/>
    <n v="2"/>
    <n v="1"/>
    <s v="US"/>
    <s v="USD"/>
    <n v="1376629200"/>
    <x v="380"/>
    <n v="1378530000"/>
    <d v="2013-09-07T05:00:00"/>
    <b v="0"/>
    <b v="1"/>
    <s v="photography/photography books"/>
    <x v="7"/>
    <s v="photography books"/>
  </r>
  <r>
    <x v="1"/>
    <n v="46.060200668896321"/>
    <n v="299"/>
    <s v="US"/>
    <s v="USD"/>
    <n v="1572152400"/>
    <x v="381"/>
    <n v="1572152400"/>
    <d v="2019-10-27T05:00:00"/>
    <b v="0"/>
    <b v="0"/>
    <s v="theater/plays"/>
    <x v="3"/>
    <s v="plays"/>
  </r>
  <r>
    <x v="0"/>
    <n v="73.650000000000006"/>
    <n v="40"/>
    <s v="US"/>
    <s v="USD"/>
    <n v="1325829600"/>
    <x v="382"/>
    <n v="1329890400"/>
    <d v="2012-02-22T06:00:00"/>
    <b v="0"/>
    <b v="1"/>
    <s v="film &amp; video/shorts"/>
    <x v="4"/>
    <s v="shorts"/>
  </r>
  <r>
    <x v="0"/>
    <n v="55.99336650082919"/>
    <n v="3015"/>
    <s v="CA"/>
    <s v="CAD"/>
    <n v="1273640400"/>
    <x v="125"/>
    <n v="1276750800"/>
    <d v="2010-06-17T05:00:00"/>
    <b v="0"/>
    <b v="1"/>
    <s v="theater/plays"/>
    <x v="3"/>
    <s v="plays"/>
  </r>
  <r>
    <x v="1"/>
    <n v="68.985695127402778"/>
    <n v="2237"/>
    <s v="US"/>
    <s v="USD"/>
    <n v="1510639200"/>
    <x v="383"/>
    <n v="1510898400"/>
    <d v="2017-11-17T06:00:00"/>
    <b v="0"/>
    <b v="0"/>
    <s v="theater/plays"/>
    <x v="3"/>
    <s v="plays"/>
  </r>
  <r>
    <x v="0"/>
    <n v="60.981609195402299"/>
    <n v="435"/>
    <s v="US"/>
    <s v="USD"/>
    <n v="1528088400"/>
    <x v="384"/>
    <n v="1532408400"/>
    <d v="2018-07-24T05:00:00"/>
    <b v="0"/>
    <b v="0"/>
    <s v="theater/plays"/>
    <x v="3"/>
    <s v="plays"/>
  </r>
  <r>
    <x v="1"/>
    <n v="110.98139534883721"/>
    <n v="645"/>
    <s v="US"/>
    <s v="USD"/>
    <n v="1359525600"/>
    <x v="385"/>
    <n v="1360562400"/>
    <d v="2013-02-11T06:00:00"/>
    <b v="1"/>
    <b v="0"/>
    <s v="film &amp; video/documentary"/>
    <x v="4"/>
    <s v="documentary"/>
  </r>
  <r>
    <x v="1"/>
    <n v="25"/>
    <n v="484"/>
    <s v="DK"/>
    <s v="DKK"/>
    <n v="1570942800"/>
    <x v="386"/>
    <n v="1571547600"/>
    <d v="2019-10-20T05:00:00"/>
    <b v="0"/>
    <b v="0"/>
    <s v="theater/plays"/>
    <x v="3"/>
    <s v="plays"/>
  </r>
  <r>
    <x v="1"/>
    <n v="78.759740259740255"/>
    <n v="154"/>
    <s v="CA"/>
    <s v="CAD"/>
    <n v="1466398800"/>
    <x v="387"/>
    <n v="1468126800"/>
    <d v="2016-07-10T05:00:00"/>
    <b v="0"/>
    <b v="0"/>
    <s v="film &amp; video/documentary"/>
    <x v="4"/>
    <s v="documentary"/>
  </r>
  <r>
    <x v="0"/>
    <n v="87.960784313725483"/>
    <n v="714"/>
    <s v="US"/>
    <s v="USD"/>
    <n v="1492491600"/>
    <x v="388"/>
    <n v="1492837200"/>
    <d v="2017-04-22T05:00:00"/>
    <b v="0"/>
    <b v="0"/>
    <s v="music/rock"/>
    <x v="1"/>
    <s v="rock"/>
  </r>
  <r>
    <x v="2"/>
    <n v="49.987398739873989"/>
    <n v="1111"/>
    <s v="US"/>
    <s v="USD"/>
    <n v="1430197200"/>
    <x v="277"/>
    <n v="1430197200"/>
    <d v="2015-04-28T05:00:00"/>
    <b v="0"/>
    <b v="0"/>
    <s v="games/mobile games"/>
    <x v="6"/>
    <s v="mobile games"/>
  </r>
  <r>
    <x v="1"/>
    <n v="99.524390243902445"/>
    <n v="82"/>
    <s v="US"/>
    <s v="USD"/>
    <n v="1496034000"/>
    <x v="389"/>
    <n v="1496206800"/>
    <d v="2017-05-31T05:00:00"/>
    <b v="0"/>
    <b v="0"/>
    <s v="theater/plays"/>
    <x v="3"/>
    <s v="plays"/>
  </r>
  <r>
    <x v="1"/>
    <n v="104.82089552238806"/>
    <n v="134"/>
    <s v="US"/>
    <s v="USD"/>
    <n v="1388728800"/>
    <x v="390"/>
    <n v="1389592800"/>
    <d v="2014-01-13T06:00:00"/>
    <b v="0"/>
    <b v="0"/>
    <s v="publishing/fiction"/>
    <x v="5"/>
    <s v="fiction"/>
  </r>
  <r>
    <x v="2"/>
    <n v="108.01469237832875"/>
    <n v="1089"/>
    <s v="US"/>
    <s v="USD"/>
    <n v="1543298400"/>
    <x v="391"/>
    <n v="1545631200"/>
    <d v="2018-12-24T06:00:00"/>
    <b v="0"/>
    <b v="0"/>
    <s v="film &amp; video/animation"/>
    <x v="4"/>
    <s v="animation"/>
  </r>
  <r>
    <x v="0"/>
    <n v="28.998544660724033"/>
    <n v="5497"/>
    <s v="US"/>
    <s v="USD"/>
    <n v="1271739600"/>
    <x v="392"/>
    <n v="1272430800"/>
    <d v="2010-04-28T05:00:00"/>
    <b v="0"/>
    <b v="1"/>
    <s v="food/food trucks"/>
    <x v="0"/>
    <s v="food trucks"/>
  </r>
  <r>
    <x v="0"/>
    <n v="30.028708133971293"/>
    <n v="418"/>
    <s v="US"/>
    <s v="USD"/>
    <n v="1326434400"/>
    <x v="393"/>
    <n v="1327903200"/>
    <d v="2012-01-30T06:00:00"/>
    <b v="0"/>
    <b v="0"/>
    <s v="theater/plays"/>
    <x v="3"/>
    <s v="plays"/>
  </r>
  <r>
    <x v="0"/>
    <n v="41.005559416261292"/>
    <n v="1439"/>
    <s v="US"/>
    <s v="USD"/>
    <n v="1295244000"/>
    <x v="394"/>
    <n v="1296021600"/>
    <d v="2011-01-26T06:00:00"/>
    <b v="0"/>
    <b v="1"/>
    <s v="film &amp; video/documentary"/>
    <x v="4"/>
    <s v="documentary"/>
  </r>
  <r>
    <x v="0"/>
    <n v="62.866666666666667"/>
    <n v="15"/>
    <s v="US"/>
    <s v="USD"/>
    <n v="1541221200"/>
    <x v="395"/>
    <n v="1543298400"/>
    <d v="2018-11-27T06:00:00"/>
    <b v="0"/>
    <b v="0"/>
    <s v="theater/plays"/>
    <x v="3"/>
    <s v="plays"/>
  </r>
  <r>
    <x v="0"/>
    <n v="47.005002501250623"/>
    <n v="1999"/>
    <s v="CA"/>
    <s v="CAD"/>
    <n v="1336280400"/>
    <x v="396"/>
    <n v="1336366800"/>
    <d v="2012-05-07T05:00:00"/>
    <b v="0"/>
    <b v="0"/>
    <s v="film &amp; video/documentary"/>
    <x v="4"/>
    <s v="documentary"/>
  </r>
  <r>
    <x v="1"/>
    <n v="26.997693638285604"/>
    <n v="5203"/>
    <s v="US"/>
    <s v="USD"/>
    <n v="1324533600"/>
    <x v="397"/>
    <n v="1325052000"/>
    <d v="2011-12-28T06:00:00"/>
    <b v="0"/>
    <b v="0"/>
    <s v="technology/web"/>
    <x v="2"/>
    <s v="web"/>
  </r>
  <r>
    <x v="1"/>
    <n v="68.329787234042556"/>
    <n v="94"/>
    <s v="US"/>
    <s v="USD"/>
    <n v="1498366800"/>
    <x v="398"/>
    <n v="1499576400"/>
    <d v="2017-07-09T05:00:00"/>
    <b v="0"/>
    <b v="0"/>
    <s v="theater/plays"/>
    <x v="3"/>
    <s v="plays"/>
  </r>
  <r>
    <x v="0"/>
    <n v="50.974576271186443"/>
    <n v="118"/>
    <s v="US"/>
    <s v="USD"/>
    <n v="1498712400"/>
    <x v="399"/>
    <n v="1501304400"/>
    <d v="2017-07-29T05:00:00"/>
    <b v="0"/>
    <b v="1"/>
    <s v="technology/wearables"/>
    <x v="2"/>
    <s v="wearables"/>
  </r>
  <r>
    <x v="1"/>
    <n v="54.024390243902438"/>
    <n v="205"/>
    <s v="US"/>
    <s v="USD"/>
    <n v="1271480400"/>
    <x v="400"/>
    <n v="1273208400"/>
    <d v="2010-05-07T05:00:00"/>
    <b v="0"/>
    <b v="1"/>
    <s v="theater/plays"/>
    <x v="3"/>
    <s v="plays"/>
  </r>
  <r>
    <x v="0"/>
    <n v="97.055555555555557"/>
    <n v="162"/>
    <s v="US"/>
    <s v="USD"/>
    <n v="1316667600"/>
    <x v="116"/>
    <n v="1316840400"/>
    <d v="2011-09-24T05:00:00"/>
    <b v="0"/>
    <b v="1"/>
    <s v="food/food trucks"/>
    <x v="0"/>
    <s v="food trucks"/>
  </r>
  <r>
    <x v="0"/>
    <n v="24.867469879518072"/>
    <n v="83"/>
    <s v="US"/>
    <s v="USD"/>
    <n v="1524027600"/>
    <x v="401"/>
    <n v="1524546000"/>
    <d v="2018-04-24T05:00:00"/>
    <b v="0"/>
    <b v="0"/>
    <s v="music/indie rock"/>
    <x v="1"/>
    <s v="indie rock"/>
  </r>
  <r>
    <x v="1"/>
    <n v="84.423913043478265"/>
    <n v="92"/>
    <s v="US"/>
    <s v="USD"/>
    <n v="1438059600"/>
    <x v="402"/>
    <n v="1438578000"/>
    <d v="2015-08-03T05:00:00"/>
    <b v="0"/>
    <b v="0"/>
    <s v="photography/photography books"/>
    <x v="7"/>
    <s v="photography books"/>
  </r>
  <r>
    <x v="1"/>
    <n v="47.091324200913242"/>
    <n v="219"/>
    <s v="US"/>
    <s v="USD"/>
    <n v="1361944800"/>
    <x v="403"/>
    <n v="1362549600"/>
    <d v="2013-03-06T06:00:00"/>
    <b v="0"/>
    <b v="0"/>
    <s v="theater/plays"/>
    <x v="3"/>
    <s v="plays"/>
  </r>
  <r>
    <x v="1"/>
    <n v="77.996041171813147"/>
    <n v="2526"/>
    <s v="US"/>
    <s v="USD"/>
    <n v="1410584400"/>
    <x v="404"/>
    <n v="1413349200"/>
    <d v="2014-10-15T05:00:00"/>
    <b v="0"/>
    <b v="1"/>
    <s v="theater/plays"/>
    <x v="3"/>
    <s v="plays"/>
  </r>
  <r>
    <x v="0"/>
    <n v="62.967871485943775"/>
    <n v="747"/>
    <s v="US"/>
    <s v="USD"/>
    <n v="1297404000"/>
    <x v="405"/>
    <n v="1298008800"/>
    <d v="2011-02-18T06:00:00"/>
    <b v="0"/>
    <b v="0"/>
    <s v="film &amp; video/animation"/>
    <x v="4"/>
    <s v="animation"/>
  </r>
  <r>
    <x v="3"/>
    <n v="81.006080449017773"/>
    <n v="2138"/>
    <s v="US"/>
    <s v="USD"/>
    <n v="1392012000"/>
    <x v="406"/>
    <n v="1394427600"/>
    <d v="2014-03-10T05:00:00"/>
    <b v="0"/>
    <b v="1"/>
    <s v="photography/photography books"/>
    <x v="7"/>
    <s v="photography books"/>
  </r>
  <r>
    <x v="0"/>
    <n v="65.321428571428569"/>
    <n v="84"/>
    <s v="US"/>
    <s v="USD"/>
    <n v="1569733200"/>
    <x v="407"/>
    <n v="1572670800"/>
    <d v="2019-11-02T05:00:00"/>
    <b v="0"/>
    <b v="0"/>
    <s v="theater/plays"/>
    <x v="3"/>
    <s v="plays"/>
  </r>
  <r>
    <x v="1"/>
    <n v="104.43617021276596"/>
    <n v="94"/>
    <s v="US"/>
    <s v="USD"/>
    <n v="1529643600"/>
    <x v="408"/>
    <n v="1531112400"/>
    <d v="2018-07-09T05:00:00"/>
    <b v="1"/>
    <b v="0"/>
    <s v="theater/plays"/>
    <x v="3"/>
    <s v="plays"/>
  </r>
  <r>
    <x v="0"/>
    <n v="69.989010989010993"/>
    <n v="91"/>
    <s v="US"/>
    <s v="USD"/>
    <n v="1399006800"/>
    <x v="409"/>
    <n v="1400734800"/>
    <d v="2014-05-22T05:00:00"/>
    <b v="0"/>
    <b v="0"/>
    <s v="theater/plays"/>
    <x v="3"/>
    <s v="plays"/>
  </r>
  <r>
    <x v="0"/>
    <n v="83.023989898989896"/>
    <n v="792"/>
    <s v="US"/>
    <s v="USD"/>
    <n v="1385359200"/>
    <x v="410"/>
    <n v="1386741600"/>
    <d v="2013-12-11T06:00:00"/>
    <b v="0"/>
    <b v="1"/>
    <s v="film &amp; video/documentary"/>
    <x v="4"/>
    <s v="documentary"/>
  </r>
  <r>
    <x v="3"/>
    <n v="90.3"/>
    <n v="10"/>
    <s v="CA"/>
    <s v="CAD"/>
    <n v="1480572000"/>
    <x v="411"/>
    <n v="1481781600"/>
    <d v="2016-12-15T06:00:00"/>
    <b v="1"/>
    <b v="0"/>
    <s v="theater/plays"/>
    <x v="3"/>
    <s v="plays"/>
  </r>
  <r>
    <x v="1"/>
    <n v="103.98131932282546"/>
    <n v="1713"/>
    <s v="IT"/>
    <s v="EUR"/>
    <n v="1418623200"/>
    <x v="412"/>
    <n v="1419660000"/>
    <d v="2014-12-27T06:00:00"/>
    <b v="0"/>
    <b v="1"/>
    <s v="theater/plays"/>
    <x v="3"/>
    <s v="plays"/>
  </r>
  <r>
    <x v="1"/>
    <n v="54.931726907630519"/>
    <n v="249"/>
    <s v="US"/>
    <s v="USD"/>
    <n v="1555736400"/>
    <x v="413"/>
    <n v="1555822800"/>
    <d v="2019-04-21T05:00:00"/>
    <b v="0"/>
    <b v="0"/>
    <s v="music/jazz"/>
    <x v="1"/>
    <s v="jazz"/>
  </r>
  <r>
    <x v="1"/>
    <n v="51.921875"/>
    <n v="192"/>
    <s v="US"/>
    <s v="USD"/>
    <n v="1442120400"/>
    <x v="414"/>
    <n v="1442379600"/>
    <d v="2015-09-16T05:00:00"/>
    <b v="0"/>
    <b v="1"/>
    <s v="film &amp; video/animation"/>
    <x v="4"/>
    <s v="animation"/>
  </r>
  <r>
    <x v="1"/>
    <n v="60.02834008097166"/>
    <n v="247"/>
    <s v="US"/>
    <s v="USD"/>
    <n v="1362376800"/>
    <x v="415"/>
    <n v="1364965200"/>
    <d v="2013-04-03T05:00:00"/>
    <b v="0"/>
    <b v="0"/>
    <s v="theater/plays"/>
    <x v="3"/>
    <s v="plays"/>
  </r>
  <r>
    <x v="1"/>
    <n v="44.003488879197555"/>
    <n v="2293"/>
    <s v="US"/>
    <s v="USD"/>
    <n v="1478408400"/>
    <x v="416"/>
    <n v="1479016800"/>
    <d v="2016-11-13T06:00:00"/>
    <b v="0"/>
    <b v="0"/>
    <s v="film &amp; video/science fiction"/>
    <x v="4"/>
    <s v="science fiction"/>
  </r>
  <r>
    <x v="1"/>
    <n v="53.003513254551258"/>
    <n v="3131"/>
    <s v="US"/>
    <s v="USD"/>
    <n v="1498798800"/>
    <x v="417"/>
    <n v="1499662800"/>
    <d v="2017-07-10T05:00:00"/>
    <b v="0"/>
    <b v="0"/>
    <s v="film &amp; video/television"/>
    <x v="4"/>
    <s v="television"/>
  </r>
  <r>
    <x v="0"/>
    <n v="54.5"/>
    <n v="32"/>
    <s v="US"/>
    <s v="USD"/>
    <n v="1335416400"/>
    <x v="418"/>
    <n v="1337835600"/>
    <d v="2012-05-24T05:00:00"/>
    <b v="0"/>
    <b v="0"/>
    <s v="technology/wearables"/>
    <x v="2"/>
    <s v="wearables"/>
  </r>
  <r>
    <x v="1"/>
    <n v="75.04195804195804"/>
    <n v="143"/>
    <s v="IT"/>
    <s v="EUR"/>
    <n v="1504328400"/>
    <x v="419"/>
    <n v="1505710800"/>
    <d v="2017-09-18T05:00:00"/>
    <b v="0"/>
    <b v="0"/>
    <s v="theater/plays"/>
    <x v="3"/>
    <s v="plays"/>
  </r>
  <r>
    <x v="3"/>
    <n v="35.911111111111111"/>
    <n v="90"/>
    <s v="US"/>
    <s v="USD"/>
    <n v="1285822800"/>
    <x v="420"/>
    <n v="1287464400"/>
    <d v="2010-10-19T05:00:00"/>
    <b v="0"/>
    <b v="0"/>
    <s v="theater/plays"/>
    <x v="3"/>
    <s v="plays"/>
  </r>
  <r>
    <x v="1"/>
    <n v="36.952702702702702"/>
    <n v="296"/>
    <s v="US"/>
    <s v="USD"/>
    <n v="1311483600"/>
    <x v="421"/>
    <n v="1311656400"/>
    <d v="2011-07-26T05:00:00"/>
    <b v="0"/>
    <b v="1"/>
    <s v="music/indie rock"/>
    <x v="1"/>
    <s v="indie rock"/>
  </r>
  <r>
    <x v="1"/>
    <n v="63.170588235294119"/>
    <n v="170"/>
    <s v="US"/>
    <s v="USD"/>
    <n v="1291356000"/>
    <x v="422"/>
    <n v="1293170400"/>
    <d v="2010-12-24T06:00:00"/>
    <b v="0"/>
    <b v="1"/>
    <s v="theater/plays"/>
    <x v="3"/>
    <s v="plays"/>
  </r>
  <r>
    <x v="0"/>
    <n v="29.99462365591398"/>
    <n v="186"/>
    <s v="US"/>
    <s v="USD"/>
    <n v="1355810400"/>
    <x v="423"/>
    <n v="1355983200"/>
    <d v="2012-12-20T06:00:00"/>
    <b v="0"/>
    <b v="0"/>
    <s v="technology/wearables"/>
    <x v="2"/>
    <s v="wearables"/>
  </r>
  <r>
    <x v="3"/>
    <n v="86"/>
    <n v="439"/>
    <s v="GB"/>
    <s v="GBP"/>
    <n v="1513663200"/>
    <x v="424"/>
    <n v="1515045600"/>
    <d v="2018-01-04T06:00:00"/>
    <b v="0"/>
    <b v="0"/>
    <s v="film &amp; video/television"/>
    <x v="4"/>
    <s v="television"/>
  </r>
  <r>
    <x v="0"/>
    <n v="75.014876033057845"/>
    <n v="605"/>
    <s v="US"/>
    <s v="USD"/>
    <n v="1365915600"/>
    <x v="425"/>
    <n v="1366088400"/>
    <d v="2013-04-16T05:00:00"/>
    <b v="0"/>
    <b v="1"/>
    <s v="games/video games"/>
    <x v="6"/>
    <s v="video games"/>
  </r>
  <r>
    <x v="1"/>
    <n v="101.19767441860465"/>
    <n v="86"/>
    <s v="DK"/>
    <s v="DKK"/>
    <n v="1551852000"/>
    <x v="426"/>
    <n v="1553317200"/>
    <d v="2019-03-23T05:00:00"/>
    <b v="0"/>
    <b v="0"/>
    <s v="games/video games"/>
    <x v="6"/>
    <s v="video games"/>
  </r>
  <r>
    <x v="0"/>
    <n v="4"/>
    <n v="1"/>
    <s v="CA"/>
    <s v="CAD"/>
    <n v="1540098000"/>
    <x v="427"/>
    <n v="1542088800"/>
    <d v="2018-11-13T06:00:00"/>
    <b v="0"/>
    <b v="0"/>
    <s v="film &amp; video/animation"/>
    <x v="4"/>
    <s v="animation"/>
  </r>
  <r>
    <x v="1"/>
    <n v="29.001272669424118"/>
    <n v="6286"/>
    <s v="US"/>
    <s v="USD"/>
    <n v="1500440400"/>
    <x v="428"/>
    <n v="1503118800"/>
    <d v="2017-08-19T05:00:00"/>
    <b v="0"/>
    <b v="0"/>
    <s v="music/rock"/>
    <x v="1"/>
    <s v="rock"/>
  </r>
  <r>
    <x v="0"/>
    <n v="98.225806451612897"/>
    <n v="31"/>
    <s v="US"/>
    <s v="USD"/>
    <n v="1278392400"/>
    <x v="429"/>
    <n v="1278478800"/>
    <d v="2010-07-07T05:00:00"/>
    <b v="0"/>
    <b v="0"/>
    <s v="film &amp; video/drama"/>
    <x v="4"/>
    <s v="drama"/>
  </r>
  <r>
    <x v="0"/>
    <n v="87.001693480101608"/>
    <n v="1181"/>
    <s v="US"/>
    <s v="USD"/>
    <n v="1480572000"/>
    <x v="411"/>
    <n v="1484114400"/>
    <d v="2017-01-11T06:00:00"/>
    <b v="0"/>
    <b v="0"/>
    <s v="film &amp; video/science fiction"/>
    <x v="4"/>
    <s v="science fiction"/>
  </r>
  <r>
    <x v="0"/>
    <n v="45.205128205128204"/>
    <n v="39"/>
    <s v="US"/>
    <s v="USD"/>
    <n v="1382331600"/>
    <x v="430"/>
    <n v="1385445600"/>
    <d v="2013-11-26T06:00:00"/>
    <b v="0"/>
    <b v="1"/>
    <s v="film &amp; video/drama"/>
    <x v="4"/>
    <s v="drama"/>
  </r>
  <r>
    <x v="1"/>
    <n v="37.001341561577675"/>
    <n v="3727"/>
    <s v="US"/>
    <s v="USD"/>
    <n v="1316754000"/>
    <x v="431"/>
    <n v="1318741200"/>
    <d v="2011-10-16T05:00:00"/>
    <b v="0"/>
    <b v="0"/>
    <s v="theater/plays"/>
    <x v="3"/>
    <s v="plays"/>
  </r>
  <r>
    <x v="1"/>
    <n v="94.976947040498445"/>
    <n v="1605"/>
    <s v="US"/>
    <s v="USD"/>
    <n v="1518242400"/>
    <x v="432"/>
    <n v="1518242400"/>
    <d v="2018-02-10T06:00:00"/>
    <b v="0"/>
    <b v="1"/>
    <s v="music/indie rock"/>
    <x v="1"/>
    <s v="indie rock"/>
  </r>
  <r>
    <x v="0"/>
    <n v="28.956521739130434"/>
    <n v="46"/>
    <s v="US"/>
    <s v="USD"/>
    <n v="1476421200"/>
    <x v="433"/>
    <n v="1476594000"/>
    <d v="2016-10-16T05:00:00"/>
    <b v="0"/>
    <b v="0"/>
    <s v="theater/plays"/>
    <x v="3"/>
    <s v="plays"/>
  </r>
  <r>
    <x v="1"/>
    <n v="55.993396226415094"/>
    <n v="2120"/>
    <s v="US"/>
    <s v="USD"/>
    <n v="1269752400"/>
    <x v="434"/>
    <n v="1273554000"/>
    <d v="2010-05-11T05:00:00"/>
    <b v="0"/>
    <b v="0"/>
    <s v="theater/plays"/>
    <x v="3"/>
    <s v="plays"/>
  </r>
  <r>
    <x v="0"/>
    <n v="54.038095238095238"/>
    <n v="105"/>
    <s v="US"/>
    <s v="USD"/>
    <n v="1419746400"/>
    <x v="435"/>
    <n v="1421906400"/>
    <d v="2015-01-22T06:00:00"/>
    <b v="0"/>
    <b v="0"/>
    <s v="film &amp; video/documentary"/>
    <x v="4"/>
    <s v="documentary"/>
  </r>
  <r>
    <x v="1"/>
    <n v="82.38"/>
    <n v="50"/>
    <s v="US"/>
    <s v="USD"/>
    <n v="1281330000"/>
    <x v="8"/>
    <n v="1281589200"/>
    <d v="2010-08-12T05:00:00"/>
    <b v="0"/>
    <b v="0"/>
    <s v="theater/plays"/>
    <x v="3"/>
    <s v="plays"/>
  </r>
  <r>
    <x v="1"/>
    <n v="66.997115384615384"/>
    <n v="2080"/>
    <s v="US"/>
    <s v="USD"/>
    <n v="1398661200"/>
    <x v="436"/>
    <n v="1400389200"/>
    <d v="2014-05-18T05:00:00"/>
    <b v="0"/>
    <b v="0"/>
    <s v="film &amp; video/drama"/>
    <x v="4"/>
    <s v="drama"/>
  </r>
  <r>
    <x v="0"/>
    <n v="107.91401869158878"/>
    <n v="535"/>
    <s v="US"/>
    <s v="USD"/>
    <n v="1359525600"/>
    <x v="385"/>
    <n v="1362808800"/>
    <d v="2013-03-09T06:00:00"/>
    <b v="0"/>
    <b v="0"/>
    <s v="games/mobile games"/>
    <x v="6"/>
    <s v="mobile games"/>
  </r>
  <r>
    <x v="1"/>
    <n v="69.009501187648453"/>
    <n v="2105"/>
    <s v="US"/>
    <s v="USD"/>
    <n v="1388469600"/>
    <x v="437"/>
    <n v="1388815200"/>
    <d v="2014-01-04T06:00:00"/>
    <b v="0"/>
    <b v="0"/>
    <s v="film &amp; video/animation"/>
    <x v="4"/>
    <s v="animation"/>
  </r>
  <r>
    <x v="1"/>
    <n v="39.006568144499177"/>
    <n v="2436"/>
    <s v="US"/>
    <s v="USD"/>
    <n v="1518328800"/>
    <x v="438"/>
    <n v="1519538400"/>
    <d v="2018-02-25T06:00:00"/>
    <b v="0"/>
    <b v="0"/>
    <s v="theater/plays"/>
    <x v="3"/>
    <s v="plays"/>
  </r>
  <r>
    <x v="1"/>
    <n v="110.3625"/>
    <n v="80"/>
    <s v="US"/>
    <s v="USD"/>
    <n v="1517032800"/>
    <x v="439"/>
    <n v="1517810400"/>
    <d v="2018-02-05T06:00:00"/>
    <b v="0"/>
    <b v="0"/>
    <s v="publishing/translations"/>
    <x v="5"/>
    <s v="translations"/>
  </r>
  <r>
    <x v="1"/>
    <n v="94.857142857142861"/>
    <n v="42"/>
    <s v="US"/>
    <s v="USD"/>
    <n v="1368594000"/>
    <x v="440"/>
    <n v="1370581200"/>
    <d v="2013-06-07T05:00:00"/>
    <b v="0"/>
    <b v="1"/>
    <s v="technology/wearables"/>
    <x v="2"/>
    <s v="wearables"/>
  </r>
  <r>
    <x v="1"/>
    <n v="57.935251798561154"/>
    <n v="139"/>
    <s v="CA"/>
    <s v="CAD"/>
    <n v="1448258400"/>
    <x v="441"/>
    <n v="1448863200"/>
    <d v="2015-11-30T06:00:00"/>
    <b v="0"/>
    <b v="1"/>
    <s v="technology/web"/>
    <x v="2"/>
    <s v="web"/>
  </r>
  <r>
    <x v="0"/>
    <n v="101.25"/>
    <n v="16"/>
    <s v="US"/>
    <s v="USD"/>
    <n v="1555218000"/>
    <x v="442"/>
    <n v="1556600400"/>
    <d v="2019-04-30T05:00:00"/>
    <b v="0"/>
    <b v="0"/>
    <s v="theater/plays"/>
    <x v="3"/>
    <s v="plays"/>
  </r>
  <r>
    <x v="1"/>
    <n v="64.95597484276729"/>
    <n v="159"/>
    <s v="US"/>
    <s v="USD"/>
    <n v="1431925200"/>
    <x v="443"/>
    <n v="1432098000"/>
    <d v="2015-05-20T05:00:00"/>
    <b v="0"/>
    <b v="0"/>
    <s v="film &amp; video/drama"/>
    <x v="4"/>
    <s v="drama"/>
  </r>
  <r>
    <x v="1"/>
    <n v="27.00524934383202"/>
    <n v="381"/>
    <s v="US"/>
    <s v="USD"/>
    <n v="1481522400"/>
    <x v="315"/>
    <n v="1482127200"/>
    <d v="2016-12-19T06:00:00"/>
    <b v="0"/>
    <b v="0"/>
    <s v="technology/wearables"/>
    <x v="2"/>
    <s v="wearables"/>
  </r>
  <r>
    <x v="1"/>
    <n v="50.97422680412371"/>
    <n v="194"/>
    <s v="GB"/>
    <s v="GBP"/>
    <n v="1335934800"/>
    <x v="444"/>
    <n v="1335934800"/>
    <d v="2012-05-02T05:00:00"/>
    <b v="0"/>
    <b v="1"/>
    <s v="food/food trucks"/>
    <x v="0"/>
    <s v="food trucks"/>
  </r>
  <r>
    <x v="0"/>
    <n v="104.94260869565217"/>
    <n v="575"/>
    <s v="US"/>
    <s v="USD"/>
    <n v="1552280400"/>
    <x v="445"/>
    <n v="1556946000"/>
    <d v="2019-05-04T05:00:00"/>
    <b v="0"/>
    <b v="0"/>
    <s v="music/rock"/>
    <x v="1"/>
    <s v="rock"/>
  </r>
  <r>
    <x v="1"/>
    <n v="84.028301886792448"/>
    <n v="106"/>
    <s v="US"/>
    <s v="USD"/>
    <n v="1529989200"/>
    <x v="446"/>
    <n v="1530075600"/>
    <d v="2018-06-27T05:00:00"/>
    <b v="0"/>
    <b v="0"/>
    <s v="music/electric music"/>
    <x v="1"/>
    <s v="electric music"/>
  </r>
  <r>
    <x v="1"/>
    <n v="102.85915492957747"/>
    <n v="142"/>
    <s v="US"/>
    <s v="USD"/>
    <n v="1418709600"/>
    <x v="447"/>
    <n v="1418796000"/>
    <d v="2014-12-17T06:00:00"/>
    <b v="0"/>
    <b v="0"/>
    <s v="film &amp; video/television"/>
    <x v="4"/>
    <s v="television"/>
  </r>
  <r>
    <x v="1"/>
    <n v="39.962085308056871"/>
    <n v="211"/>
    <s v="US"/>
    <s v="USD"/>
    <n v="1372136400"/>
    <x v="448"/>
    <n v="1372482000"/>
    <d v="2013-06-29T05:00:00"/>
    <b v="0"/>
    <b v="1"/>
    <s v="publishing/translations"/>
    <x v="5"/>
    <s v="translations"/>
  </r>
  <r>
    <x v="0"/>
    <n v="51.001785714285717"/>
    <n v="1120"/>
    <s v="US"/>
    <s v="USD"/>
    <n v="1533877200"/>
    <x v="342"/>
    <n v="1534395600"/>
    <d v="2018-08-16T05:00:00"/>
    <b v="0"/>
    <b v="0"/>
    <s v="publishing/fiction"/>
    <x v="5"/>
    <s v="fiction"/>
  </r>
  <r>
    <x v="0"/>
    <n v="40.823008849557525"/>
    <n v="113"/>
    <s v="US"/>
    <s v="USD"/>
    <n v="1309064400"/>
    <x v="449"/>
    <n v="1311397200"/>
    <d v="2011-07-23T05:00:00"/>
    <b v="0"/>
    <b v="0"/>
    <s v="film &amp; video/science fiction"/>
    <x v="4"/>
    <s v="science fiction"/>
  </r>
  <r>
    <x v="1"/>
    <n v="58.999637155297535"/>
    <n v="2756"/>
    <s v="US"/>
    <s v="USD"/>
    <n v="1425877200"/>
    <x v="450"/>
    <n v="1426914000"/>
    <d v="2015-03-21T05:00:00"/>
    <b v="0"/>
    <b v="0"/>
    <s v="technology/wearables"/>
    <x v="2"/>
    <s v="wearables"/>
  </r>
  <r>
    <x v="1"/>
    <n v="71.156069364161851"/>
    <n v="173"/>
    <s v="GB"/>
    <s v="GBP"/>
    <n v="1501304400"/>
    <x v="451"/>
    <n v="1501477200"/>
    <d v="2017-07-31T05:00:00"/>
    <b v="0"/>
    <b v="0"/>
    <s v="food/food trucks"/>
    <x v="0"/>
    <s v="food trucks"/>
  </r>
  <r>
    <x v="1"/>
    <n v="99.494252873563212"/>
    <n v="87"/>
    <s v="US"/>
    <s v="USD"/>
    <n v="1268287200"/>
    <x v="452"/>
    <n v="1269061200"/>
    <d v="2010-03-20T05:00:00"/>
    <b v="0"/>
    <b v="1"/>
    <s v="photography/photography books"/>
    <x v="7"/>
    <s v="photography books"/>
  </r>
  <r>
    <x v="0"/>
    <n v="103.98634590377114"/>
    <n v="1538"/>
    <s v="US"/>
    <s v="USD"/>
    <n v="1412139600"/>
    <x v="453"/>
    <n v="1415772000"/>
    <d v="2014-11-12T06:00:00"/>
    <b v="0"/>
    <b v="1"/>
    <s v="theater/plays"/>
    <x v="3"/>
    <s v="plays"/>
  </r>
  <r>
    <x v="0"/>
    <n v="76.555555555555557"/>
    <n v="9"/>
    <s v="US"/>
    <s v="USD"/>
    <n v="1330063200"/>
    <x v="454"/>
    <n v="1331013600"/>
    <d v="2012-03-06T06:00:00"/>
    <b v="0"/>
    <b v="1"/>
    <s v="publishing/fiction"/>
    <x v="5"/>
    <s v="fiction"/>
  </r>
  <r>
    <x v="0"/>
    <n v="87.068592057761734"/>
    <n v="554"/>
    <s v="US"/>
    <s v="USD"/>
    <n v="1576130400"/>
    <x v="455"/>
    <n v="1576735200"/>
    <d v="2019-12-19T06:00:00"/>
    <b v="0"/>
    <b v="0"/>
    <s v="theater/plays"/>
    <x v="3"/>
    <s v="plays"/>
  </r>
  <r>
    <x v="1"/>
    <n v="48.99554707379135"/>
    <n v="1572"/>
    <s v="GB"/>
    <s v="GBP"/>
    <n v="1407128400"/>
    <x v="456"/>
    <n v="1411362000"/>
    <d v="2014-09-22T05:00:00"/>
    <b v="0"/>
    <b v="1"/>
    <s v="food/food trucks"/>
    <x v="0"/>
    <s v="food trucks"/>
  </r>
  <r>
    <x v="0"/>
    <n v="42.969135802469133"/>
    <n v="648"/>
    <s v="GB"/>
    <s v="GBP"/>
    <n v="1560142800"/>
    <x v="457"/>
    <n v="1563685200"/>
    <d v="2019-07-21T05:00:00"/>
    <b v="0"/>
    <b v="0"/>
    <s v="theater/plays"/>
    <x v="3"/>
    <s v="plays"/>
  </r>
  <r>
    <x v="0"/>
    <n v="33.428571428571431"/>
    <n v="21"/>
    <s v="GB"/>
    <s v="GBP"/>
    <n v="1520575200"/>
    <x v="458"/>
    <n v="1521867600"/>
    <d v="2018-03-24T05:00:00"/>
    <b v="0"/>
    <b v="1"/>
    <s v="publishing/translations"/>
    <x v="5"/>
    <s v="translations"/>
  </r>
  <r>
    <x v="1"/>
    <n v="83.982949701619773"/>
    <n v="2346"/>
    <s v="US"/>
    <s v="USD"/>
    <n v="1492664400"/>
    <x v="459"/>
    <n v="1495515600"/>
    <d v="2017-05-23T05:00:00"/>
    <b v="0"/>
    <b v="0"/>
    <s v="theater/plays"/>
    <x v="3"/>
    <s v="plays"/>
  </r>
  <r>
    <x v="1"/>
    <n v="101.41739130434783"/>
    <n v="115"/>
    <s v="US"/>
    <s v="USD"/>
    <n v="1454479200"/>
    <x v="460"/>
    <n v="1455948000"/>
    <d v="2016-02-20T06:00:00"/>
    <b v="0"/>
    <b v="0"/>
    <s v="theater/plays"/>
    <x v="3"/>
    <s v="plays"/>
  </r>
  <r>
    <x v="1"/>
    <n v="109.87058823529412"/>
    <n v="85"/>
    <s v="IT"/>
    <s v="EUR"/>
    <n v="1281934800"/>
    <x v="461"/>
    <n v="1282366800"/>
    <d v="2010-08-21T05:00:00"/>
    <b v="0"/>
    <b v="0"/>
    <s v="technology/wearables"/>
    <x v="2"/>
    <s v="wearables"/>
  </r>
  <r>
    <x v="1"/>
    <n v="31.916666666666668"/>
    <n v="144"/>
    <s v="US"/>
    <s v="USD"/>
    <n v="1573970400"/>
    <x v="462"/>
    <n v="1574575200"/>
    <d v="2019-11-24T06:00:00"/>
    <b v="0"/>
    <b v="0"/>
    <s v="journalism/audio"/>
    <x v="8"/>
    <s v="audio"/>
  </r>
  <r>
    <x v="1"/>
    <n v="70.993450675399103"/>
    <n v="2443"/>
    <s v="US"/>
    <s v="USD"/>
    <n v="1372654800"/>
    <x v="463"/>
    <n v="1374901200"/>
    <d v="2013-07-27T05:00:00"/>
    <b v="0"/>
    <b v="1"/>
    <s v="food/food trucks"/>
    <x v="0"/>
    <s v="food trucks"/>
  </r>
  <r>
    <x v="3"/>
    <n v="77.026890756302521"/>
    <n v="595"/>
    <s v="US"/>
    <s v="USD"/>
    <n v="1275886800"/>
    <x v="464"/>
    <n v="1278910800"/>
    <d v="2010-07-12T05:00:00"/>
    <b v="1"/>
    <b v="1"/>
    <s v="film &amp; video/shorts"/>
    <x v="4"/>
    <s v="shorts"/>
  </r>
  <r>
    <x v="1"/>
    <n v="101.78125"/>
    <n v="64"/>
    <s v="US"/>
    <s v="USD"/>
    <n v="1561784400"/>
    <x v="465"/>
    <n v="1562907600"/>
    <d v="2019-07-12T05:00:00"/>
    <b v="0"/>
    <b v="0"/>
    <s v="photography/photography books"/>
    <x v="7"/>
    <s v="photography books"/>
  </r>
  <r>
    <x v="1"/>
    <n v="51.059701492537314"/>
    <n v="268"/>
    <s v="US"/>
    <s v="USD"/>
    <n v="1332392400"/>
    <x v="466"/>
    <n v="1332478800"/>
    <d v="2012-03-23T05:00:00"/>
    <b v="0"/>
    <b v="0"/>
    <s v="technology/wearables"/>
    <x v="2"/>
    <s v="wearables"/>
  </r>
  <r>
    <x v="1"/>
    <n v="68.02051282051282"/>
    <n v="195"/>
    <s v="DK"/>
    <s v="DKK"/>
    <n v="1402376400"/>
    <x v="467"/>
    <n v="1402722000"/>
    <d v="2014-06-14T05:00:00"/>
    <b v="0"/>
    <b v="0"/>
    <s v="theater/plays"/>
    <x v="3"/>
    <s v="plays"/>
  </r>
  <r>
    <x v="0"/>
    <n v="30.87037037037037"/>
    <n v="54"/>
    <s v="US"/>
    <s v="USD"/>
    <n v="1495342800"/>
    <x v="468"/>
    <n v="1496811600"/>
    <d v="2017-06-07T05:00:00"/>
    <b v="0"/>
    <b v="0"/>
    <s v="film &amp; video/animation"/>
    <x v="4"/>
    <s v="animation"/>
  </r>
  <r>
    <x v="0"/>
    <n v="27.908333333333335"/>
    <n v="120"/>
    <s v="US"/>
    <s v="USD"/>
    <n v="1482213600"/>
    <x v="469"/>
    <n v="1482213600"/>
    <d v="2016-12-20T06:00:00"/>
    <b v="0"/>
    <b v="1"/>
    <s v="technology/wearables"/>
    <x v="2"/>
    <s v="wearables"/>
  </r>
  <r>
    <x v="0"/>
    <n v="79.994818652849744"/>
    <n v="579"/>
    <s v="DK"/>
    <s v="DKK"/>
    <n v="1420092000"/>
    <x v="470"/>
    <n v="1420264800"/>
    <d v="2015-01-03T06:00:00"/>
    <b v="0"/>
    <b v="0"/>
    <s v="technology/web"/>
    <x v="2"/>
    <s v="web"/>
  </r>
  <r>
    <x v="0"/>
    <n v="38.003378378378379"/>
    <n v="2072"/>
    <s v="US"/>
    <s v="USD"/>
    <n v="1458018000"/>
    <x v="471"/>
    <n v="1458450000"/>
    <d v="2016-03-20T05:00:00"/>
    <b v="0"/>
    <b v="1"/>
    <s v="film &amp; video/documentary"/>
    <x v="4"/>
    <s v="documentary"/>
  </r>
  <r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x v="0"/>
    <n v="59.990534521158132"/>
    <n v="1796"/>
    <s v="US"/>
    <s v="USD"/>
    <n v="1363064400"/>
    <x v="473"/>
    <n v="1363237200"/>
    <d v="2013-03-14T05:00:00"/>
    <b v="0"/>
    <b v="0"/>
    <s v="film &amp; video/documentary"/>
    <x v="4"/>
    <s v="documentary"/>
  </r>
  <r>
    <x v="1"/>
    <n v="37.037634408602152"/>
    <n v="186"/>
    <s v="AU"/>
    <s v="AUD"/>
    <n v="1343365200"/>
    <x v="474"/>
    <n v="1345870800"/>
    <d v="2012-08-25T05:00:00"/>
    <b v="0"/>
    <b v="1"/>
    <s v="games/video games"/>
    <x v="6"/>
    <s v="video games"/>
  </r>
  <r>
    <x v="1"/>
    <n v="99.963043478260872"/>
    <n v="460"/>
    <s v="US"/>
    <s v="USD"/>
    <n v="1435726800"/>
    <x v="72"/>
    <n v="1437454800"/>
    <d v="2015-07-21T05:00:00"/>
    <b v="0"/>
    <b v="0"/>
    <s v="film &amp; video/drama"/>
    <x v="4"/>
    <s v="drama"/>
  </r>
  <r>
    <x v="0"/>
    <n v="111.6774193548387"/>
    <n v="62"/>
    <s v="IT"/>
    <s v="EUR"/>
    <n v="1431925200"/>
    <x v="443"/>
    <n v="1432011600"/>
    <d v="2015-05-19T05:00:00"/>
    <b v="0"/>
    <b v="0"/>
    <s v="music/rock"/>
    <x v="1"/>
    <s v="rock"/>
  </r>
  <r>
    <x v="0"/>
    <n v="36.014409221902014"/>
    <n v="347"/>
    <s v="US"/>
    <s v="USD"/>
    <n v="1362722400"/>
    <x v="475"/>
    <n v="1366347600"/>
    <d v="2013-04-19T05:00:00"/>
    <b v="0"/>
    <b v="1"/>
    <s v="publishing/radio &amp; podcasts"/>
    <x v="5"/>
    <s v="radio &amp; podcasts"/>
  </r>
  <r>
    <x v="1"/>
    <n v="66.010284810126578"/>
    <n v="2528"/>
    <s v="US"/>
    <s v="USD"/>
    <n v="1511416800"/>
    <x v="81"/>
    <n v="1512885600"/>
    <d v="2017-12-10T06:00:00"/>
    <b v="0"/>
    <b v="1"/>
    <s v="theater/plays"/>
    <x v="3"/>
    <s v="plays"/>
  </r>
  <r>
    <x v="0"/>
    <n v="44.05263157894737"/>
    <n v="19"/>
    <s v="US"/>
    <s v="USD"/>
    <n v="1365483600"/>
    <x v="476"/>
    <n v="1369717200"/>
    <d v="2013-05-28T05:00:00"/>
    <b v="0"/>
    <b v="1"/>
    <s v="technology/web"/>
    <x v="2"/>
    <s v="web"/>
  </r>
  <r>
    <x v="1"/>
    <n v="52.999726551818434"/>
    <n v="3657"/>
    <s v="US"/>
    <s v="USD"/>
    <n v="1532840400"/>
    <x v="192"/>
    <n v="1534654800"/>
    <d v="2018-08-19T05:00:00"/>
    <b v="0"/>
    <b v="0"/>
    <s v="theater/plays"/>
    <x v="3"/>
    <s v="plays"/>
  </r>
  <r>
    <x v="0"/>
    <n v="95"/>
    <n v="1258"/>
    <s v="US"/>
    <s v="USD"/>
    <n v="1336194000"/>
    <x v="477"/>
    <n v="1337058000"/>
    <d v="2012-05-15T05:00:00"/>
    <b v="0"/>
    <b v="0"/>
    <s v="theater/plays"/>
    <x v="3"/>
    <s v="plays"/>
  </r>
  <r>
    <x v="1"/>
    <n v="70.908396946564892"/>
    <n v="131"/>
    <s v="AU"/>
    <s v="AUD"/>
    <n v="1527742800"/>
    <x v="478"/>
    <n v="1529816400"/>
    <d v="2018-06-24T05:00:00"/>
    <b v="0"/>
    <b v="0"/>
    <s v="film &amp; video/drama"/>
    <x v="4"/>
    <s v="drama"/>
  </r>
  <r>
    <x v="0"/>
    <n v="98.060773480662988"/>
    <n v="362"/>
    <s v="US"/>
    <s v="USD"/>
    <n v="1564030800"/>
    <x v="479"/>
    <n v="1564894800"/>
    <d v="2019-08-04T05:00:00"/>
    <b v="0"/>
    <b v="0"/>
    <s v="theater/plays"/>
    <x v="3"/>
    <s v="plays"/>
  </r>
  <r>
    <x v="1"/>
    <n v="53.046025104602514"/>
    <n v="239"/>
    <s v="US"/>
    <s v="USD"/>
    <n v="1404536400"/>
    <x v="480"/>
    <n v="1404622800"/>
    <d v="2014-07-06T05:00:00"/>
    <b v="0"/>
    <b v="1"/>
    <s v="games/video games"/>
    <x v="6"/>
    <s v="video games"/>
  </r>
  <r>
    <x v="3"/>
    <n v="93.142857142857139"/>
    <n v="35"/>
    <s v="US"/>
    <s v="USD"/>
    <n v="1284008400"/>
    <x v="180"/>
    <n v="1284181200"/>
    <d v="2010-09-11T05:00:00"/>
    <b v="0"/>
    <b v="0"/>
    <s v="film &amp; video/television"/>
    <x v="4"/>
    <s v="television"/>
  </r>
  <r>
    <x v="3"/>
    <n v="58.945075757575758"/>
    <n v="528"/>
    <s v="CH"/>
    <s v="CHF"/>
    <n v="1386309600"/>
    <x v="481"/>
    <n v="1386741600"/>
    <d v="2013-12-11T06:00:00"/>
    <b v="0"/>
    <b v="1"/>
    <s v="music/rock"/>
    <x v="1"/>
    <s v="rock"/>
  </r>
  <r>
    <x v="0"/>
    <n v="36.067669172932334"/>
    <n v="133"/>
    <s v="CA"/>
    <s v="CAD"/>
    <n v="1324620000"/>
    <x v="482"/>
    <n v="1324792800"/>
    <d v="2011-12-25T06:00:00"/>
    <b v="0"/>
    <b v="1"/>
    <s v="theater/plays"/>
    <x v="3"/>
    <s v="plays"/>
  </r>
  <r>
    <x v="0"/>
    <n v="63.030732860520096"/>
    <n v="846"/>
    <s v="US"/>
    <s v="USD"/>
    <n v="1281070800"/>
    <x v="194"/>
    <n v="1284354000"/>
    <d v="2010-09-13T05:00:00"/>
    <b v="0"/>
    <b v="0"/>
    <s v="publishing/nonfiction"/>
    <x v="5"/>
    <s v="nonfiction"/>
  </r>
  <r>
    <x v="1"/>
    <n v="84.717948717948715"/>
    <n v="78"/>
    <s v="US"/>
    <s v="USD"/>
    <n v="1493960400"/>
    <x v="483"/>
    <n v="1494392400"/>
    <d v="2017-05-10T05:00:00"/>
    <b v="0"/>
    <b v="0"/>
    <s v="food/food trucks"/>
    <x v="0"/>
    <s v="food trucks"/>
  </r>
  <r>
    <x v="0"/>
    <n v="62.2"/>
    <n v="10"/>
    <s v="US"/>
    <s v="USD"/>
    <n v="1519365600"/>
    <x v="484"/>
    <n v="1519538400"/>
    <d v="2018-02-25T06:00:00"/>
    <b v="0"/>
    <b v="1"/>
    <s v="film &amp; video/animation"/>
    <x v="4"/>
    <s v="animation"/>
  </r>
  <r>
    <x v="1"/>
    <n v="101.97518330513255"/>
    <n v="1773"/>
    <s v="US"/>
    <s v="USD"/>
    <n v="1420696800"/>
    <x v="355"/>
    <n v="1421906400"/>
    <d v="2015-01-22T06:00:00"/>
    <b v="0"/>
    <b v="1"/>
    <s v="music/rock"/>
    <x v="1"/>
    <s v="rock"/>
  </r>
  <r>
    <x v="1"/>
    <n v="106.4375"/>
    <n v="32"/>
    <s v="US"/>
    <s v="USD"/>
    <n v="1555650000"/>
    <x v="485"/>
    <n v="1555909200"/>
    <d v="2019-04-22T05:00:00"/>
    <b v="0"/>
    <b v="0"/>
    <s v="theater/plays"/>
    <x v="3"/>
    <s v="plays"/>
  </r>
  <r>
    <x v="1"/>
    <n v="29.975609756097562"/>
    <n v="369"/>
    <s v="US"/>
    <s v="USD"/>
    <n v="1471928400"/>
    <x v="486"/>
    <n v="1472446800"/>
    <d v="2016-08-29T05:00:00"/>
    <b v="0"/>
    <b v="1"/>
    <s v="film &amp; video/drama"/>
    <x v="4"/>
    <s v="drama"/>
  </r>
  <r>
    <x v="0"/>
    <n v="85.806282722513089"/>
    <n v="191"/>
    <s v="US"/>
    <s v="USD"/>
    <n v="1341291600"/>
    <x v="487"/>
    <n v="1342328400"/>
    <d v="2012-07-15T05:00:00"/>
    <b v="0"/>
    <b v="0"/>
    <s v="film &amp; video/shorts"/>
    <x v="4"/>
    <s v="shorts"/>
  </r>
  <r>
    <x v="1"/>
    <n v="70.82022471910112"/>
    <n v="89"/>
    <s v="US"/>
    <s v="USD"/>
    <n v="1267682400"/>
    <x v="488"/>
    <n v="1268114400"/>
    <d v="2010-03-09T06:00:00"/>
    <b v="0"/>
    <b v="0"/>
    <s v="film &amp; video/shorts"/>
    <x v="4"/>
    <s v="shorts"/>
  </r>
  <r>
    <x v="0"/>
    <n v="40.998484082870135"/>
    <n v="1979"/>
    <s v="US"/>
    <s v="USD"/>
    <n v="1272258000"/>
    <x v="489"/>
    <n v="1273381200"/>
    <d v="2010-05-09T05:00:00"/>
    <b v="0"/>
    <b v="0"/>
    <s v="theater/plays"/>
    <x v="3"/>
    <s v="plays"/>
  </r>
  <r>
    <x v="0"/>
    <n v="28.063492063492063"/>
    <n v="63"/>
    <s v="US"/>
    <s v="USD"/>
    <n v="1290492000"/>
    <x v="490"/>
    <n v="1290837600"/>
    <d v="2010-11-27T06:00:00"/>
    <b v="0"/>
    <b v="0"/>
    <s v="technology/wearables"/>
    <x v="2"/>
    <s v="wearables"/>
  </r>
  <r>
    <x v="1"/>
    <n v="88.054421768707485"/>
    <n v="147"/>
    <s v="US"/>
    <s v="USD"/>
    <n v="1451109600"/>
    <x v="312"/>
    <n v="1454306400"/>
    <d v="2016-02-01T06:00:00"/>
    <b v="0"/>
    <b v="1"/>
    <s v="theater/plays"/>
    <x v="3"/>
    <s v="plays"/>
  </r>
  <r>
    <x v="0"/>
    <n v="31"/>
    <n v="6080"/>
    <s v="CA"/>
    <s v="CAD"/>
    <n v="1454652000"/>
    <x v="491"/>
    <n v="1457762400"/>
    <d v="2016-03-12T06:00:00"/>
    <b v="0"/>
    <b v="0"/>
    <s v="film &amp; video/animation"/>
    <x v="4"/>
    <s v="animation"/>
  </r>
  <r>
    <x v="0"/>
    <n v="90.337500000000006"/>
    <n v="80"/>
    <s v="GB"/>
    <s v="GBP"/>
    <n v="1385186400"/>
    <x v="492"/>
    <n v="1389074400"/>
    <d v="2014-01-07T06:00:00"/>
    <b v="0"/>
    <b v="0"/>
    <s v="music/indie rock"/>
    <x v="1"/>
    <s v="indie rock"/>
  </r>
  <r>
    <x v="0"/>
    <n v="63.777777777777779"/>
    <n v="9"/>
    <s v="US"/>
    <s v="USD"/>
    <n v="1399698000"/>
    <x v="493"/>
    <n v="1402117200"/>
    <d v="2014-06-07T05:00:00"/>
    <b v="0"/>
    <b v="0"/>
    <s v="games/video games"/>
    <x v="6"/>
    <s v="video games"/>
  </r>
  <r>
    <x v="0"/>
    <n v="53.995515695067262"/>
    <n v="1784"/>
    <s v="US"/>
    <s v="USD"/>
    <n v="1283230800"/>
    <x v="494"/>
    <n v="1284440400"/>
    <d v="2010-09-14T05:00:00"/>
    <b v="0"/>
    <b v="1"/>
    <s v="publishing/fiction"/>
    <x v="5"/>
    <s v="fiction"/>
  </r>
  <r>
    <x v="2"/>
    <n v="48.993956043956047"/>
    <n v="3640"/>
    <s v="CH"/>
    <s v="CHF"/>
    <n v="1384149600"/>
    <x v="495"/>
    <n v="1388988000"/>
    <d v="2014-01-06T06:00:00"/>
    <b v="0"/>
    <b v="0"/>
    <s v="games/video games"/>
    <x v="6"/>
    <s v="video games"/>
  </r>
  <r>
    <x v="1"/>
    <n v="63.857142857142854"/>
    <n v="126"/>
    <s v="CA"/>
    <s v="CAD"/>
    <n v="1516860000"/>
    <x v="496"/>
    <n v="1516946400"/>
    <d v="2018-01-26T06:00:00"/>
    <b v="0"/>
    <b v="0"/>
    <s v="theater/plays"/>
    <x v="3"/>
    <s v="plays"/>
  </r>
  <r>
    <x v="1"/>
    <n v="82.996393146979258"/>
    <n v="2218"/>
    <s v="GB"/>
    <s v="GBP"/>
    <n v="1374642000"/>
    <x v="497"/>
    <n v="1377752400"/>
    <d v="2013-08-29T05:00:00"/>
    <b v="0"/>
    <b v="0"/>
    <s v="music/indie rock"/>
    <x v="1"/>
    <s v="indie rock"/>
  </r>
  <r>
    <x v="0"/>
    <n v="55.08230452674897"/>
    <n v="243"/>
    <s v="US"/>
    <s v="USD"/>
    <n v="1534482000"/>
    <x v="498"/>
    <n v="1534568400"/>
    <d v="2018-08-18T05:00:00"/>
    <b v="0"/>
    <b v="1"/>
    <s v="film &amp; video/drama"/>
    <x v="4"/>
    <s v="drama"/>
  </r>
  <r>
    <x v="1"/>
    <n v="62.044554455445542"/>
    <n v="202"/>
    <s v="IT"/>
    <s v="EUR"/>
    <n v="1528434000"/>
    <x v="499"/>
    <n v="1528606800"/>
    <d v="2018-06-10T05:00:00"/>
    <b v="0"/>
    <b v="1"/>
    <s v="theater/plays"/>
    <x v="3"/>
    <s v="plays"/>
  </r>
  <r>
    <x v="1"/>
    <n v="104.97857142857143"/>
    <n v="140"/>
    <s v="IT"/>
    <s v="EUR"/>
    <n v="1282626000"/>
    <x v="500"/>
    <n v="1284872400"/>
    <d v="2010-09-19T05:00:00"/>
    <b v="0"/>
    <b v="0"/>
    <s v="publishing/fiction"/>
    <x v="5"/>
    <s v="fiction"/>
  </r>
  <r>
    <x v="1"/>
    <n v="94.044676806083643"/>
    <n v="1052"/>
    <s v="DK"/>
    <s v="DKK"/>
    <n v="1535605200"/>
    <x v="501"/>
    <n v="1537592400"/>
    <d v="2018-09-22T05:00:00"/>
    <b v="1"/>
    <b v="1"/>
    <s v="film &amp; video/documentary"/>
    <x v="4"/>
    <s v="documentary"/>
  </r>
  <r>
    <x v="0"/>
    <n v="44.007716049382715"/>
    <n v="1296"/>
    <s v="US"/>
    <s v="USD"/>
    <n v="1379826000"/>
    <x v="502"/>
    <n v="1381208400"/>
    <d v="2013-10-08T05:00:00"/>
    <b v="0"/>
    <b v="0"/>
    <s v="games/mobile games"/>
    <x v="6"/>
    <s v="mobile games"/>
  </r>
  <r>
    <x v="0"/>
    <n v="92.467532467532465"/>
    <n v="77"/>
    <s v="US"/>
    <s v="USD"/>
    <n v="1561957200"/>
    <x v="503"/>
    <n v="1562475600"/>
    <d v="2019-07-07T05:00:00"/>
    <b v="0"/>
    <b v="1"/>
    <s v="food/food trucks"/>
    <x v="0"/>
    <s v="food trucks"/>
  </r>
  <r>
    <x v="1"/>
    <n v="57.072874493927124"/>
    <n v="247"/>
    <s v="US"/>
    <s v="USD"/>
    <n v="1525496400"/>
    <x v="504"/>
    <n v="1527397200"/>
    <d v="2018-05-27T05:00:00"/>
    <b v="0"/>
    <b v="0"/>
    <s v="photography/photography books"/>
    <x v="7"/>
    <s v="photography books"/>
  </r>
  <r>
    <x v="0"/>
    <n v="109.07848101265823"/>
    <n v="395"/>
    <s v="IT"/>
    <s v="EUR"/>
    <n v="1433912400"/>
    <x v="505"/>
    <n v="1436158800"/>
    <d v="2015-07-06T05:00:00"/>
    <b v="0"/>
    <b v="0"/>
    <s v="games/mobile games"/>
    <x v="6"/>
    <s v="mobile games"/>
  </r>
  <r>
    <x v="0"/>
    <n v="39.387755102040813"/>
    <n v="49"/>
    <s v="GB"/>
    <s v="GBP"/>
    <n v="1453442400"/>
    <x v="506"/>
    <n v="1456034400"/>
    <d v="2016-02-21T06:00:00"/>
    <b v="0"/>
    <b v="0"/>
    <s v="music/indie rock"/>
    <x v="1"/>
    <s v="indie rock"/>
  </r>
  <r>
    <x v="0"/>
    <n v="77.022222222222226"/>
    <n v="180"/>
    <s v="US"/>
    <s v="USD"/>
    <n v="1378875600"/>
    <x v="507"/>
    <n v="1380171600"/>
    <d v="2013-09-26T05:00:00"/>
    <b v="0"/>
    <b v="0"/>
    <s v="games/video games"/>
    <x v="6"/>
    <s v="video games"/>
  </r>
  <r>
    <x v="1"/>
    <n v="92.166666666666671"/>
    <n v="84"/>
    <s v="US"/>
    <s v="USD"/>
    <n v="1452232800"/>
    <x v="508"/>
    <n v="1453356000"/>
    <d v="2016-01-21T06:00:00"/>
    <b v="0"/>
    <b v="0"/>
    <s v="music/rock"/>
    <x v="1"/>
    <s v="rock"/>
  </r>
  <r>
    <x v="0"/>
    <n v="61.007063197026021"/>
    <n v="2690"/>
    <s v="US"/>
    <s v="USD"/>
    <n v="1577253600"/>
    <x v="509"/>
    <n v="1578981600"/>
    <d v="2020-01-14T06:00:00"/>
    <b v="0"/>
    <b v="0"/>
    <s v="theater/plays"/>
    <x v="3"/>
    <s v="plays"/>
  </r>
  <r>
    <x v="1"/>
    <n v="78.068181818181813"/>
    <n v="88"/>
    <s v="US"/>
    <s v="USD"/>
    <n v="1537160400"/>
    <x v="510"/>
    <n v="1537419600"/>
    <d v="2018-09-20T05:00:00"/>
    <b v="0"/>
    <b v="1"/>
    <s v="theater/plays"/>
    <x v="3"/>
    <s v="plays"/>
  </r>
  <r>
    <x v="1"/>
    <n v="80.75"/>
    <n v="156"/>
    <s v="US"/>
    <s v="USD"/>
    <n v="1422165600"/>
    <x v="511"/>
    <n v="1423202400"/>
    <d v="2015-02-06T06:00:00"/>
    <b v="0"/>
    <b v="0"/>
    <s v="film &amp; video/drama"/>
    <x v="4"/>
    <s v="drama"/>
  </r>
  <r>
    <x v="1"/>
    <n v="59.991289782244557"/>
    <n v="2985"/>
    <s v="US"/>
    <s v="USD"/>
    <n v="1459486800"/>
    <x v="512"/>
    <n v="1460610000"/>
    <d v="2016-04-14T05:00:00"/>
    <b v="0"/>
    <b v="0"/>
    <s v="theater/plays"/>
    <x v="3"/>
    <s v="plays"/>
  </r>
  <r>
    <x v="1"/>
    <n v="110.03018372703411"/>
    <n v="762"/>
    <s v="US"/>
    <s v="USD"/>
    <n v="1369717200"/>
    <x v="513"/>
    <n v="1370494800"/>
    <d v="2013-06-06T05:00:00"/>
    <b v="0"/>
    <b v="0"/>
    <s v="technology/wearables"/>
    <x v="2"/>
    <s v="wearables"/>
  </r>
  <r>
    <x v="3"/>
    <n v="4"/>
    <n v="1"/>
    <s v="CH"/>
    <s v="CHF"/>
    <n v="1330495200"/>
    <x v="514"/>
    <n v="1332306000"/>
    <d v="2012-03-21T05:00:00"/>
    <b v="0"/>
    <b v="0"/>
    <s v="music/indie rock"/>
    <x v="1"/>
    <s v="indie rock"/>
  </r>
  <r>
    <x v="0"/>
    <n v="37.99856063332134"/>
    <n v="2779"/>
    <s v="AU"/>
    <s v="AUD"/>
    <n v="1419055200"/>
    <x v="515"/>
    <n v="1422511200"/>
    <d v="2015-01-29T06:00:00"/>
    <b v="0"/>
    <b v="1"/>
    <s v="technology/web"/>
    <x v="2"/>
    <s v="web"/>
  </r>
  <r>
    <x v="0"/>
    <n v="96.369565217391298"/>
    <n v="92"/>
    <s v="US"/>
    <s v="USD"/>
    <n v="1480140000"/>
    <x v="516"/>
    <n v="1480312800"/>
    <d v="2016-11-28T06:00:00"/>
    <b v="0"/>
    <b v="0"/>
    <s v="theater/plays"/>
    <x v="3"/>
    <s v="plays"/>
  </r>
  <r>
    <x v="0"/>
    <n v="72.978599221789878"/>
    <n v="1028"/>
    <s v="US"/>
    <s v="USD"/>
    <n v="1293948000"/>
    <x v="517"/>
    <n v="1294034400"/>
    <d v="2011-01-03T06:00:00"/>
    <b v="0"/>
    <b v="0"/>
    <s v="music/rock"/>
    <x v="1"/>
    <s v="rock"/>
  </r>
  <r>
    <x v="1"/>
    <n v="26.007220216606498"/>
    <n v="554"/>
    <s v="CA"/>
    <s v="CAD"/>
    <n v="1482127200"/>
    <x v="518"/>
    <n v="1482645600"/>
    <d v="2016-12-25T06:00:00"/>
    <b v="0"/>
    <b v="0"/>
    <s v="music/indie rock"/>
    <x v="1"/>
    <s v="indie rock"/>
  </r>
  <r>
    <x v="1"/>
    <n v="104.36296296296297"/>
    <n v="135"/>
    <s v="DK"/>
    <s v="DKK"/>
    <n v="1396414800"/>
    <x v="519"/>
    <n v="1399093200"/>
    <d v="2014-05-03T05:00:00"/>
    <b v="0"/>
    <b v="0"/>
    <s v="music/rock"/>
    <x v="1"/>
    <s v="rock"/>
  </r>
  <r>
    <x v="1"/>
    <n v="102.18852459016394"/>
    <n v="122"/>
    <s v="US"/>
    <s v="USD"/>
    <n v="1315285200"/>
    <x v="520"/>
    <n v="1315890000"/>
    <d v="2011-09-13T05:00:00"/>
    <b v="0"/>
    <b v="1"/>
    <s v="publishing/translations"/>
    <x v="5"/>
    <s v="translations"/>
  </r>
  <r>
    <x v="1"/>
    <n v="54.117647058823529"/>
    <n v="221"/>
    <s v="US"/>
    <s v="USD"/>
    <n v="1443762000"/>
    <x v="521"/>
    <n v="1444021200"/>
    <d v="2015-10-05T05:00:00"/>
    <b v="0"/>
    <b v="1"/>
    <s v="film &amp; video/science fiction"/>
    <x v="4"/>
    <s v="science fiction"/>
  </r>
  <r>
    <x v="1"/>
    <n v="63.222222222222221"/>
    <n v="126"/>
    <s v="US"/>
    <s v="USD"/>
    <n v="1456293600"/>
    <x v="522"/>
    <n v="1460005200"/>
    <d v="2016-04-07T05:00:00"/>
    <b v="0"/>
    <b v="0"/>
    <s v="theater/plays"/>
    <x v="3"/>
    <s v="plays"/>
  </r>
  <r>
    <x v="1"/>
    <n v="104.03228962818004"/>
    <n v="1022"/>
    <s v="US"/>
    <s v="USD"/>
    <n v="1470114000"/>
    <x v="523"/>
    <n v="1470718800"/>
    <d v="2016-08-09T05:00:00"/>
    <b v="0"/>
    <b v="0"/>
    <s v="theater/plays"/>
    <x v="3"/>
    <s v="plays"/>
  </r>
  <r>
    <x v="1"/>
    <n v="49.994334277620396"/>
    <n v="3177"/>
    <s v="US"/>
    <s v="USD"/>
    <n v="1321596000"/>
    <x v="524"/>
    <n v="1325052000"/>
    <d v="2011-12-28T06:00:00"/>
    <b v="0"/>
    <b v="0"/>
    <s v="film &amp; video/animation"/>
    <x v="4"/>
    <s v="animation"/>
  </r>
  <r>
    <x v="1"/>
    <n v="56.015151515151516"/>
    <n v="198"/>
    <s v="CH"/>
    <s v="CHF"/>
    <n v="1318827600"/>
    <x v="525"/>
    <n v="1319000400"/>
    <d v="2011-10-19T05:00:00"/>
    <b v="0"/>
    <b v="0"/>
    <s v="theater/plays"/>
    <x v="3"/>
    <s v="plays"/>
  </r>
  <r>
    <x v="0"/>
    <n v="48.807692307692307"/>
    <n v="26"/>
    <s v="CH"/>
    <s v="CHF"/>
    <n v="1552366800"/>
    <x v="188"/>
    <n v="1552539600"/>
    <d v="2019-03-14T05:00:00"/>
    <b v="0"/>
    <b v="0"/>
    <s v="music/rock"/>
    <x v="1"/>
    <s v="rock"/>
  </r>
  <r>
    <x v="1"/>
    <n v="60.082352941176474"/>
    <n v="85"/>
    <s v="AU"/>
    <s v="AUD"/>
    <n v="1542088800"/>
    <x v="526"/>
    <n v="1543816800"/>
    <d v="2018-12-03T06:00:00"/>
    <b v="0"/>
    <b v="0"/>
    <s v="film &amp; video/documentary"/>
    <x v="4"/>
    <s v="documentary"/>
  </r>
  <r>
    <x v="0"/>
    <n v="78.990502793296088"/>
    <n v="1790"/>
    <s v="US"/>
    <s v="USD"/>
    <n v="1426395600"/>
    <x v="527"/>
    <n v="1427086800"/>
    <d v="2015-03-23T05:00:00"/>
    <b v="0"/>
    <b v="0"/>
    <s v="theater/plays"/>
    <x v="3"/>
    <s v="plays"/>
  </r>
  <r>
    <x v="1"/>
    <n v="53.99499443826474"/>
    <n v="3596"/>
    <s v="US"/>
    <s v="USD"/>
    <n v="1321336800"/>
    <x v="528"/>
    <n v="1323064800"/>
    <d v="2011-12-05T06:00:00"/>
    <b v="0"/>
    <b v="0"/>
    <s v="theater/plays"/>
    <x v="3"/>
    <s v="plays"/>
  </r>
  <r>
    <x v="0"/>
    <n v="111.45945945945945"/>
    <n v="37"/>
    <s v="US"/>
    <s v="USD"/>
    <n v="1456293600"/>
    <x v="522"/>
    <n v="1458277200"/>
    <d v="2016-03-18T05:00:00"/>
    <b v="0"/>
    <b v="1"/>
    <s v="music/electric music"/>
    <x v="1"/>
    <s v="electric music"/>
  </r>
  <r>
    <x v="1"/>
    <n v="60.922131147540981"/>
    <n v="244"/>
    <s v="US"/>
    <s v="USD"/>
    <n v="1404968400"/>
    <x v="529"/>
    <n v="1405141200"/>
    <d v="2014-07-12T05:00:00"/>
    <b v="0"/>
    <b v="0"/>
    <s v="music/rock"/>
    <x v="1"/>
    <s v="rock"/>
  </r>
  <r>
    <x v="1"/>
    <n v="26.0015444015444"/>
    <n v="5180"/>
    <s v="US"/>
    <s v="USD"/>
    <n v="1279170000"/>
    <x v="530"/>
    <n v="1283058000"/>
    <d v="2010-08-29T05:00:00"/>
    <b v="0"/>
    <b v="0"/>
    <s v="theater/plays"/>
    <x v="3"/>
    <s v="plays"/>
  </r>
  <r>
    <x v="1"/>
    <n v="80.993208828522924"/>
    <n v="589"/>
    <s v="IT"/>
    <s v="EUR"/>
    <n v="1294725600"/>
    <x v="531"/>
    <n v="1295762400"/>
    <d v="2011-01-23T06:00:00"/>
    <b v="0"/>
    <b v="0"/>
    <s v="film &amp; video/animation"/>
    <x v="4"/>
    <s v="animation"/>
  </r>
  <r>
    <x v="1"/>
    <n v="34.995963302752294"/>
    <n v="2725"/>
    <s v="US"/>
    <s v="USD"/>
    <n v="1419055200"/>
    <x v="515"/>
    <n v="1419573600"/>
    <d v="2014-12-26T06:00:00"/>
    <b v="0"/>
    <b v="1"/>
    <s v="music/rock"/>
    <x v="1"/>
    <s v="rock"/>
  </r>
  <r>
    <x v="0"/>
    <n v="94.142857142857139"/>
    <n v="35"/>
    <s v="IT"/>
    <s v="EUR"/>
    <n v="1434690000"/>
    <x v="532"/>
    <n v="1438750800"/>
    <d v="2015-08-05T05:00:00"/>
    <b v="0"/>
    <b v="0"/>
    <s v="film &amp; video/shorts"/>
    <x v="4"/>
    <s v="shorts"/>
  </r>
  <r>
    <x v="3"/>
    <n v="52.085106382978722"/>
    <n v="94"/>
    <s v="US"/>
    <s v="USD"/>
    <n v="1443416400"/>
    <x v="533"/>
    <n v="1444798800"/>
    <d v="2015-10-14T05:00:00"/>
    <b v="0"/>
    <b v="1"/>
    <s v="music/rock"/>
    <x v="1"/>
    <s v="rock"/>
  </r>
  <r>
    <x v="1"/>
    <n v="24.986666666666668"/>
    <n v="300"/>
    <s v="US"/>
    <s v="USD"/>
    <n v="1399006800"/>
    <x v="409"/>
    <n v="1399179600"/>
    <d v="2014-05-04T05:00:00"/>
    <b v="0"/>
    <b v="0"/>
    <s v="journalism/audio"/>
    <x v="8"/>
    <s v="audio"/>
  </r>
  <r>
    <x v="1"/>
    <n v="69.215277777777771"/>
    <n v="144"/>
    <s v="US"/>
    <s v="USD"/>
    <n v="1575698400"/>
    <x v="534"/>
    <n v="1576562400"/>
    <d v="2019-12-17T06:00:00"/>
    <b v="0"/>
    <b v="1"/>
    <s v="food/food trucks"/>
    <x v="0"/>
    <s v="food trucks"/>
  </r>
  <r>
    <x v="0"/>
    <n v="93.944444444444443"/>
    <n v="558"/>
    <s v="US"/>
    <s v="USD"/>
    <n v="1400562000"/>
    <x v="53"/>
    <n v="1400821200"/>
    <d v="2014-05-23T05:00:00"/>
    <b v="0"/>
    <b v="1"/>
    <s v="theater/plays"/>
    <x v="3"/>
    <s v="plays"/>
  </r>
  <r>
    <x v="0"/>
    <n v="98.40625"/>
    <n v="64"/>
    <s v="US"/>
    <s v="USD"/>
    <n v="1509512400"/>
    <x v="535"/>
    <n v="1510984800"/>
    <d v="2017-11-18T06:00:00"/>
    <b v="0"/>
    <b v="0"/>
    <s v="theater/plays"/>
    <x v="3"/>
    <s v="plays"/>
  </r>
  <r>
    <x v="3"/>
    <n v="41.783783783783782"/>
    <n v="37"/>
    <s v="US"/>
    <s v="USD"/>
    <n v="1299823200"/>
    <x v="536"/>
    <n v="1302066000"/>
    <d v="2011-04-06T05:00:00"/>
    <b v="0"/>
    <b v="0"/>
    <s v="music/jazz"/>
    <x v="1"/>
    <s v="jazz"/>
  </r>
  <r>
    <x v="0"/>
    <n v="65.991836734693877"/>
    <n v="245"/>
    <s v="US"/>
    <s v="USD"/>
    <n v="1322719200"/>
    <x v="537"/>
    <n v="1322978400"/>
    <d v="2011-12-04T06:00:00"/>
    <b v="0"/>
    <b v="0"/>
    <s v="film &amp; video/science fiction"/>
    <x v="4"/>
    <s v="science fiction"/>
  </r>
  <r>
    <x v="1"/>
    <n v="72.05747126436782"/>
    <n v="87"/>
    <s v="US"/>
    <s v="USD"/>
    <n v="1312693200"/>
    <x v="538"/>
    <n v="1313730000"/>
    <d v="2011-08-19T05:00:00"/>
    <b v="0"/>
    <b v="0"/>
    <s v="music/jazz"/>
    <x v="1"/>
    <s v="jazz"/>
  </r>
  <r>
    <x v="1"/>
    <n v="48.003209242618745"/>
    <n v="3116"/>
    <s v="US"/>
    <s v="USD"/>
    <n v="1393394400"/>
    <x v="539"/>
    <n v="1394085600"/>
    <d v="2014-03-06T06:00:00"/>
    <b v="0"/>
    <b v="0"/>
    <s v="theater/plays"/>
    <x v="3"/>
    <s v="plays"/>
  </r>
  <r>
    <x v="0"/>
    <n v="54.098591549295776"/>
    <n v="71"/>
    <s v="US"/>
    <s v="USD"/>
    <n v="1304053200"/>
    <x v="540"/>
    <n v="1305349200"/>
    <d v="2011-05-14T05:00:00"/>
    <b v="0"/>
    <b v="0"/>
    <s v="technology/web"/>
    <x v="2"/>
    <s v="web"/>
  </r>
  <r>
    <x v="0"/>
    <n v="107.88095238095238"/>
    <n v="42"/>
    <s v="US"/>
    <s v="USD"/>
    <n v="1433912400"/>
    <x v="505"/>
    <n v="1434344400"/>
    <d v="2015-06-15T05:00:00"/>
    <b v="0"/>
    <b v="1"/>
    <s v="games/video games"/>
    <x v="6"/>
    <s v="video games"/>
  </r>
  <r>
    <x v="1"/>
    <n v="67.034103410341032"/>
    <n v="909"/>
    <s v="US"/>
    <s v="USD"/>
    <n v="1329717600"/>
    <x v="541"/>
    <n v="1331186400"/>
    <d v="2012-03-08T06:00:00"/>
    <b v="0"/>
    <b v="0"/>
    <s v="film &amp; video/documentary"/>
    <x v="4"/>
    <s v="documentary"/>
  </r>
  <r>
    <x v="1"/>
    <n v="64.01425914445133"/>
    <n v="1613"/>
    <s v="US"/>
    <s v="USD"/>
    <n v="1335330000"/>
    <x v="542"/>
    <n v="1336539600"/>
    <d v="2012-05-09T05:00:00"/>
    <b v="0"/>
    <b v="0"/>
    <s v="technology/web"/>
    <x v="2"/>
    <s v="web"/>
  </r>
  <r>
    <x v="1"/>
    <n v="96.066176470588232"/>
    <n v="136"/>
    <s v="US"/>
    <s v="USD"/>
    <n v="1268888400"/>
    <x v="543"/>
    <n v="1269752400"/>
    <d v="2010-03-28T05:00:00"/>
    <b v="0"/>
    <b v="0"/>
    <s v="publishing/translations"/>
    <x v="5"/>
    <s v="translations"/>
  </r>
  <r>
    <x v="1"/>
    <n v="51.184615384615384"/>
    <n v="130"/>
    <s v="US"/>
    <s v="USD"/>
    <n v="1289973600"/>
    <x v="544"/>
    <n v="1291615200"/>
    <d v="2010-12-06T06:00:00"/>
    <b v="0"/>
    <b v="0"/>
    <s v="music/rock"/>
    <x v="1"/>
    <s v="rock"/>
  </r>
  <r>
    <x v="0"/>
    <n v="43.92307692307692"/>
    <n v="156"/>
    <s v="CA"/>
    <s v="CAD"/>
    <n v="1547877600"/>
    <x v="35"/>
    <n v="1552366800"/>
    <d v="2019-03-12T05:00:00"/>
    <b v="0"/>
    <b v="1"/>
    <s v="food/food trucks"/>
    <x v="0"/>
    <s v="food trucks"/>
  </r>
  <r>
    <x v="0"/>
    <n v="91.021198830409361"/>
    <n v="1368"/>
    <s v="GB"/>
    <s v="GBP"/>
    <n v="1269493200"/>
    <x v="152"/>
    <n v="1272171600"/>
    <d v="2010-04-25T05:00:00"/>
    <b v="0"/>
    <b v="0"/>
    <s v="theater/plays"/>
    <x v="3"/>
    <s v="plays"/>
  </r>
  <r>
    <x v="0"/>
    <n v="50.127450980392155"/>
    <n v="102"/>
    <s v="US"/>
    <s v="USD"/>
    <n v="1436072400"/>
    <x v="545"/>
    <n v="1436677200"/>
    <d v="2015-07-12T05:00:00"/>
    <b v="0"/>
    <b v="0"/>
    <s v="film &amp; video/documentary"/>
    <x v="4"/>
    <s v="documentary"/>
  </r>
  <r>
    <x v="0"/>
    <n v="67.720930232558146"/>
    <n v="86"/>
    <s v="AU"/>
    <s v="AUD"/>
    <n v="1419141600"/>
    <x v="546"/>
    <n v="1420092000"/>
    <d v="2015-01-01T06:00:00"/>
    <b v="0"/>
    <b v="0"/>
    <s v="publishing/radio &amp; podcasts"/>
    <x v="5"/>
    <s v="radio &amp; podcasts"/>
  </r>
  <r>
    <x v="1"/>
    <n v="61.03921568627451"/>
    <n v="102"/>
    <s v="US"/>
    <s v="USD"/>
    <n v="1279083600"/>
    <x v="547"/>
    <n v="1279947600"/>
    <d v="2010-07-24T05:00:00"/>
    <b v="0"/>
    <b v="0"/>
    <s v="games/video games"/>
    <x v="6"/>
    <s v="video games"/>
  </r>
  <r>
    <x v="0"/>
    <n v="80.011857707509876"/>
    <n v="253"/>
    <s v="US"/>
    <s v="USD"/>
    <n v="1401426000"/>
    <x v="548"/>
    <n v="1402203600"/>
    <d v="2014-06-08T05:00:00"/>
    <b v="0"/>
    <b v="0"/>
    <s v="theater/plays"/>
    <x v="3"/>
    <s v="plays"/>
  </r>
  <r>
    <x v="1"/>
    <n v="47.001497753369947"/>
    <n v="4006"/>
    <s v="US"/>
    <s v="USD"/>
    <n v="1395810000"/>
    <x v="549"/>
    <n v="1396933200"/>
    <d v="2014-04-08T05:00:00"/>
    <b v="0"/>
    <b v="0"/>
    <s v="film &amp; video/animation"/>
    <x v="4"/>
    <s v="animation"/>
  </r>
  <r>
    <x v="0"/>
    <n v="71.127388535031841"/>
    <n v="157"/>
    <s v="US"/>
    <s v="USD"/>
    <n v="1467003600"/>
    <x v="550"/>
    <n v="1467262800"/>
    <d v="2016-06-30T05:00:00"/>
    <b v="0"/>
    <b v="1"/>
    <s v="theater/plays"/>
    <x v="3"/>
    <s v="plays"/>
  </r>
  <r>
    <x v="1"/>
    <n v="89.99079189686924"/>
    <n v="1629"/>
    <s v="US"/>
    <s v="USD"/>
    <n v="1268715600"/>
    <x v="551"/>
    <n v="1270530000"/>
    <d v="2010-04-06T05:00:00"/>
    <b v="0"/>
    <b v="1"/>
    <s v="theater/plays"/>
    <x v="3"/>
    <s v="plays"/>
  </r>
  <r>
    <x v="0"/>
    <n v="43.032786885245905"/>
    <n v="183"/>
    <s v="US"/>
    <s v="USD"/>
    <n v="1457157600"/>
    <x v="552"/>
    <n v="1457762400"/>
    <d v="2016-03-12T06:00:00"/>
    <b v="0"/>
    <b v="1"/>
    <s v="film &amp; video/drama"/>
    <x v="4"/>
    <s v="drama"/>
  </r>
  <r>
    <x v="1"/>
    <n v="67.997714808043881"/>
    <n v="2188"/>
    <s v="US"/>
    <s v="USD"/>
    <n v="1573970400"/>
    <x v="462"/>
    <n v="1575525600"/>
    <d v="2019-12-05T06:00:00"/>
    <b v="0"/>
    <b v="0"/>
    <s v="theater/plays"/>
    <x v="3"/>
    <s v="plays"/>
  </r>
  <r>
    <x v="1"/>
    <n v="73.004566210045667"/>
    <n v="2409"/>
    <s v="IT"/>
    <s v="EUR"/>
    <n v="1276578000"/>
    <x v="553"/>
    <n v="1279083600"/>
    <d v="2010-07-14T05:00:00"/>
    <b v="0"/>
    <b v="0"/>
    <s v="music/rock"/>
    <x v="1"/>
    <s v="rock"/>
  </r>
  <r>
    <x v="0"/>
    <n v="62.341463414634148"/>
    <n v="82"/>
    <s v="DK"/>
    <s v="DKK"/>
    <n v="1423720800"/>
    <x v="554"/>
    <n v="1424412000"/>
    <d v="2015-02-20T06:00:00"/>
    <b v="0"/>
    <b v="0"/>
    <s v="film &amp; video/documentary"/>
    <x v="4"/>
    <s v="documentary"/>
  </r>
  <r>
    <x v="0"/>
    <n v="5"/>
    <n v="1"/>
    <s v="GB"/>
    <s v="GBP"/>
    <n v="1375160400"/>
    <x v="555"/>
    <n v="1376197200"/>
    <d v="2013-08-11T05:00:00"/>
    <b v="0"/>
    <b v="0"/>
    <s v="food/food trucks"/>
    <x v="0"/>
    <s v="food trucks"/>
  </r>
  <r>
    <x v="1"/>
    <n v="67.103092783505161"/>
    <n v="194"/>
    <s v="US"/>
    <s v="USD"/>
    <n v="1401426000"/>
    <x v="548"/>
    <n v="1402894800"/>
    <d v="2014-06-16T05:00:00"/>
    <b v="1"/>
    <b v="0"/>
    <s v="technology/wearables"/>
    <x v="2"/>
    <s v="wearables"/>
  </r>
  <r>
    <x v="1"/>
    <n v="79.978947368421046"/>
    <n v="1140"/>
    <s v="US"/>
    <s v="USD"/>
    <n v="1433480400"/>
    <x v="62"/>
    <n v="1434430800"/>
    <d v="2015-06-16T05:00:00"/>
    <b v="0"/>
    <b v="0"/>
    <s v="theater/plays"/>
    <x v="3"/>
    <s v="plays"/>
  </r>
  <r>
    <x v="1"/>
    <n v="62.176470588235297"/>
    <n v="102"/>
    <s v="US"/>
    <s v="USD"/>
    <n v="1555563600"/>
    <x v="556"/>
    <n v="1557896400"/>
    <d v="2019-05-15T05:00:00"/>
    <b v="0"/>
    <b v="0"/>
    <s v="theater/plays"/>
    <x v="3"/>
    <s v="plays"/>
  </r>
  <r>
    <x v="1"/>
    <n v="53.005950297514879"/>
    <n v="2857"/>
    <s v="US"/>
    <s v="USD"/>
    <n v="1295676000"/>
    <x v="557"/>
    <n v="1297490400"/>
    <d v="2011-02-12T06:00:00"/>
    <b v="0"/>
    <b v="0"/>
    <s v="theater/plays"/>
    <x v="3"/>
    <s v="plays"/>
  </r>
  <r>
    <x v="1"/>
    <n v="57.738317757009348"/>
    <n v="107"/>
    <s v="US"/>
    <s v="USD"/>
    <n v="1443848400"/>
    <x v="27"/>
    <n v="1447394400"/>
    <d v="2015-11-13T06:00:00"/>
    <b v="0"/>
    <b v="0"/>
    <s v="publishing/nonfiction"/>
    <x v="5"/>
    <s v="nonfiction"/>
  </r>
  <r>
    <x v="1"/>
    <n v="40.03125"/>
    <n v="160"/>
    <s v="GB"/>
    <s v="GBP"/>
    <n v="1457330400"/>
    <x v="558"/>
    <n v="1458277200"/>
    <d v="2016-03-18T05:00:00"/>
    <b v="0"/>
    <b v="0"/>
    <s v="music/rock"/>
    <x v="1"/>
    <s v="rock"/>
  </r>
  <r>
    <x v="1"/>
    <n v="81.016591928251117"/>
    <n v="2230"/>
    <s v="US"/>
    <s v="USD"/>
    <n v="1395550800"/>
    <x v="559"/>
    <n v="1395723600"/>
    <d v="2014-03-25T05:00:00"/>
    <b v="0"/>
    <b v="0"/>
    <s v="food/food trucks"/>
    <x v="0"/>
    <s v="food trucks"/>
  </r>
  <r>
    <x v="1"/>
    <n v="35.047468354430379"/>
    <n v="316"/>
    <s v="US"/>
    <s v="USD"/>
    <n v="1551852000"/>
    <x v="426"/>
    <n v="1552197600"/>
    <d v="2019-03-10T06:00:00"/>
    <b v="0"/>
    <b v="1"/>
    <s v="music/jazz"/>
    <x v="1"/>
    <s v="jazz"/>
  </r>
  <r>
    <x v="1"/>
    <n v="102.92307692307692"/>
    <n v="117"/>
    <s v="US"/>
    <s v="USD"/>
    <n v="1547618400"/>
    <x v="560"/>
    <n v="1549087200"/>
    <d v="2019-02-02T06:00:00"/>
    <b v="0"/>
    <b v="0"/>
    <s v="film &amp; video/science fiction"/>
    <x v="4"/>
    <s v="science fiction"/>
  </r>
  <r>
    <x v="1"/>
    <n v="27.998126756166094"/>
    <n v="6406"/>
    <s v="US"/>
    <s v="USD"/>
    <n v="1355637600"/>
    <x v="561"/>
    <n v="1356847200"/>
    <d v="2012-12-30T06:00:00"/>
    <b v="0"/>
    <b v="0"/>
    <s v="theater/plays"/>
    <x v="3"/>
    <s v="plays"/>
  </r>
  <r>
    <x v="3"/>
    <n v="75.733333333333334"/>
    <n v="15"/>
    <s v="US"/>
    <s v="USD"/>
    <n v="1374728400"/>
    <x v="562"/>
    <n v="1375765200"/>
    <d v="2013-08-06T05:00:00"/>
    <b v="0"/>
    <b v="0"/>
    <s v="theater/plays"/>
    <x v="3"/>
    <s v="plays"/>
  </r>
  <r>
    <x v="1"/>
    <n v="45.026041666666664"/>
    <n v="192"/>
    <s v="US"/>
    <s v="USD"/>
    <n v="1287810000"/>
    <x v="563"/>
    <n v="1289800800"/>
    <d v="2010-11-15T06:00:00"/>
    <b v="0"/>
    <b v="0"/>
    <s v="music/electric music"/>
    <x v="1"/>
    <s v="electric music"/>
  </r>
  <r>
    <x v="1"/>
    <n v="73.615384615384613"/>
    <n v="26"/>
    <s v="CA"/>
    <s v="CAD"/>
    <n v="1503723600"/>
    <x v="564"/>
    <n v="1504501200"/>
    <d v="2017-09-04T05:00:00"/>
    <b v="0"/>
    <b v="0"/>
    <s v="theater/plays"/>
    <x v="3"/>
    <s v="plays"/>
  </r>
  <r>
    <x v="1"/>
    <n v="56.991701244813278"/>
    <n v="723"/>
    <s v="US"/>
    <s v="USD"/>
    <n v="1484114400"/>
    <x v="565"/>
    <n v="1485669600"/>
    <d v="2017-01-29T06:00:00"/>
    <b v="0"/>
    <b v="0"/>
    <s v="theater/plays"/>
    <x v="3"/>
    <s v="plays"/>
  </r>
  <r>
    <x v="1"/>
    <n v="85.223529411764702"/>
    <n v="170"/>
    <s v="IT"/>
    <s v="EUR"/>
    <n v="1461906000"/>
    <x v="566"/>
    <n v="1462770000"/>
    <d v="2016-05-09T05:00:00"/>
    <b v="0"/>
    <b v="0"/>
    <s v="theater/plays"/>
    <x v="3"/>
    <s v="plays"/>
  </r>
  <r>
    <x v="1"/>
    <n v="50.962184873949582"/>
    <n v="238"/>
    <s v="GB"/>
    <s v="GBP"/>
    <n v="1379653200"/>
    <x v="567"/>
    <n v="1379739600"/>
    <d v="2013-09-21T05:00:00"/>
    <b v="0"/>
    <b v="1"/>
    <s v="music/indie rock"/>
    <x v="1"/>
    <s v="indie rock"/>
  </r>
  <r>
    <x v="1"/>
    <n v="63.563636363636363"/>
    <n v="55"/>
    <s v="US"/>
    <s v="USD"/>
    <n v="1401858000"/>
    <x v="568"/>
    <n v="1402722000"/>
    <d v="2014-06-14T05:00:00"/>
    <b v="0"/>
    <b v="0"/>
    <s v="theater/plays"/>
    <x v="3"/>
    <s v="plays"/>
  </r>
  <r>
    <x v="0"/>
    <n v="80.999165275459092"/>
    <n v="1198"/>
    <s v="US"/>
    <s v="USD"/>
    <n v="1367470800"/>
    <x v="569"/>
    <n v="1369285200"/>
    <d v="2013-05-23T05:00:00"/>
    <b v="0"/>
    <b v="0"/>
    <s v="publishing/nonfiction"/>
    <x v="5"/>
    <s v="nonfiction"/>
  </r>
  <r>
    <x v="0"/>
    <n v="86.044753086419746"/>
    <n v="648"/>
    <s v="US"/>
    <s v="USD"/>
    <n v="1304658000"/>
    <x v="570"/>
    <n v="1304744400"/>
    <d v="2011-05-07T05:00:00"/>
    <b v="1"/>
    <b v="1"/>
    <s v="theater/plays"/>
    <x v="3"/>
    <s v="plays"/>
  </r>
  <r>
    <x v="1"/>
    <n v="90.0390625"/>
    <n v="128"/>
    <s v="AU"/>
    <s v="AUD"/>
    <n v="1467954000"/>
    <x v="571"/>
    <n v="1468299600"/>
    <d v="2016-07-12T05:00:00"/>
    <b v="0"/>
    <b v="0"/>
    <s v="photography/photography books"/>
    <x v="7"/>
    <s v="photography books"/>
  </r>
  <r>
    <x v="1"/>
    <n v="74.006063432835816"/>
    <n v="2144"/>
    <s v="US"/>
    <s v="USD"/>
    <n v="1473742800"/>
    <x v="572"/>
    <n v="1474174800"/>
    <d v="2016-09-18T05:00:00"/>
    <b v="0"/>
    <b v="0"/>
    <s v="theater/plays"/>
    <x v="3"/>
    <s v="plays"/>
  </r>
  <r>
    <x v="0"/>
    <n v="92.4375"/>
    <n v="64"/>
    <s v="US"/>
    <s v="USD"/>
    <n v="1523768400"/>
    <x v="573"/>
    <n v="1526014800"/>
    <d v="2018-05-11T05:00:00"/>
    <b v="0"/>
    <b v="0"/>
    <s v="music/indie rock"/>
    <x v="1"/>
    <s v="indie rock"/>
  </r>
  <r>
    <x v="1"/>
    <n v="55.999257333828446"/>
    <n v="2693"/>
    <s v="GB"/>
    <s v="GBP"/>
    <n v="1437022800"/>
    <x v="574"/>
    <n v="1437454800"/>
    <d v="2015-07-21T05:00:00"/>
    <b v="0"/>
    <b v="0"/>
    <s v="theater/plays"/>
    <x v="3"/>
    <s v="plays"/>
  </r>
  <r>
    <x v="1"/>
    <n v="32.983796296296298"/>
    <n v="432"/>
    <s v="US"/>
    <s v="USD"/>
    <n v="1422165600"/>
    <x v="511"/>
    <n v="1422684000"/>
    <d v="2015-01-31T06:00:00"/>
    <b v="0"/>
    <b v="0"/>
    <s v="photography/photography books"/>
    <x v="7"/>
    <s v="photography books"/>
  </r>
  <r>
    <x v="0"/>
    <n v="93.596774193548384"/>
    <n v="62"/>
    <s v="US"/>
    <s v="USD"/>
    <n v="1580104800"/>
    <x v="575"/>
    <n v="1581314400"/>
    <d v="2020-02-10T06:00:00"/>
    <b v="0"/>
    <b v="0"/>
    <s v="theater/plays"/>
    <x v="3"/>
    <s v="plays"/>
  </r>
  <r>
    <x v="1"/>
    <n v="69.867724867724874"/>
    <n v="189"/>
    <s v="US"/>
    <s v="USD"/>
    <n v="1285650000"/>
    <x v="576"/>
    <n v="1286427600"/>
    <d v="2010-10-07T05:00:00"/>
    <b v="0"/>
    <b v="1"/>
    <s v="theater/plays"/>
    <x v="3"/>
    <s v="plays"/>
  </r>
  <r>
    <x v="1"/>
    <n v="72.129870129870127"/>
    <n v="154"/>
    <s v="GB"/>
    <s v="GBP"/>
    <n v="1276664400"/>
    <x v="577"/>
    <n v="1278738000"/>
    <d v="2010-07-10T05:00:00"/>
    <b v="1"/>
    <b v="0"/>
    <s v="food/food trucks"/>
    <x v="0"/>
    <s v="food trucks"/>
  </r>
  <r>
    <x v="1"/>
    <n v="30.041666666666668"/>
    <n v="96"/>
    <s v="US"/>
    <s v="USD"/>
    <n v="1286168400"/>
    <x v="578"/>
    <n v="1286427600"/>
    <d v="2010-10-07T05:00:00"/>
    <b v="0"/>
    <b v="0"/>
    <s v="music/indie rock"/>
    <x v="1"/>
    <s v="indie rock"/>
  </r>
  <r>
    <x v="0"/>
    <n v="73.968000000000004"/>
    <n v="750"/>
    <s v="US"/>
    <s v="USD"/>
    <n v="1467781200"/>
    <x v="579"/>
    <n v="1467954000"/>
    <d v="2016-07-08T05:00:00"/>
    <b v="0"/>
    <b v="1"/>
    <s v="theater/plays"/>
    <x v="3"/>
    <s v="plays"/>
  </r>
  <r>
    <x v="3"/>
    <n v="68.65517241379311"/>
    <n v="87"/>
    <s v="US"/>
    <s v="USD"/>
    <n v="1556686800"/>
    <x v="580"/>
    <n v="1557637200"/>
    <d v="2019-05-12T05:00:00"/>
    <b v="0"/>
    <b v="1"/>
    <s v="theater/plays"/>
    <x v="3"/>
    <s v="plays"/>
  </r>
  <r>
    <x v="1"/>
    <n v="59.992164544564154"/>
    <n v="3063"/>
    <s v="US"/>
    <s v="USD"/>
    <n v="1553576400"/>
    <x v="581"/>
    <n v="1553922000"/>
    <d v="2019-03-30T05:00:00"/>
    <b v="0"/>
    <b v="0"/>
    <s v="theater/plays"/>
    <x v="3"/>
    <s v="plays"/>
  </r>
  <r>
    <x v="2"/>
    <n v="111.15827338129496"/>
    <n v="278"/>
    <s v="US"/>
    <s v="USD"/>
    <n v="1414904400"/>
    <x v="582"/>
    <n v="1416463200"/>
    <d v="2014-11-20T06:00:00"/>
    <b v="0"/>
    <b v="0"/>
    <s v="theater/plays"/>
    <x v="3"/>
    <s v="plays"/>
  </r>
  <r>
    <x v="0"/>
    <n v="53.038095238095238"/>
    <n v="105"/>
    <s v="US"/>
    <s v="USD"/>
    <n v="1446876000"/>
    <x v="336"/>
    <n v="1447221600"/>
    <d v="2015-11-11T06:00:00"/>
    <b v="0"/>
    <b v="0"/>
    <s v="film &amp; video/animation"/>
    <x v="4"/>
    <s v="animation"/>
  </r>
  <r>
    <x v="3"/>
    <n v="55.985524728588658"/>
    <n v="1658"/>
    <s v="US"/>
    <s v="USD"/>
    <n v="1490418000"/>
    <x v="583"/>
    <n v="1491627600"/>
    <d v="2017-04-08T05:00:00"/>
    <b v="0"/>
    <b v="0"/>
    <s v="film &amp; video/television"/>
    <x v="4"/>
    <s v="television"/>
  </r>
  <r>
    <x v="1"/>
    <n v="69.986760812003524"/>
    <n v="2266"/>
    <s v="US"/>
    <s v="USD"/>
    <n v="1360389600"/>
    <x v="584"/>
    <n v="1363150800"/>
    <d v="2013-03-13T05:00:00"/>
    <b v="0"/>
    <b v="0"/>
    <s v="film &amp; video/television"/>
    <x v="4"/>
    <s v="television"/>
  </r>
  <r>
    <x v="0"/>
    <n v="48.998079877112133"/>
    <n v="2604"/>
    <s v="DK"/>
    <s v="DKK"/>
    <n v="1326866400"/>
    <x v="585"/>
    <n v="1330754400"/>
    <d v="2012-03-03T06:00:00"/>
    <b v="0"/>
    <b v="1"/>
    <s v="film &amp; video/animation"/>
    <x v="4"/>
    <s v="animation"/>
  </r>
  <r>
    <x v="0"/>
    <n v="103.84615384615384"/>
    <n v="65"/>
    <s v="US"/>
    <s v="USD"/>
    <n v="1479103200"/>
    <x v="586"/>
    <n v="1479794400"/>
    <d v="2016-11-22T06:00:00"/>
    <b v="0"/>
    <b v="0"/>
    <s v="theater/plays"/>
    <x v="3"/>
    <s v="plays"/>
  </r>
  <r>
    <x v="0"/>
    <n v="99.127659574468083"/>
    <n v="94"/>
    <s v="US"/>
    <s v="USD"/>
    <n v="1280206800"/>
    <x v="587"/>
    <n v="1281243600"/>
    <d v="2010-08-08T05:00:00"/>
    <b v="0"/>
    <b v="1"/>
    <s v="theater/plays"/>
    <x v="3"/>
    <s v="plays"/>
  </r>
  <r>
    <x v="2"/>
    <n v="107.37777777777778"/>
    <n v="45"/>
    <s v="US"/>
    <s v="USD"/>
    <n v="1532754000"/>
    <x v="588"/>
    <n v="1532754000"/>
    <d v="2018-07-28T05:00:00"/>
    <b v="0"/>
    <b v="1"/>
    <s v="film &amp; video/drama"/>
    <x v="4"/>
    <s v="drama"/>
  </r>
  <r>
    <x v="0"/>
    <n v="76.922178988326849"/>
    <n v="257"/>
    <s v="US"/>
    <s v="USD"/>
    <n v="1453096800"/>
    <x v="589"/>
    <n v="1453356000"/>
    <d v="2016-01-21T06:00:00"/>
    <b v="0"/>
    <b v="0"/>
    <s v="theater/plays"/>
    <x v="3"/>
    <s v="plays"/>
  </r>
  <r>
    <x v="1"/>
    <n v="58.128865979381445"/>
    <n v="194"/>
    <s v="CH"/>
    <s v="CHF"/>
    <n v="1487570400"/>
    <x v="590"/>
    <n v="1489986000"/>
    <d v="2017-03-20T05:00:00"/>
    <b v="0"/>
    <b v="0"/>
    <s v="theater/plays"/>
    <x v="3"/>
    <s v="plays"/>
  </r>
  <r>
    <x v="1"/>
    <n v="103.73643410852713"/>
    <n v="129"/>
    <s v="CA"/>
    <s v="CAD"/>
    <n v="1545026400"/>
    <x v="591"/>
    <n v="1545804000"/>
    <d v="2018-12-26T06:00:00"/>
    <b v="0"/>
    <b v="0"/>
    <s v="technology/wearables"/>
    <x v="2"/>
    <s v="wearables"/>
  </r>
  <r>
    <x v="1"/>
    <n v="87.962666666666664"/>
    <n v="375"/>
    <s v="US"/>
    <s v="USD"/>
    <n v="1488348000"/>
    <x v="592"/>
    <n v="1489899600"/>
    <d v="2017-03-19T05:00:00"/>
    <b v="0"/>
    <b v="0"/>
    <s v="theater/plays"/>
    <x v="3"/>
    <s v="plays"/>
  </r>
  <r>
    <x v="0"/>
    <n v="28"/>
    <n v="2928"/>
    <s v="CA"/>
    <s v="CAD"/>
    <n v="1545112800"/>
    <x v="593"/>
    <n v="1546495200"/>
    <d v="2019-01-03T06:00:00"/>
    <b v="0"/>
    <b v="0"/>
    <s v="theater/plays"/>
    <x v="3"/>
    <s v="plays"/>
  </r>
  <r>
    <x v="0"/>
    <n v="37.999361294443261"/>
    <n v="4697"/>
    <s v="US"/>
    <s v="USD"/>
    <n v="1537938000"/>
    <x v="594"/>
    <n v="1539752400"/>
    <d v="2018-10-17T05:00:00"/>
    <b v="0"/>
    <b v="1"/>
    <s v="music/rock"/>
    <x v="1"/>
    <s v="rock"/>
  </r>
  <r>
    <x v="0"/>
    <n v="29.999313893653515"/>
    <n v="2915"/>
    <s v="US"/>
    <s v="USD"/>
    <n v="1363150800"/>
    <x v="595"/>
    <n v="1364101200"/>
    <d v="2013-03-24T05:00:00"/>
    <b v="0"/>
    <b v="0"/>
    <s v="games/video games"/>
    <x v="6"/>
    <s v="video games"/>
  </r>
  <r>
    <x v="0"/>
    <n v="103.5"/>
    <n v="18"/>
    <s v="US"/>
    <s v="USD"/>
    <n v="1523250000"/>
    <x v="596"/>
    <n v="1525323600"/>
    <d v="2018-05-03T05:00:00"/>
    <b v="0"/>
    <b v="0"/>
    <s v="publishing/translations"/>
    <x v="5"/>
    <s v="translations"/>
  </r>
  <r>
    <x v="3"/>
    <n v="85.994467496542185"/>
    <n v="723"/>
    <s v="US"/>
    <s v="USD"/>
    <n v="1499317200"/>
    <x v="597"/>
    <n v="1500872400"/>
    <d v="2017-07-24T05:00:00"/>
    <b v="1"/>
    <b v="0"/>
    <s v="food/food trucks"/>
    <x v="0"/>
    <s v="food trucks"/>
  </r>
  <r>
    <x v="0"/>
    <n v="98.011627906976742"/>
    <n v="602"/>
    <s v="CH"/>
    <s v="CHF"/>
    <n v="1287550800"/>
    <x v="598"/>
    <n v="1288501200"/>
    <d v="2010-10-31T05:00:00"/>
    <b v="1"/>
    <b v="1"/>
    <s v="theater/plays"/>
    <x v="3"/>
    <s v="plays"/>
  </r>
  <r>
    <x v="0"/>
    <n v="2"/>
    <n v="1"/>
    <s v="US"/>
    <s v="USD"/>
    <n v="1404795600"/>
    <x v="599"/>
    <n v="1407128400"/>
    <d v="2014-08-04T05:00:00"/>
    <b v="0"/>
    <b v="0"/>
    <s v="music/jazz"/>
    <x v="1"/>
    <s v="jazz"/>
  </r>
  <r>
    <x v="0"/>
    <n v="44.994570837642193"/>
    <n v="3868"/>
    <s v="IT"/>
    <s v="EUR"/>
    <n v="1393048800"/>
    <x v="600"/>
    <n v="1394344800"/>
    <d v="2014-03-09T06:00:00"/>
    <b v="0"/>
    <b v="0"/>
    <s v="film &amp; video/shorts"/>
    <x v="4"/>
    <s v="shorts"/>
  </r>
  <r>
    <x v="1"/>
    <n v="31.012224938875306"/>
    <n v="409"/>
    <s v="US"/>
    <s v="USD"/>
    <n v="1470373200"/>
    <x v="601"/>
    <n v="1474088400"/>
    <d v="2016-09-17T05:00:00"/>
    <b v="0"/>
    <b v="0"/>
    <s v="technology/web"/>
    <x v="2"/>
    <s v="web"/>
  </r>
  <r>
    <x v="1"/>
    <n v="59.970085470085472"/>
    <n v="234"/>
    <s v="US"/>
    <s v="USD"/>
    <n v="1460091600"/>
    <x v="602"/>
    <n v="1460264400"/>
    <d v="2016-04-10T05:00:00"/>
    <b v="0"/>
    <b v="0"/>
    <s v="technology/web"/>
    <x v="2"/>
    <s v="web"/>
  </r>
  <r>
    <x v="1"/>
    <n v="58.9973474801061"/>
    <n v="3016"/>
    <s v="US"/>
    <s v="USD"/>
    <n v="1440392400"/>
    <x v="335"/>
    <n v="1440824400"/>
    <d v="2015-08-29T05:00:00"/>
    <b v="0"/>
    <b v="0"/>
    <s v="music/metal"/>
    <x v="1"/>
    <s v="metal"/>
  </r>
  <r>
    <x v="1"/>
    <n v="50.045454545454547"/>
    <n v="264"/>
    <s v="US"/>
    <s v="USD"/>
    <n v="1488434400"/>
    <x v="603"/>
    <n v="1489554000"/>
    <d v="2017-03-15T05:00:00"/>
    <b v="1"/>
    <b v="0"/>
    <s v="photography/photography books"/>
    <x v="7"/>
    <s v="photography books"/>
  </r>
  <r>
    <x v="0"/>
    <n v="98.966269841269835"/>
    <n v="504"/>
    <s v="AU"/>
    <s v="AUD"/>
    <n v="1514440800"/>
    <x v="604"/>
    <n v="1514872800"/>
    <d v="2018-01-02T06:00:00"/>
    <b v="0"/>
    <b v="0"/>
    <s v="food/food trucks"/>
    <x v="0"/>
    <s v="food trucks"/>
  </r>
  <r>
    <x v="0"/>
    <n v="58.857142857142854"/>
    <n v="14"/>
    <s v="US"/>
    <s v="USD"/>
    <n v="1514354400"/>
    <x v="605"/>
    <n v="1515736800"/>
    <d v="2018-01-12T06:00:00"/>
    <b v="0"/>
    <b v="0"/>
    <s v="film &amp; video/science fiction"/>
    <x v="4"/>
    <s v="science fiction"/>
  </r>
  <r>
    <x v="3"/>
    <n v="81.010256410256417"/>
    <n v="390"/>
    <s v="US"/>
    <s v="USD"/>
    <n v="1440910800"/>
    <x v="606"/>
    <n v="1442898000"/>
    <d v="2015-09-22T05:00:00"/>
    <b v="0"/>
    <b v="0"/>
    <s v="music/rock"/>
    <x v="1"/>
    <s v="rock"/>
  </r>
  <r>
    <x v="0"/>
    <n v="76.013333333333335"/>
    <n v="750"/>
    <s v="GB"/>
    <s v="GBP"/>
    <n v="1296108000"/>
    <x v="65"/>
    <n v="1296194400"/>
    <d v="2011-01-28T06:00:00"/>
    <b v="0"/>
    <b v="0"/>
    <s v="film &amp; video/documentary"/>
    <x v="4"/>
    <s v="documentary"/>
  </r>
  <r>
    <x v="0"/>
    <n v="96.597402597402592"/>
    <n v="77"/>
    <s v="US"/>
    <s v="USD"/>
    <n v="1440133200"/>
    <x v="607"/>
    <n v="1440910800"/>
    <d v="2015-08-30T05:00:00"/>
    <b v="1"/>
    <b v="0"/>
    <s v="theater/plays"/>
    <x v="3"/>
    <s v="plays"/>
  </r>
  <r>
    <x v="0"/>
    <n v="76.957446808510639"/>
    <n v="752"/>
    <s v="DK"/>
    <s v="DKK"/>
    <n v="1332910800"/>
    <x v="608"/>
    <n v="1335502800"/>
    <d v="2012-04-27T05:00:00"/>
    <b v="0"/>
    <b v="0"/>
    <s v="music/jazz"/>
    <x v="1"/>
    <s v="jazz"/>
  </r>
  <r>
    <x v="0"/>
    <n v="67.984732824427482"/>
    <n v="131"/>
    <s v="US"/>
    <s v="USD"/>
    <n v="1544335200"/>
    <x v="609"/>
    <n v="1544680800"/>
    <d v="2018-12-13T06:00:00"/>
    <b v="0"/>
    <b v="0"/>
    <s v="theater/plays"/>
    <x v="3"/>
    <s v="plays"/>
  </r>
  <r>
    <x v="0"/>
    <n v="88.781609195402297"/>
    <n v="87"/>
    <s v="US"/>
    <s v="USD"/>
    <n v="1286427600"/>
    <x v="610"/>
    <n v="1288414800"/>
    <d v="2010-10-30T05:00:00"/>
    <b v="0"/>
    <b v="0"/>
    <s v="theater/plays"/>
    <x v="3"/>
    <s v="plays"/>
  </r>
  <r>
    <x v="0"/>
    <n v="24.99623706491063"/>
    <n v="1063"/>
    <s v="US"/>
    <s v="USD"/>
    <n v="1329717600"/>
    <x v="541"/>
    <n v="1330581600"/>
    <d v="2012-03-01T06:00:00"/>
    <b v="0"/>
    <b v="0"/>
    <s v="music/jazz"/>
    <x v="1"/>
    <s v="jazz"/>
  </r>
  <r>
    <x v="1"/>
    <n v="44.922794117647058"/>
    <n v="272"/>
    <s v="US"/>
    <s v="USD"/>
    <n v="1310187600"/>
    <x v="611"/>
    <n v="1311397200"/>
    <d v="2011-07-23T05:00:00"/>
    <b v="0"/>
    <b v="1"/>
    <s v="film &amp; video/documentary"/>
    <x v="4"/>
    <s v="documentary"/>
  </r>
  <r>
    <x v="3"/>
    <n v="79.400000000000006"/>
    <n v="25"/>
    <s v="US"/>
    <s v="USD"/>
    <n v="1377838800"/>
    <x v="612"/>
    <n v="1378357200"/>
    <d v="2013-09-05T05:00:00"/>
    <b v="0"/>
    <b v="1"/>
    <s v="theater/plays"/>
    <x v="3"/>
    <s v="plays"/>
  </r>
  <r>
    <x v="1"/>
    <n v="29.009546539379475"/>
    <n v="419"/>
    <s v="US"/>
    <s v="USD"/>
    <n v="1410325200"/>
    <x v="613"/>
    <n v="1411102800"/>
    <d v="2014-09-19T05:00:00"/>
    <b v="0"/>
    <b v="0"/>
    <s v="journalism/audio"/>
    <x v="8"/>
    <s v="audio"/>
  </r>
  <r>
    <x v="0"/>
    <n v="73.59210526315789"/>
    <n v="76"/>
    <s v="US"/>
    <s v="USD"/>
    <n v="1343797200"/>
    <x v="614"/>
    <n v="1344834000"/>
    <d v="2012-08-13T05:00:00"/>
    <b v="0"/>
    <b v="0"/>
    <s v="theater/plays"/>
    <x v="3"/>
    <s v="plays"/>
  </r>
  <r>
    <x v="1"/>
    <n v="107.97038864898211"/>
    <n v="1621"/>
    <s v="IT"/>
    <s v="EUR"/>
    <n v="1498453200"/>
    <x v="615"/>
    <n v="1499230800"/>
    <d v="2017-07-05T05:00:00"/>
    <b v="0"/>
    <b v="0"/>
    <s v="theater/plays"/>
    <x v="3"/>
    <s v="plays"/>
  </r>
  <r>
    <x v="1"/>
    <n v="68.987284287011803"/>
    <n v="1101"/>
    <s v="US"/>
    <s v="USD"/>
    <n v="1456380000"/>
    <x v="90"/>
    <n v="1457416800"/>
    <d v="2016-03-08T06:00:00"/>
    <b v="0"/>
    <b v="0"/>
    <s v="music/indie rock"/>
    <x v="1"/>
    <s v="indie rock"/>
  </r>
  <r>
    <x v="1"/>
    <n v="111.02236719478098"/>
    <n v="1073"/>
    <s v="US"/>
    <s v="USD"/>
    <n v="1280552400"/>
    <x v="616"/>
    <n v="1280898000"/>
    <d v="2010-08-04T05:00:00"/>
    <b v="0"/>
    <b v="1"/>
    <s v="theater/plays"/>
    <x v="3"/>
    <s v="plays"/>
  </r>
  <r>
    <x v="0"/>
    <n v="24.997515808491418"/>
    <n v="4428"/>
    <s v="AU"/>
    <s v="AUD"/>
    <n v="1521608400"/>
    <x v="617"/>
    <n v="1522472400"/>
    <d v="2018-03-31T05:00:00"/>
    <b v="0"/>
    <b v="0"/>
    <s v="theater/plays"/>
    <x v="3"/>
    <s v="plays"/>
  </r>
  <r>
    <x v="0"/>
    <n v="42.155172413793103"/>
    <n v="58"/>
    <s v="IT"/>
    <s v="EUR"/>
    <n v="1460696400"/>
    <x v="618"/>
    <n v="1462510800"/>
    <d v="2016-05-06T05:00:00"/>
    <b v="0"/>
    <b v="0"/>
    <s v="music/indie rock"/>
    <x v="1"/>
    <s v="indie rock"/>
  </r>
  <r>
    <x v="3"/>
    <n v="47.003284072249592"/>
    <n v="1218"/>
    <s v="US"/>
    <s v="USD"/>
    <n v="1313730000"/>
    <x v="619"/>
    <n v="1317790800"/>
    <d v="2011-10-05T05:00:00"/>
    <b v="0"/>
    <b v="0"/>
    <s v="photography/photography books"/>
    <x v="7"/>
    <s v="photography books"/>
  </r>
  <r>
    <x v="1"/>
    <n v="36.0392749244713"/>
    <n v="331"/>
    <s v="US"/>
    <s v="USD"/>
    <n v="1568178000"/>
    <x v="620"/>
    <n v="1568782800"/>
    <d v="2019-09-18T05:00:00"/>
    <b v="0"/>
    <b v="0"/>
    <s v="journalism/audio"/>
    <x v="8"/>
    <s v="audio"/>
  </r>
  <r>
    <x v="1"/>
    <n v="101.03760683760684"/>
    <n v="1170"/>
    <s v="US"/>
    <s v="USD"/>
    <n v="1348635600"/>
    <x v="621"/>
    <n v="1349413200"/>
    <d v="2012-10-05T05:00:00"/>
    <b v="0"/>
    <b v="0"/>
    <s v="photography/photography books"/>
    <x v="7"/>
    <s v="photography books"/>
  </r>
  <r>
    <x v="0"/>
    <n v="39.927927927927925"/>
    <n v="111"/>
    <s v="US"/>
    <s v="USD"/>
    <n v="1468126800"/>
    <x v="622"/>
    <n v="1472446800"/>
    <d v="2016-08-29T05:00:00"/>
    <b v="0"/>
    <b v="0"/>
    <s v="publishing/fiction"/>
    <x v="5"/>
    <s v="fiction"/>
  </r>
  <r>
    <x v="3"/>
    <n v="83.158139534883716"/>
    <n v="215"/>
    <s v="US"/>
    <s v="USD"/>
    <n v="1547877600"/>
    <x v="35"/>
    <n v="1548050400"/>
    <d v="2019-01-21T06:00:00"/>
    <b v="0"/>
    <b v="0"/>
    <s v="film &amp; video/drama"/>
    <x v="4"/>
    <s v="drama"/>
  </r>
  <r>
    <x v="1"/>
    <n v="39.97520661157025"/>
    <n v="363"/>
    <s v="US"/>
    <s v="USD"/>
    <n v="1571374800"/>
    <x v="623"/>
    <n v="1571806800"/>
    <d v="2019-10-23T05:00:00"/>
    <b v="0"/>
    <b v="1"/>
    <s v="food/food trucks"/>
    <x v="0"/>
    <s v="food trucks"/>
  </r>
  <r>
    <x v="0"/>
    <n v="47.993908629441627"/>
    <n v="2955"/>
    <s v="US"/>
    <s v="USD"/>
    <n v="1576303200"/>
    <x v="624"/>
    <n v="1576476000"/>
    <d v="2019-12-16T06:00:00"/>
    <b v="0"/>
    <b v="1"/>
    <s v="games/mobile games"/>
    <x v="6"/>
    <s v="mobile games"/>
  </r>
  <r>
    <x v="0"/>
    <n v="95.978877489438744"/>
    <n v="1657"/>
    <s v="US"/>
    <s v="USD"/>
    <n v="1324447200"/>
    <x v="625"/>
    <n v="1324965600"/>
    <d v="2011-12-27T06:00:00"/>
    <b v="0"/>
    <b v="0"/>
    <s v="theater/plays"/>
    <x v="3"/>
    <s v="plays"/>
  </r>
  <r>
    <x v="1"/>
    <n v="78.728155339805824"/>
    <n v="103"/>
    <s v="US"/>
    <s v="USD"/>
    <n v="1386741600"/>
    <x v="626"/>
    <n v="1387519200"/>
    <d v="2013-12-20T06:00:00"/>
    <b v="0"/>
    <b v="0"/>
    <s v="theater/plays"/>
    <x v="3"/>
    <s v="plays"/>
  </r>
  <r>
    <x v="1"/>
    <n v="56.081632653061227"/>
    <n v="147"/>
    <s v="US"/>
    <s v="USD"/>
    <n v="1537074000"/>
    <x v="627"/>
    <n v="1537246800"/>
    <d v="2018-09-18T05:00:00"/>
    <b v="0"/>
    <b v="0"/>
    <s v="theater/plays"/>
    <x v="3"/>
    <s v="plays"/>
  </r>
  <r>
    <x v="1"/>
    <n v="69.090909090909093"/>
    <n v="110"/>
    <s v="CA"/>
    <s v="CAD"/>
    <n v="1277787600"/>
    <x v="628"/>
    <n v="1279515600"/>
    <d v="2010-07-19T05:00:00"/>
    <b v="0"/>
    <b v="0"/>
    <s v="publishing/nonfiction"/>
    <x v="5"/>
    <s v="nonfiction"/>
  </r>
  <r>
    <x v="0"/>
    <n v="102.05291576673866"/>
    <n v="926"/>
    <s v="CA"/>
    <s v="CAD"/>
    <n v="1440306000"/>
    <x v="629"/>
    <n v="1442379600"/>
    <d v="2015-09-16T05:00:00"/>
    <b v="0"/>
    <b v="0"/>
    <s v="theater/plays"/>
    <x v="3"/>
    <s v="plays"/>
  </r>
  <r>
    <x v="1"/>
    <n v="107.32089552238806"/>
    <n v="134"/>
    <s v="US"/>
    <s v="USD"/>
    <n v="1522126800"/>
    <x v="630"/>
    <n v="1523077200"/>
    <d v="2018-04-07T05:00:00"/>
    <b v="0"/>
    <b v="0"/>
    <s v="technology/wearables"/>
    <x v="2"/>
    <s v="wearables"/>
  </r>
  <r>
    <x v="1"/>
    <n v="51.970260223048328"/>
    <n v="269"/>
    <s v="US"/>
    <s v="USD"/>
    <n v="1489298400"/>
    <x v="631"/>
    <n v="1489554000"/>
    <d v="2017-03-15T05:00:00"/>
    <b v="0"/>
    <b v="0"/>
    <s v="theater/plays"/>
    <x v="3"/>
    <s v="plays"/>
  </r>
  <r>
    <x v="1"/>
    <n v="71.137142857142862"/>
    <n v="175"/>
    <s v="US"/>
    <s v="USD"/>
    <n v="1547100000"/>
    <x v="632"/>
    <n v="1548482400"/>
    <d v="2019-01-26T06:00:00"/>
    <b v="0"/>
    <b v="1"/>
    <s v="film &amp; video/television"/>
    <x v="4"/>
    <s v="television"/>
  </r>
  <r>
    <x v="1"/>
    <n v="106.49275362318841"/>
    <n v="69"/>
    <s v="US"/>
    <s v="USD"/>
    <n v="1383022800"/>
    <x v="633"/>
    <n v="1384063200"/>
    <d v="2013-11-10T06:00:00"/>
    <b v="0"/>
    <b v="0"/>
    <s v="technology/web"/>
    <x v="2"/>
    <s v="web"/>
  </r>
  <r>
    <x v="1"/>
    <n v="42.93684210526316"/>
    <n v="190"/>
    <s v="US"/>
    <s v="USD"/>
    <n v="1322373600"/>
    <x v="634"/>
    <n v="1322892000"/>
    <d v="2011-12-03T06:00:00"/>
    <b v="0"/>
    <b v="1"/>
    <s v="film &amp; video/documentary"/>
    <x v="4"/>
    <s v="documentary"/>
  </r>
  <r>
    <x v="1"/>
    <n v="30.037974683544302"/>
    <n v="237"/>
    <s v="US"/>
    <s v="USD"/>
    <n v="1349240400"/>
    <x v="635"/>
    <n v="1350709200"/>
    <d v="2012-10-20T05:00:00"/>
    <b v="1"/>
    <b v="1"/>
    <s v="film &amp; video/documentary"/>
    <x v="4"/>
    <s v="documentary"/>
  </r>
  <r>
    <x v="0"/>
    <n v="70.623376623376629"/>
    <n v="77"/>
    <s v="GB"/>
    <s v="GBP"/>
    <n v="1562648400"/>
    <x v="636"/>
    <n v="1564203600"/>
    <d v="2019-07-27T05:00:00"/>
    <b v="0"/>
    <b v="0"/>
    <s v="music/rock"/>
    <x v="1"/>
    <s v="rock"/>
  </r>
  <r>
    <x v="0"/>
    <n v="66.016018306636155"/>
    <n v="1748"/>
    <s v="US"/>
    <s v="USD"/>
    <n v="1508216400"/>
    <x v="637"/>
    <n v="1509685200"/>
    <d v="2017-11-03T05:00:00"/>
    <b v="0"/>
    <b v="0"/>
    <s v="theater/plays"/>
    <x v="3"/>
    <s v="plays"/>
  </r>
  <r>
    <x v="0"/>
    <n v="96.911392405063296"/>
    <n v="79"/>
    <s v="US"/>
    <s v="USD"/>
    <n v="1511762400"/>
    <x v="638"/>
    <n v="1514959200"/>
    <d v="2018-01-03T06:00:00"/>
    <b v="0"/>
    <b v="0"/>
    <s v="theater/plays"/>
    <x v="3"/>
    <s v="plays"/>
  </r>
  <r>
    <x v="1"/>
    <n v="62.867346938775512"/>
    <n v="196"/>
    <s v="IT"/>
    <s v="EUR"/>
    <n v="1447480800"/>
    <x v="639"/>
    <n v="1448863200"/>
    <d v="2015-11-30T06:00:00"/>
    <b v="1"/>
    <b v="0"/>
    <s v="music/rock"/>
    <x v="1"/>
    <s v="rock"/>
  </r>
  <r>
    <x v="0"/>
    <n v="108.98537682789652"/>
    <n v="889"/>
    <s v="US"/>
    <s v="USD"/>
    <n v="1429506000"/>
    <x v="640"/>
    <n v="1429592400"/>
    <d v="2015-04-21T05:00:00"/>
    <b v="0"/>
    <b v="1"/>
    <s v="theater/plays"/>
    <x v="3"/>
    <s v="plays"/>
  </r>
  <r>
    <x v="1"/>
    <n v="26.999314599040439"/>
    <n v="7295"/>
    <s v="US"/>
    <s v="USD"/>
    <n v="1522472400"/>
    <x v="641"/>
    <n v="1522645200"/>
    <d v="2018-04-02T05:00:00"/>
    <b v="0"/>
    <b v="0"/>
    <s v="music/electric music"/>
    <x v="1"/>
    <s v="electric music"/>
  </r>
  <r>
    <x v="1"/>
    <n v="65.004147943311438"/>
    <n v="2893"/>
    <s v="CA"/>
    <s v="CAD"/>
    <n v="1322114400"/>
    <x v="642"/>
    <n v="1323324000"/>
    <d v="2011-12-08T06:00:00"/>
    <b v="0"/>
    <b v="0"/>
    <s v="technology/wearables"/>
    <x v="2"/>
    <s v="wearables"/>
  </r>
  <r>
    <x v="0"/>
    <n v="111.51785714285714"/>
    <n v="56"/>
    <s v="US"/>
    <s v="USD"/>
    <n v="1561438800"/>
    <x v="230"/>
    <n v="1561525200"/>
    <d v="2019-06-26T05:00:00"/>
    <b v="0"/>
    <b v="0"/>
    <s v="film &amp; video/drama"/>
    <x v="4"/>
    <s v="drama"/>
  </r>
  <r>
    <x v="0"/>
    <n v="3"/>
    <n v="1"/>
    <s v="US"/>
    <s v="USD"/>
    <n v="1264399200"/>
    <x v="67"/>
    <n v="1265695200"/>
    <d v="2010-02-09T06:00:00"/>
    <b v="0"/>
    <b v="0"/>
    <s v="technology/wearables"/>
    <x v="2"/>
    <s v="wearables"/>
  </r>
  <r>
    <x v="1"/>
    <n v="110.99268292682927"/>
    <n v="820"/>
    <s v="US"/>
    <s v="USD"/>
    <n v="1301202000"/>
    <x v="643"/>
    <n v="1301806800"/>
    <d v="2011-04-03T05:00:00"/>
    <b v="1"/>
    <b v="0"/>
    <s v="theater/plays"/>
    <x v="3"/>
    <s v="plays"/>
  </r>
  <r>
    <x v="0"/>
    <n v="56.746987951807228"/>
    <n v="83"/>
    <s v="US"/>
    <s v="USD"/>
    <n v="1374469200"/>
    <x v="644"/>
    <n v="1374901200"/>
    <d v="2013-07-27T05:00:00"/>
    <b v="0"/>
    <b v="0"/>
    <s v="technology/wearables"/>
    <x v="2"/>
    <s v="wearables"/>
  </r>
  <r>
    <x v="1"/>
    <n v="97.020608439646708"/>
    <n v="2038"/>
    <s v="US"/>
    <s v="USD"/>
    <n v="1334984400"/>
    <x v="645"/>
    <n v="1336453200"/>
    <d v="2012-05-08T05:00:00"/>
    <b v="1"/>
    <b v="1"/>
    <s v="publishing/translations"/>
    <x v="5"/>
    <s v="translations"/>
  </r>
  <r>
    <x v="1"/>
    <n v="92.08620689655173"/>
    <n v="116"/>
    <s v="US"/>
    <s v="USD"/>
    <n v="1467608400"/>
    <x v="646"/>
    <n v="1468904400"/>
    <d v="2016-07-19T05:00:00"/>
    <b v="0"/>
    <b v="0"/>
    <s v="film &amp; video/animation"/>
    <x v="4"/>
    <s v="animation"/>
  </r>
  <r>
    <x v="0"/>
    <n v="82.986666666666665"/>
    <n v="2025"/>
    <s v="GB"/>
    <s v="GBP"/>
    <n v="1386741600"/>
    <x v="626"/>
    <n v="1387087200"/>
    <d v="2013-12-15T06:00:00"/>
    <b v="0"/>
    <b v="0"/>
    <s v="publishing/nonfiction"/>
    <x v="5"/>
    <s v="nonfiction"/>
  </r>
  <r>
    <x v="1"/>
    <n v="103.03791821561339"/>
    <n v="1345"/>
    <s v="AU"/>
    <s v="AUD"/>
    <n v="1546754400"/>
    <x v="647"/>
    <n v="1547445600"/>
    <d v="2019-01-14T06:00:00"/>
    <b v="0"/>
    <b v="1"/>
    <s v="technology/web"/>
    <x v="2"/>
    <s v="web"/>
  </r>
  <r>
    <x v="1"/>
    <n v="68.922619047619051"/>
    <n v="168"/>
    <s v="US"/>
    <s v="USD"/>
    <n v="1544248800"/>
    <x v="159"/>
    <n v="1547359200"/>
    <d v="2019-01-13T06:00:00"/>
    <b v="0"/>
    <b v="0"/>
    <s v="film &amp; video/drama"/>
    <x v="4"/>
    <s v="drama"/>
  </r>
  <r>
    <x v="1"/>
    <n v="87.737226277372258"/>
    <n v="137"/>
    <s v="CH"/>
    <s v="CHF"/>
    <n v="1495429200"/>
    <x v="648"/>
    <n v="1496293200"/>
    <d v="2017-06-01T05:00:00"/>
    <b v="0"/>
    <b v="0"/>
    <s v="theater/plays"/>
    <x v="3"/>
    <s v="plays"/>
  </r>
  <r>
    <x v="1"/>
    <n v="75.021505376344081"/>
    <n v="186"/>
    <s v="IT"/>
    <s v="EUR"/>
    <n v="1334811600"/>
    <x v="267"/>
    <n v="1335416400"/>
    <d v="2012-04-26T05:00:00"/>
    <b v="0"/>
    <b v="0"/>
    <s v="theater/plays"/>
    <x v="3"/>
    <s v="plays"/>
  </r>
  <r>
    <x v="1"/>
    <n v="50.863999999999997"/>
    <n v="125"/>
    <s v="US"/>
    <s v="USD"/>
    <n v="1531544400"/>
    <x v="649"/>
    <n v="1532149200"/>
    <d v="2018-07-21T05:00:00"/>
    <b v="0"/>
    <b v="1"/>
    <s v="theater/plays"/>
    <x v="3"/>
    <s v="plays"/>
  </r>
  <r>
    <x v="0"/>
    <n v="90"/>
    <n v="14"/>
    <s v="IT"/>
    <s v="EUR"/>
    <n v="1453615200"/>
    <x v="248"/>
    <n v="1453788000"/>
    <d v="2016-01-26T06:00:00"/>
    <b v="1"/>
    <b v="1"/>
    <s v="theater/plays"/>
    <x v="3"/>
    <s v="plays"/>
  </r>
  <r>
    <x v="1"/>
    <n v="72.896039603960389"/>
    <n v="202"/>
    <s v="US"/>
    <s v="USD"/>
    <n v="1467954000"/>
    <x v="571"/>
    <n v="1471496400"/>
    <d v="2016-08-18T05:00:00"/>
    <b v="0"/>
    <b v="0"/>
    <s v="theater/plays"/>
    <x v="3"/>
    <s v="plays"/>
  </r>
  <r>
    <x v="1"/>
    <n v="108.48543689320388"/>
    <n v="103"/>
    <s v="US"/>
    <s v="USD"/>
    <n v="1471842000"/>
    <x v="650"/>
    <n v="1472878800"/>
    <d v="2016-09-03T05:00:00"/>
    <b v="0"/>
    <b v="0"/>
    <s v="publishing/radio &amp; podcasts"/>
    <x v="5"/>
    <s v="radio &amp; podcasts"/>
  </r>
  <r>
    <x v="1"/>
    <n v="101.98095238095237"/>
    <n v="1785"/>
    <s v="US"/>
    <s v="USD"/>
    <n v="1408424400"/>
    <x v="1"/>
    <n v="1408510800"/>
    <d v="2014-08-20T05:00:00"/>
    <b v="0"/>
    <b v="0"/>
    <s v="music/rock"/>
    <x v="1"/>
    <s v="rock"/>
  </r>
  <r>
    <x v="0"/>
    <n v="44.009146341463413"/>
    <n v="656"/>
    <s v="US"/>
    <s v="USD"/>
    <n v="1281157200"/>
    <x v="651"/>
    <n v="1281589200"/>
    <d v="2010-08-12T05:00:00"/>
    <b v="0"/>
    <b v="0"/>
    <s v="games/mobile games"/>
    <x v="6"/>
    <s v="mobile games"/>
  </r>
  <r>
    <x v="1"/>
    <n v="65.942675159235662"/>
    <n v="157"/>
    <s v="US"/>
    <s v="USD"/>
    <n v="1373432400"/>
    <x v="652"/>
    <n v="1375851600"/>
    <d v="2013-08-07T05:00:00"/>
    <b v="0"/>
    <b v="1"/>
    <s v="theater/plays"/>
    <x v="3"/>
    <s v="plays"/>
  </r>
  <r>
    <x v="1"/>
    <n v="24.987387387387386"/>
    <n v="555"/>
    <s v="US"/>
    <s v="USD"/>
    <n v="1313989200"/>
    <x v="653"/>
    <n v="1315803600"/>
    <d v="2011-09-12T05:00:00"/>
    <b v="0"/>
    <b v="0"/>
    <s v="film &amp; video/documentary"/>
    <x v="4"/>
    <s v="documentary"/>
  </r>
  <r>
    <x v="1"/>
    <n v="28.003367003367003"/>
    <n v="297"/>
    <s v="US"/>
    <s v="USD"/>
    <n v="1371445200"/>
    <x v="654"/>
    <n v="1373691600"/>
    <d v="2013-07-13T05:00:00"/>
    <b v="0"/>
    <b v="0"/>
    <s v="technology/wearables"/>
    <x v="2"/>
    <s v="wearables"/>
  </r>
  <r>
    <x v="1"/>
    <n v="85.829268292682926"/>
    <n v="123"/>
    <s v="US"/>
    <s v="USD"/>
    <n v="1338267600"/>
    <x v="655"/>
    <n v="1339218000"/>
    <d v="2012-06-09T05:00:00"/>
    <b v="0"/>
    <b v="0"/>
    <s v="publishing/fiction"/>
    <x v="5"/>
    <s v="fiction"/>
  </r>
  <r>
    <x v="3"/>
    <n v="84.921052631578945"/>
    <n v="38"/>
    <s v="DK"/>
    <s v="DKK"/>
    <n v="1519192800"/>
    <x v="656"/>
    <n v="1520402400"/>
    <d v="2018-03-07T06:00:00"/>
    <b v="0"/>
    <b v="1"/>
    <s v="theater/plays"/>
    <x v="3"/>
    <s v="plays"/>
  </r>
  <r>
    <x v="3"/>
    <n v="90.483333333333334"/>
    <n v="60"/>
    <s v="US"/>
    <s v="USD"/>
    <n v="1522818000"/>
    <x v="657"/>
    <n v="1523336400"/>
    <d v="2018-04-10T05:00:00"/>
    <b v="0"/>
    <b v="0"/>
    <s v="music/rock"/>
    <x v="1"/>
    <s v="rock"/>
  </r>
  <r>
    <x v="1"/>
    <n v="25.00197628458498"/>
    <n v="3036"/>
    <s v="US"/>
    <s v="USD"/>
    <n v="1509948000"/>
    <x v="265"/>
    <n v="1512280800"/>
    <d v="2017-12-03T06:00:00"/>
    <b v="0"/>
    <b v="0"/>
    <s v="film &amp; video/documentary"/>
    <x v="4"/>
    <s v="documentary"/>
  </r>
  <r>
    <x v="1"/>
    <n v="92.013888888888886"/>
    <n v="144"/>
    <s v="AU"/>
    <s v="AUD"/>
    <n v="1456898400"/>
    <x v="658"/>
    <n v="1458709200"/>
    <d v="2016-03-23T05:00:00"/>
    <b v="0"/>
    <b v="0"/>
    <s v="theater/plays"/>
    <x v="3"/>
    <s v="plays"/>
  </r>
  <r>
    <x v="1"/>
    <n v="93.066115702479337"/>
    <n v="121"/>
    <s v="GB"/>
    <s v="GBP"/>
    <n v="1413954000"/>
    <x v="659"/>
    <n v="1414126800"/>
    <d v="2014-10-24T05:00:00"/>
    <b v="0"/>
    <b v="1"/>
    <s v="theater/plays"/>
    <x v="3"/>
    <s v="plays"/>
  </r>
  <r>
    <x v="0"/>
    <n v="61.008145363408524"/>
    <n v="1596"/>
    <s v="US"/>
    <s v="USD"/>
    <n v="1416031200"/>
    <x v="660"/>
    <n v="1416204000"/>
    <d v="2014-11-17T06:00:00"/>
    <b v="0"/>
    <b v="0"/>
    <s v="games/mobile games"/>
    <x v="6"/>
    <s v="mobile games"/>
  </r>
  <r>
    <x v="3"/>
    <n v="92.036259541984734"/>
    <n v="524"/>
    <s v="US"/>
    <s v="USD"/>
    <n v="1287982800"/>
    <x v="661"/>
    <n v="1288501200"/>
    <d v="2010-10-31T05:00:00"/>
    <b v="0"/>
    <b v="1"/>
    <s v="theater/plays"/>
    <x v="3"/>
    <s v="plays"/>
  </r>
  <r>
    <x v="1"/>
    <n v="81.132596685082873"/>
    <n v="181"/>
    <s v="US"/>
    <s v="USD"/>
    <n v="1547964000"/>
    <x v="4"/>
    <n v="1552971600"/>
    <d v="2019-03-19T05:00:00"/>
    <b v="0"/>
    <b v="0"/>
    <s v="technology/web"/>
    <x v="2"/>
    <s v="web"/>
  </r>
  <r>
    <x v="0"/>
    <n v="73.5"/>
    <n v="10"/>
    <s v="US"/>
    <s v="USD"/>
    <n v="1464152400"/>
    <x v="662"/>
    <n v="1465102800"/>
    <d v="2016-06-05T05:00:00"/>
    <b v="0"/>
    <b v="0"/>
    <s v="theater/plays"/>
    <x v="3"/>
    <s v="plays"/>
  </r>
  <r>
    <x v="1"/>
    <n v="85.221311475409834"/>
    <n v="122"/>
    <s v="US"/>
    <s v="USD"/>
    <n v="1359957600"/>
    <x v="663"/>
    <n v="1360130400"/>
    <d v="2013-02-06T06:00:00"/>
    <b v="0"/>
    <b v="0"/>
    <s v="film &amp; video/drama"/>
    <x v="4"/>
    <s v="drama"/>
  </r>
  <r>
    <x v="1"/>
    <n v="110.96825396825396"/>
    <n v="1071"/>
    <s v="CA"/>
    <s v="CAD"/>
    <n v="1432357200"/>
    <x v="664"/>
    <n v="1432875600"/>
    <d v="2015-05-29T05:00:00"/>
    <b v="0"/>
    <b v="0"/>
    <s v="technology/wearables"/>
    <x v="2"/>
    <s v="wearables"/>
  </r>
  <r>
    <x v="3"/>
    <n v="32.968036529680369"/>
    <n v="219"/>
    <s v="US"/>
    <s v="USD"/>
    <n v="1500786000"/>
    <x v="665"/>
    <n v="1500872400"/>
    <d v="2017-07-24T05:00:00"/>
    <b v="0"/>
    <b v="0"/>
    <s v="technology/web"/>
    <x v="2"/>
    <s v="web"/>
  </r>
  <r>
    <x v="0"/>
    <n v="96.005352363960753"/>
    <n v="1121"/>
    <s v="US"/>
    <s v="USD"/>
    <n v="1490158800"/>
    <x v="666"/>
    <n v="1492146000"/>
    <d v="2017-04-14T05:00:00"/>
    <b v="0"/>
    <b v="1"/>
    <s v="music/rock"/>
    <x v="1"/>
    <s v="rock"/>
  </r>
  <r>
    <x v="1"/>
    <n v="84.96632653061225"/>
    <n v="980"/>
    <s v="US"/>
    <s v="USD"/>
    <n v="1406178000"/>
    <x v="43"/>
    <n v="1407301200"/>
    <d v="2014-08-06T05:00:00"/>
    <b v="0"/>
    <b v="0"/>
    <s v="music/metal"/>
    <x v="1"/>
    <s v="metal"/>
  </r>
  <r>
    <x v="1"/>
    <n v="25.007462686567163"/>
    <n v="536"/>
    <s v="US"/>
    <s v="USD"/>
    <n v="1485583200"/>
    <x v="667"/>
    <n v="1486620000"/>
    <d v="2017-02-09T06:00:00"/>
    <b v="0"/>
    <b v="1"/>
    <s v="theater/plays"/>
    <x v="3"/>
    <s v="plays"/>
  </r>
  <r>
    <x v="1"/>
    <n v="65.998995479658461"/>
    <n v="1991"/>
    <s v="US"/>
    <s v="USD"/>
    <n v="1459314000"/>
    <x v="668"/>
    <n v="1459918800"/>
    <d v="2016-04-06T05:00:00"/>
    <b v="0"/>
    <b v="0"/>
    <s v="photography/photography books"/>
    <x v="7"/>
    <s v="photography books"/>
  </r>
  <r>
    <x v="3"/>
    <n v="87.34482758620689"/>
    <n v="29"/>
    <s v="US"/>
    <s v="USD"/>
    <n v="1424412000"/>
    <x v="669"/>
    <n v="1424757600"/>
    <d v="2015-02-24T06:00:00"/>
    <b v="0"/>
    <b v="0"/>
    <s v="publishing/nonfiction"/>
    <x v="5"/>
    <s v="nonfiction"/>
  </r>
  <r>
    <x v="1"/>
    <n v="27.933333333333334"/>
    <n v="180"/>
    <s v="US"/>
    <s v="USD"/>
    <n v="1478844000"/>
    <x v="670"/>
    <n v="1479880800"/>
    <d v="2016-11-23T06:00:00"/>
    <b v="0"/>
    <b v="0"/>
    <s v="music/indie rock"/>
    <x v="1"/>
    <s v="indie rock"/>
  </r>
  <r>
    <x v="0"/>
    <n v="103.8"/>
    <n v="15"/>
    <s v="US"/>
    <s v="USD"/>
    <n v="1416117600"/>
    <x v="671"/>
    <n v="1418018400"/>
    <d v="2014-12-08T06:00:00"/>
    <b v="0"/>
    <b v="1"/>
    <s v="theater/plays"/>
    <x v="3"/>
    <s v="plays"/>
  </r>
  <r>
    <x v="0"/>
    <n v="31.937172774869111"/>
    <n v="191"/>
    <s v="US"/>
    <s v="USD"/>
    <n v="1340946000"/>
    <x v="672"/>
    <n v="1341032400"/>
    <d v="2012-06-30T05:00:00"/>
    <b v="0"/>
    <b v="0"/>
    <s v="music/indie rock"/>
    <x v="1"/>
    <s v="indie rock"/>
  </r>
  <r>
    <x v="0"/>
    <n v="99.5"/>
    <n v="16"/>
    <s v="US"/>
    <s v="USD"/>
    <n v="1486101600"/>
    <x v="673"/>
    <n v="1486360800"/>
    <d v="2017-02-06T06:00:00"/>
    <b v="0"/>
    <b v="0"/>
    <s v="theater/plays"/>
    <x v="3"/>
    <s v="plays"/>
  </r>
  <r>
    <x v="1"/>
    <n v="108.84615384615384"/>
    <n v="130"/>
    <s v="US"/>
    <s v="USD"/>
    <n v="1274590800"/>
    <x v="674"/>
    <n v="1274677200"/>
    <d v="2010-05-24T05:00:00"/>
    <b v="0"/>
    <b v="0"/>
    <s v="theater/plays"/>
    <x v="3"/>
    <s v="plays"/>
  </r>
  <r>
    <x v="1"/>
    <n v="110.76229508196721"/>
    <n v="122"/>
    <s v="US"/>
    <s v="USD"/>
    <n v="1263880800"/>
    <x v="675"/>
    <n v="1267509600"/>
    <d v="2010-03-02T06:00:00"/>
    <b v="0"/>
    <b v="0"/>
    <s v="music/electric music"/>
    <x v="1"/>
    <s v="electric music"/>
  </r>
  <r>
    <x v="0"/>
    <n v="29.647058823529413"/>
    <n v="17"/>
    <s v="US"/>
    <s v="USD"/>
    <n v="1445403600"/>
    <x v="676"/>
    <n v="1445922000"/>
    <d v="2015-10-27T05:00:00"/>
    <b v="0"/>
    <b v="1"/>
    <s v="theater/plays"/>
    <x v="3"/>
    <s v="plays"/>
  </r>
  <r>
    <x v="1"/>
    <n v="101.71428571428571"/>
    <n v="140"/>
    <s v="US"/>
    <s v="USD"/>
    <n v="1533877200"/>
    <x v="342"/>
    <n v="1534050000"/>
    <d v="2018-08-12T05:00:00"/>
    <b v="0"/>
    <b v="1"/>
    <s v="theater/plays"/>
    <x v="3"/>
    <s v="plays"/>
  </r>
  <r>
    <x v="0"/>
    <n v="61.5"/>
    <n v="34"/>
    <s v="US"/>
    <s v="USD"/>
    <n v="1275195600"/>
    <x v="677"/>
    <n v="1277528400"/>
    <d v="2010-06-26T05:00:00"/>
    <b v="0"/>
    <b v="0"/>
    <s v="technology/wearables"/>
    <x v="2"/>
    <s v="wearables"/>
  </r>
  <r>
    <x v="1"/>
    <n v="35"/>
    <n v="3388"/>
    <s v="US"/>
    <s v="USD"/>
    <n v="1318136400"/>
    <x v="678"/>
    <n v="1318568400"/>
    <d v="2011-10-14T05:00:00"/>
    <b v="0"/>
    <b v="0"/>
    <s v="technology/web"/>
    <x v="2"/>
    <s v="web"/>
  </r>
  <r>
    <x v="1"/>
    <n v="40.049999999999997"/>
    <n v="280"/>
    <s v="US"/>
    <s v="USD"/>
    <n v="1283403600"/>
    <x v="679"/>
    <n v="1284354000"/>
    <d v="2010-09-13T05:00:00"/>
    <b v="0"/>
    <b v="0"/>
    <s v="theater/plays"/>
    <x v="3"/>
    <s v="plays"/>
  </r>
  <r>
    <x v="3"/>
    <n v="110.97231270358306"/>
    <n v="614"/>
    <s v="US"/>
    <s v="USD"/>
    <n v="1267423200"/>
    <x v="680"/>
    <n v="1269579600"/>
    <d v="2010-03-26T05:00:00"/>
    <b v="0"/>
    <b v="1"/>
    <s v="film &amp; video/animation"/>
    <x v="4"/>
    <s v="animation"/>
  </r>
  <r>
    <x v="1"/>
    <n v="36.959016393442624"/>
    <n v="366"/>
    <s v="IT"/>
    <s v="EUR"/>
    <n v="1412744400"/>
    <x v="681"/>
    <n v="1413781200"/>
    <d v="2014-10-20T05:00:00"/>
    <b v="0"/>
    <b v="1"/>
    <s v="technology/wearables"/>
    <x v="2"/>
    <s v="wearables"/>
  </r>
  <r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x v="1"/>
    <n v="30.974074074074075"/>
    <n v="270"/>
    <s v="US"/>
    <s v="USD"/>
    <n v="1458190800"/>
    <x v="683"/>
    <n v="1459486800"/>
    <d v="2016-04-01T05:00:00"/>
    <b v="1"/>
    <b v="1"/>
    <s v="publishing/nonfiction"/>
    <x v="5"/>
    <s v="nonfiction"/>
  </r>
  <r>
    <x v="3"/>
    <n v="47.035087719298247"/>
    <n v="114"/>
    <s v="US"/>
    <s v="USD"/>
    <n v="1280984400"/>
    <x v="684"/>
    <n v="1282539600"/>
    <d v="2010-08-23T05:00:00"/>
    <b v="0"/>
    <b v="1"/>
    <s v="theater/plays"/>
    <x v="3"/>
    <s v="plays"/>
  </r>
  <r>
    <x v="1"/>
    <n v="88.065693430656935"/>
    <n v="137"/>
    <s v="US"/>
    <s v="USD"/>
    <n v="1274590800"/>
    <x v="674"/>
    <n v="1275886800"/>
    <d v="2010-06-07T05:00:00"/>
    <b v="0"/>
    <b v="0"/>
    <s v="photography/photography books"/>
    <x v="7"/>
    <s v="photography books"/>
  </r>
  <r>
    <x v="1"/>
    <n v="37.005616224648989"/>
    <n v="3205"/>
    <s v="US"/>
    <s v="USD"/>
    <n v="1351400400"/>
    <x v="685"/>
    <n v="1355983200"/>
    <d v="2012-12-20T06:00:00"/>
    <b v="0"/>
    <b v="0"/>
    <s v="theater/plays"/>
    <x v="3"/>
    <s v="plays"/>
  </r>
  <r>
    <x v="1"/>
    <n v="26.027777777777779"/>
    <n v="288"/>
    <s v="DK"/>
    <s v="DKK"/>
    <n v="1514354400"/>
    <x v="605"/>
    <n v="1515391200"/>
    <d v="2018-01-08T06:00:00"/>
    <b v="0"/>
    <b v="1"/>
    <s v="theater/plays"/>
    <x v="3"/>
    <s v="plays"/>
  </r>
  <r>
    <x v="1"/>
    <n v="67.817567567567565"/>
    <n v="148"/>
    <s v="US"/>
    <s v="USD"/>
    <n v="1421733600"/>
    <x v="686"/>
    <n v="1422252000"/>
    <d v="2015-01-26T06:00:00"/>
    <b v="0"/>
    <b v="0"/>
    <s v="theater/plays"/>
    <x v="3"/>
    <s v="plays"/>
  </r>
  <r>
    <x v="1"/>
    <n v="49.964912280701753"/>
    <n v="114"/>
    <s v="US"/>
    <s v="USD"/>
    <n v="1305176400"/>
    <x v="687"/>
    <n v="1305522000"/>
    <d v="2011-05-16T05:00:00"/>
    <b v="0"/>
    <b v="0"/>
    <s v="film &amp; video/drama"/>
    <x v="4"/>
    <s v="drama"/>
  </r>
  <r>
    <x v="1"/>
    <n v="110.01646903820817"/>
    <n v="1518"/>
    <s v="CA"/>
    <s v="CAD"/>
    <n v="1414126800"/>
    <x v="688"/>
    <n v="1414904400"/>
    <d v="2014-11-02T05:00:00"/>
    <b v="0"/>
    <b v="0"/>
    <s v="music/rock"/>
    <x v="1"/>
    <s v="rock"/>
  </r>
  <r>
    <x v="0"/>
    <n v="89.964678178963894"/>
    <n v="1274"/>
    <s v="US"/>
    <s v="USD"/>
    <n v="1517810400"/>
    <x v="689"/>
    <n v="1520402400"/>
    <d v="2018-03-07T06:00:00"/>
    <b v="0"/>
    <b v="0"/>
    <s v="music/electric music"/>
    <x v="1"/>
    <s v="electric music"/>
  </r>
  <r>
    <x v="0"/>
    <n v="79.009523809523813"/>
    <n v="210"/>
    <s v="IT"/>
    <s v="EUR"/>
    <n v="1564635600"/>
    <x v="690"/>
    <n v="1567141200"/>
    <d v="2019-08-30T05:00:00"/>
    <b v="0"/>
    <b v="1"/>
    <s v="games/video games"/>
    <x v="6"/>
    <s v="video games"/>
  </r>
  <r>
    <x v="1"/>
    <n v="86.867469879518069"/>
    <n v="166"/>
    <s v="US"/>
    <s v="USD"/>
    <n v="1500699600"/>
    <x v="691"/>
    <n v="1501131600"/>
    <d v="2017-07-27T05:00:00"/>
    <b v="0"/>
    <b v="0"/>
    <s v="music/rock"/>
    <x v="1"/>
    <s v="rock"/>
  </r>
  <r>
    <x v="1"/>
    <n v="62.04"/>
    <n v="100"/>
    <s v="AU"/>
    <s v="AUD"/>
    <n v="1354082400"/>
    <x v="692"/>
    <n v="1355032800"/>
    <d v="2012-12-09T06:00:00"/>
    <b v="0"/>
    <b v="0"/>
    <s v="music/jazz"/>
    <x v="1"/>
    <s v="jazz"/>
  </r>
  <r>
    <x v="1"/>
    <n v="26.970212765957445"/>
    <n v="235"/>
    <s v="US"/>
    <s v="USD"/>
    <n v="1336453200"/>
    <x v="693"/>
    <n v="1339477200"/>
    <d v="2012-06-12T05:00:00"/>
    <b v="0"/>
    <b v="1"/>
    <s v="theater/plays"/>
    <x v="3"/>
    <s v="plays"/>
  </r>
  <r>
    <x v="1"/>
    <n v="54.121621621621621"/>
    <n v="148"/>
    <s v="US"/>
    <s v="USD"/>
    <n v="1305262800"/>
    <x v="694"/>
    <n v="1305954000"/>
    <d v="2011-05-21T05:00:00"/>
    <b v="0"/>
    <b v="0"/>
    <s v="music/rock"/>
    <x v="1"/>
    <s v="rock"/>
  </r>
  <r>
    <x v="1"/>
    <n v="41.035353535353536"/>
    <n v="198"/>
    <s v="US"/>
    <s v="USD"/>
    <n v="1492232400"/>
    <x v="695"/>
    <n v="1494392400"/>
    <d v="2017-05-10T05:00:00"/>
    <b v="1"/>
    <b v="1"/>
    <s v="music/indie rock"/>
    <x v="1"/>
    <s v="indie rock"/>
  </r>
  <r>
    <x v="0"/>
    <n v="55.052419354838712"/>
    <n v="248"/>
    <s v="AU"/>
    <s v="AUD"/>
    <n v="1537333200"/>
    <x v="123"/>
    <n v="1537419600"/>
    <d v="2018-09-20T05:00:00"/>
    <b v="0"/>
    <b v="0"/>
    <s v="film &amp; video/science fiction"/>
    <x v="4"/>
    <s v="science fiction"/>
  </r>
  <r>
    <x v="0"/>
    <n v="107.93762183235867"/>
    <n v="513"/>
    <s v="US"/>
    <s v="USD"/>
    <n v="1444107600"/>
    <x v="696"/>
    <n v="1447999200"/>
    <d v="2015-11-20T06:00:00"/>
    <b v="0"/>
    <b v="0"/>
    <s v="publishing/translations"/>
    <x v="5"/>
    <s v="translations"/>
  </r>
  <r>
    <x v="1"/>
    <n v="73.92"/>
    <n v="150"/>
    <s v="US"/>
    <s v="USD"/>
    <n v="1386741600"/>
    <x v="626"/>
    <n v="1388037600"/>
    <d v="2013-12-26T06:00:00"/>
    <b v="0"/>
    <b v="0"/>
    <s v="theater/plays"/>
    <x v="3"/>
    <s v="plays"/>
  </r>
  <r>
    <x v="0"/>
    <n v="31.995894428152493"/>
    <n v="3410"/>
    <s v="US"/>
    <s v="USD"/>
    <n v="1376542800"/>
    <x v="697"/>
    <n v="1378789200"/>
    <d v="2013-09-10T05:00:00"/>
    <b v="0"/>
    <b v="0"/>
    <s v="games/video games"/>
    <x v="6"/>
    <s v="video games"/>
  </r>
  <r>
    <x v="1"/>
    <n v="53.898148148148145"/>
    <n v="216"/>
    <s v="IT"/>
    <s v="EUR"/>
    <n v="1397451600"/>
    <x v="698"/>
    <n v="1398056400"/>
    <d v="2014-04-21T05:00:00"/>
    <b v="0"/>
    <b v="1"/>
    <s v="theater/plays"/>
    <x v="3"/>
    <s v="plays"/>
  </r>
  <r>
    <x v="3"/>
    <n v="106.5"/>
    <n v="26"/>
    <s v="US"/>
    <s v="USD"/>
    <n v="1548482400"/>
    <x v="699"/>
    <n v="1550815200"/>
    <d v="2019-02-22T06:00:00"/>
    <b v="0"/>
    <b v="0"/>
    <s v="theater/plays"/>
    <x v="3"/>
    <s v="plays"/>
  </r>
  <r>
    <x v="1"/>
    <n v="32.999805409612762"/>
    <n v="5139"/>
    <s v="US"/>
    <s v="USD"/>
    <n v="1549692000"/>
    <x v="700"/>
    <n v="1550037600"/>
    <d v="2019-02-13T06:00:00"/>
    <b v="0"/>
    <b v="0"/>
    <s v="music/indie rock"/>
    <x v="1"/>
    <s v="indie rock"/>
  </r>
  <r>
    <x v="1"/>
    <n v="43.00254993625159"/>
    <n v="2353"/>
    <s v="US"/>
    <s v="USD"/>
    <n v="1492059600"/>
    <x v="701"/>
    <n v="1492923600"/>
    <d v="2017-04-23T05:00:00"/>
    <b v="0"/>
    <b v="0"/>
    <s v="theater/plays"/>
    <x v="3"/>
    <s v="plays"/>
  </r>
  <r>
    <x v="1"/>
    <n v="86.858974358974365"/>
    <n v="78"/>
    <s v="IT"/>
    <s v="EUR"/>
    <n v="1463979600"/>
    <x v="702"/>
    <n v="1467522000"/>
    <d v="2016-07-03T05:00:00"/>
    <b v="0"/>
    <b v="0"/>
    <s v="technology/web"/>
    <x v="2"/>
    <s v="web"/>
  </r>
  <r>
    <x v="0"/>
    <n v="96.8"/>
    <n v="10"/>
    <s v="US"/>
    <s v="USD"/>
    <n v="1415253600"/>
    <x v="703"/>
    <n v="1416117600"/>
    <d v="2014-11-16T06:00:00"/>
    <b v="0"/>
    <b v="0"/>
    <s v="music/rock"/>
    <x v="1"/>
    <s v="rock"/>
  </r>
  <r>
    <x v="0"/>
    <n v="32.995456610631528"/>
    <n v="2201"/>
    <s v="US"/>
    <s v="USD"/>
    <n v="1562216400"/>
    <x v="704"/>
    <n v="1563771600"/>
    <d v="2019-07-22T05:00:00"/>
    <b v="0"/>
    <b v="0"/>
    <s v="theater/plays"/>
    <x v="3"/>
    <s v="plays"/>
  </r>
  <r>
    <x v="0"/>
    <n v="68.028106508875737"/>
    <n v="676"/>
    <s v="US"/>
    <s v="USD"/>
    <n v="1316754000"/>
    <x v="431"/>
    <n v="1319259600"/>
    <d v="2011-10-22T05:00:00"/>
    <b v="0"/>
    <b v="0"/>
    <s v="theater/plays"/>
    <x v="3"/>
    <s v="plays"/>
  </r>
  <r>
    <x v="1"/>
    <n v="58.867816091954026"/>
    <n v="174"/>
    <s v="CH"/>
    <s v="CHF"/>
    <n v="1313211600"/>
    <x v="705"/>
    <n v="1313643600"/>
    <d v="2011-08-18T05:00:00"/>
    <b v="0"/>
    <b v="0"/>
    <s v="film &amp; video/animation"/>
    <x v="4"/>
    <s v="animation"/>
  </r>
  <r>
    <x v="0"/>
    <n v="105.04572803850782"/>
    <n v="831"/>
    <s v="US"/>
    <s v="USD"/>
    <n v="1439528400"/>
    <x v="706"/>
    <n v="1440306000"/>
    <d v="2015-08-23T05:00:00"/>
    <b v="0"/>
    <b v="1"/>
    <s v="theater/plays"/>
    <x v="3"/>
    <s v="plays"/>
  </r>
  <r>
    <x v="1"/>
    <n v="33.054878048780488"/>
    <n v="164"/>
    <s v="US"/>
    <s v="USD"/>
    <n v="1469163600"/>
    <x v="707"/>
    <n v="1470805200"/>
    <d v="2016-08-10T05:00:00"/>
    <b v="0"/>
    <b v="1"/>
    <s v="film &amp; video/drama"/>
    <x v="4"/>
    <s v="drama"/>
  </r>
  <r>
    <x v="3"/>
    <n v="78.821428571428569"/>
    <n v="56"/>
    <s v="CH"/>
    <s v="CHF"/>
    <n v="1288501200"/>
    <x v="708"/>
    <n v="1292911200"/>
    <d v="2010-12-21T06:00:00"/>
    <b v="0"/>
    <b v="0"/>
    <s v="theater/plays"/>
    <x v="3"/>
    <s v="plays"/>
  </r>
  <r>
    <x v="1"/>
    <n v="68.204968944099377"/>
    <n v="161"/>
    <s v="US"/>
    <s v="USD"/>
    <n v="1298959200"/>
    <x v="709"/>
    <n v="1301374800"/>
    <d v="2011-03-29T05:00:00"/>
    <b v="0"/>
    <b v="1"/>
    <s v="film &amp; video/animation"/>
    <x v="4"/>
    <s v="animation"/>
  </r>
  <r>
    <x v="1"/>
    <n v="75.731884057971016"/>
    <n v="138"/>
    <s v="US"/>
    <s v="USD"/>
    <n v="1387260000"/>
    <x v="710"/>
    <n v="1387864800"/>
    <d v="2013-12-24T06:00:00"/>
    <b v="0"/>
    <b v="0"/>
    <s v="music/rock"/>
    <x v="1"/>
    <s v="rock"/>
  </r>
  <r>
    <x v="1"/>
    <n v="30.996070133010882"/>
    <n v="3308"/>
    <s v="US"/>
    <s v="USD"/>
    <n v="1457244000"/>
    <x v="711"/>
    <n v="1458190800"/>
    <d v="2016-03-17T05:00:00"/>
    <b v="0"/>
    <b v="0"/>
    <s v="technology/web"/>
    <x v="2"/>
    <s v="web"/>
  </r>
  <r>
    <x v="1"/>
    <n v="101.88188976377953"/>
    <n v="127"/>
    <s v="AU"/>
    <s v="AUD"/>
    <n v="1556341200"/>
    <x v="157"/>
    <n v="1559278800"/>
    <d v="2019-05-31T05:00:00"/>
    <b v="0"/>
    <b v="1"/>
    <s v="film &amp; video/animation"/>
    <x v="4"/>
    <s v="animation"/>
  </r>
  <r>
    <x v="1"/>
    <n v="52.879227053140099"/>
    <n v="207"/>
    <s v="IT"/>
    <s v="EUR"/>
    <n v="1522126800"/>
    <x v="630"/>
    <n v="1522731600"/>
    <d v="2018-04-03T05:00:00"/>
    <b v="0"/>
    <b v="1"/>
    <s v="music/jazz"/>
    <x v="1"/>
    <s v="jazz"/>
  </r>
  <r>
    <x v="0"/>
    <n v="71.005820721769496"/>
    <n v="859"/>
    <s v="CA"/>
    <s v="CAD"/>
    <n v="1305954000"/>
    <x v="712"/>
    <n v="1306731600"/>
    <d v="2011-05-30T05:00:00"/>
    <b v="0"/>
    <b v="0"/>
    <s v="music/rock"/>
    <x v="1"/>
    <s v="rock"/>
  </r>
  <r>
    <x v="2"/>
    <n v="102.38709677419355"/>
    <n v="31"/>
    <s v="US"/>
    <s v="USD"/>
    <n v="1350709200"/>
    <x v="93"/>
    <n v="1352527200"/>
    <d v="2012-11-10T06:00:00"/>
    <b v="0"/>
    <b v="0"/>
    <s v="film &amp; video/animation"/>
    <x v="4"/>
    <s v="animation"/>
  </r>
  <r>
    <x v="0"/>
    <n v="74.466666666666669"/>
    <n v="45"/>
    <s v="US"/>
    <s v="USD"/>
    <n v="1401166800"/>
    <x v="713"/>
    <n v="1404363600"/>
    <d v="2014-07-03T05:00:00"/>
    <b v="0"/>
    <b v="0"/>
    <s v="theater/plays"/>
    <x v="3"/>
    <s v="plays"/>
  </r>
  <r>
    <x v="3"/>
    <n v="51.009883198562441"/>
    <n v="1113"/>
    <s v="US"/>
    <s v="USD"/>
    <n v="1266127200"/>
    <x v="714"/>
    <n v="1266645600"/>
    <d v="2010-02-20T06:00:00"/>
    <b v="0"/>
    <b v="0"/>
    <s v="theater/plays"/>
    <x v="3"/>
    <s v="plays"/>
  </r>
  <r>
    <x v="0"/>
    <n v="90"/>
    <n v="6"/>
    <s v="US"/>
    <s v="USD"/>
    <n v="1481436000"/>
    <x v="715"/>
    <n v="1482818400"/>
    <d v="2016-12-27T06:00:00"/>
    <b v="0"/>
    <b v="0"/>
    <s v="food/food trucks"/>
    <x v="0"/>
    <s v="food trucks"/>
  </r>
  <r>
    <x v="0"/>
    <n v="97.142857142857139"/>
    <n v="7"/>
    <s v="US"/>
    <s v="USD"/>
    <n v="1372222800"/>
    <x v="716"/>
    <n v="1374642000"/>
    <d v="2013-07-24T05:00:00"/>
    <b v="0"/>
    <b v="1"/>
    <s v="theater/plays"/>
    <x v="3"/>
    <s v="plays"/>
  </r>
  <r>
    <x v="1"/>
    <n v="72.071823204419886"/>
    <n v="181"/>
    <s v="CH"/>
    <s v="CHF"/>
    <n v="1372136400"/>
    <x v="448"/>
    <n v="1372482000"/>
    <d v="2013-06-29T05:00:00"/>
    <b v="0"/>
    <b v="0"/>
    <s v="publishing/nonfiction"/>
    <x v="5"/>
    <s v="nonfiction"/>
  </r>
  <r>
    <x v="1"/>
    <n v="75.236363636363635"/>
    <n v="110"/>
    <s v="US"/>
    <s v="USD"/>
    <n v="1513922400"/>
    <x v="717"/>
    <n v="1514959200"/>
    <d v="2018-01-03T06:00:00"/>
    <b v="0"/>
    <b v="0"/>
    <s v="music/rock"/>
    <x v="1"/>
    <s v="rock"/>
  </r>
  <r>
    <x v="0"/>
    <n v="32.967741935483872"/>
    <n v="31"/>
    <s v="US"/>
    <s v="USD"/>
    <n v="1477976400"/>
    <x v="718"/>
    <n v="1478235600"/>
    <d v="2016-11-04T05:00:00"/>
    <b v="0"/>
    <b v="0"/>
    <s v="film &amp; video/drama"/>
    <x v="4"/>
    <s v="drama"/>
  </r>
  <r>
    <x v="0"/>
    <n v="54.807692307692307"/>
    <n v="78"/>
    <s v="US"/>
    <s v="USD"/>
    <n v="1407474000"/>
    <x v="719"/>
    <n v="1408078800"/>
    <d v="2014-08-15T05:00:00"/>
    <b v="0"/>
    <b v="1"/>
    <s v="games/mobile games"/>
    <x v="6"/>
    <s v="mobile games"/>
  </r>
  <r>
    <x v="1"/>
    <n v="45.037837837837834"/>
    <n v="185"/>
    <s v="US"/>
    <s v="USD"/>
    <n v="1546149600"/>
    <x v="720"/>
    <n v="1548136800"/>
    <d v="2019-01-22T06:00:00"/>
    <b v="0"/>
    <b v="0"/>
    <s v="technology/web"/>
    <x v="2"/>
    <s v="web"/>
  </r>
  <r>
    <x v="1"/>
    <n v="52.958677685950413"/>
    <n v="121"/>
    <s v="US"/>
    <s v="USD"/>
    <n v="1338440400"/>
    <x v="721"/>
    <n v="1340859600"/>
    <d v="2012-06-28T05:00:00"/>
    <b v="0"/>
    <b v="1"/>
    <s v="theater/plays"/>
    <x v="3"/>
    <s v="plays"/>
  </r>
  <r>
    <x v="0"/>
    <n v="60.017959183673469"/>
    <n v="1225"/>
    <s v="GB"/>
    <s v="GBP"/>
    <n v="1454133600"/>
    <x v="722"/>
    <n v="1454479200"/>
    <d v="2016-02-03T06:00:00"/>
    <b v="0"/>
    <b v="0"/>
    <s v="theater/plays"/>
    <x v="3"/>
    <s v="plays"/>
  </r>
  <r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x v="1"/>
    <n v="44.028301886792455"/>
    <n v="106"/>
    <s v="US"/>
    <s v="USD"/>
    <n v="1577772000"/>
    <x v="723"/>
    <n v="1579672800"/>
    <d v="2020-01-22T06:00:00"/>
    <b v="0"/>
    <b v="1"/>
    <s v="photography/photography books"/>
    <x v="7"/>
    <s v="photography books"/>
  </r>
  <r>
    <x v="1"/>
    <n v="86.028169014084511"/>
    <n v="142"/>
    <s v="US"/>
    <s v="USD"/>
    <n v="1562216400"/>
    <x v="704"/>
    <n v="1562389200"/>
    <d v="2019-07-06T05:00:00"/>
    <b v="0"/>
    <b v="0"/>
    <s v="photography/photography books"/>
    <x v="7"/>
    <s v="photography books"/>
  </r>
  <r>
    <x v="1"/>
    <n v="28.012875536480685"/>
    <n v="233"/>
    <s v="US"/>
    <s v="USD"/>
    <n v="1548568800"/>
    <x v="724"/>
    <n v="1551506400"/>
    <d v="2019-03-02T06:00:00"/>
    <b v="0"/>
    <b v="0"/>
    <s v="theater/plays"/>
    <x v="3"/>
    <s v="plays"/>
  </r>
  <r>
    <x v="1"/>
    <n v="32.050458715596328"/>
    <n v="218"/>
    <s v="US"/>
    <s v="USD"/>
    <n v="1514872800"/>
    <x v="725"/>
    <n v="1516600800"/>
    <d v="2018-01-22T06:00:00"/>
    <b v="0"/>
    <b v="0"/>
    <s v="music/rock"/>
    <x v="1"/>
    <s v="rock"/>
  </r>
  <r>
    <x v="0"/>
    <n v="73.611940298507463"/>
    <n v="67"/>
    <s v="AU"/>
    <s v="AUD"/>
    <n v="1416031200"/>
    <x v="660"/>
    <n v="1420437600"/>
    <d v="2015-01-05T06:00:00"/>
    <b v="0"/>
    <b v="0"/>
    <s v="film &amp; video/documentary"/>
    <x v="4"/>
    <s v="documentary"/>
  </r>
  <r>
    <x v="1"/>
    <n v="108.71052631578948"/>
    <n v="76"/>
    <s v="US"/>
    <s v="USD"/>
    <n v="1330927200"/>
    <x v="726"/>
    <n v="1332997200"/>
    <d v="2012-03-29T05:00:00"/>
    <b v="0"/>
    <b v="1"/>
    <s v="film &amp; video/drama"/>
    <x v="4"/>
    <s v="drama"/>
  </r>
  <r>
    <x v="1"/>
    <n v="42.97674418604651"/>
    <n v="43"/>
    <s v="US"/>
    <s v="USD"/>
    <n v="1571115600"/>
    <x v="727"/>
    <n v="1574920800"/>
    <d v="2019-11-28T06:00:00"/>
    <b v="0"/>
    <b v="1"/>
    <s v="theater/plays"/>
    <x v="3"/>
    <s v="plays"/>
  </r>
  <r>
    <x v="0"/>
    <n v="83.315789473684205"/>
    <n v="19"/>
    <s v="US"/>
    <s v="USD"/>
    <n v="1463461200"/>
    <x v="728"/>
    <n v="1464930000"/>
    <d v="2016-06-03T05:00:00"/>
    <b v="0"/>
    <b v="0"/>
    <s v="food/food trucks"/>
    <x v="0"/>
    <s v="food trucks"/>
  </r>
  <r>
    <x v="0"/>
    <n v="42"/>
    <n v="2108"/>
    <s v="CH"/>
    <s v="CHF"/>
    <n v="1344920400"/>
    <x v="729"/>
    <n v="1345006800"/>
    <d v="2012-08-15T05:00:00"/>
    <b v="0"/>
    <b v="0"/>
    <s v="film &amp; video/documentary"/>
    <x v="4"/>
    <s v="documentary"/>
  </r>
  <r>
    <x v="1"/>
    <n v="55.927601809954751"/>
    <n v="221"/>
    <s v="US"/>
    <s v="USD"/>
    <n v="1511848800"/>
    <x v="730"/>
    <n v="1512712800"/>
    <d v="2017-12-08T06:00:00"/>
    <b v="0"/>
    <b v="1"/>
    <s v="theater/plays"/>
    <x v="3"/>
    <s v="plays"/>
  </r>
  <r>
    <x v="0"/>
    <n v="105.03681885125184"/>
    <n v="679"/>
    <s v="US"/>
    <s v="USD"/>
    <n v="1452319200"/>
    <x v="731"/>
    <n v="1452492000"/>
    <d v="2016-01-11T06:00:00"/>
    <b v="0"/>
    <b v="1"/>
    <s v="games/video games"/>
    <x v="6"/>
    <s v="video games"/>
  </r>
  <r>
    <x v="1"/>
    <n v="48"/>
    <n v="2805"/>
    <s v="CA"/>
    <s v="CAD"/>
    <n v="1523854800"/>
    <x v="78"/>
    <n v="1524286800"/>
    <d v="2018-04-21T05:00:00"/>
    <b v="0"/>
    <b v="0"/>
    <s v="publishing/nonfiction"/>
    <x v="5"/>
    <s v="nonfiction"/>
  </r>
  <r>
    <x v="1"/>
    <n v="112.66176470588235"/>
    <n v="68"/>
    <s v="US"/>
    <s v="USD"/>
    <n v="1346043600"/>
    <x v="732"/>
    <n v="1346907600"/>
    <d v="2012-09-06T05:00:00"/>
    <b v="0"/>
    <b v="0"/>
    <s v="games/video games"/>
    <x v="6"/>
    <s v="video games"/>
  </r>
  <r>
    <x v="0"/>
    <n v="81.944444444444443"/>
    <n v="36"/>
    <s v="DK"/>
    <s v="DKK"/>
    <n v="1464325200"/>
    <x v="733"/>
    <n v="1464498000"/>
    <d v="2016-05-29T05:00:00"/>
    <b v="0"/>
    <b v="1"/>
    <s v="music/rock"/>
    <x v="1"/>
    <s v="rock"/>
  </r>
  <r>
    <x v="1"/>
    <n v="64.049180327868854"/>
    <n v="183"/>
    <s v="CA"/>
    <s v="CAD"/>
    <n v="1511935200"/>
    <x v="734"/>
    <n v="1514181600"/>
    <d v="2017-12-25T06:00:00"/>
    <b v="0"/>
    <b v="0"/>
    <s v="music/rock"/>
    <x v="1"/>
    <s v="rock"/>
  </r>
  <r>
    <x v="1"/>
    <n v="106.39097744360902"/>
    <n v="133"/>
    <s v="US"/>
    <s v="USD"/>
    <n v="1392012000"/>
    <x v="406"/>
    <n v="1392184800"/>
    <d v="2014-02-12T06:00:00"/>
    <b v="1"/>
    <b v="1"/>
    <s v="theater/plays"/>
    <x v="3"/>
    <s v="plays"/>
  </r>
  <r>
    <x v="1"/>
    <n v="76.011249497790274"/>
    <n v="2489"/>
    <s v="IT"/>
    <s v="EUR"/>
    <n v="1556946000"/>
    <x v="735"/>
    <n v="1559365200"/>
    <d v="2019-06-01T05:00:00"/>
    <b v="0"/>
    <b v="1"/>
    <s v="publishing/nonfiction"/>
    <x v="5"/>
    <s v="nonfiction"/>
  </r>
  <r>
    <x v="1"/>
    <n v="111.07246376811594"/>
    <n v="69"/>
    <s v="US"/>
    <s v="USD"/>
    <n v="1548050400"/>
    <x v="736"/>
    <n v="1549173600"/>
    <d v="2019-02-03T06:00:00"/>
    <b v="0"/>
    <b v="1"/>
    <s v="theater/plays"/>
    <x v="3"/>
    <s v="plays"/>
  </r>
  <r>
    <x v="0"/>
    <n v="95.936170212765958"/>
    <n v="47"/>
    <s v="US"/>
    <s v="USD"/>
    <n v="1353736800"/>
    <x v="737"/>
    <n v="1355032800"/>
    <d v="2012-12-09T06:00:00"/>
    <b v="1"/>
    <b v="0"/>
    <s v="games/video games"/>
    <x v="6"/>
    <s v="video games"/>
  </r>
  <r>
    <x v="1"/>
    <n v="43.043010752688176"/>
    <n v="279"/>
    <s v="GB"/>
    <s v="GBP"/>
    <n v="1532840400"/>
    <x v="192"/>
    <n v="1533963600"/>
    <d v="2018-08-11T05:00:00"/>
    <b v="0"/>
    <b v="1"/>
    <s v="music/rock"/>
    <x v="1"/>
    <s v="rock"/>
  </r>
  <r>
    <x v="1"/>
    <n v="67.966666666666669"/>
    <n v="210"/>
    <s v="US"/>
    <s v="USD"/>
    <n v="1488261600"/>
    <x v="738"/>
    <n v="1489381200"/>
    <d v="2017-03-13T05:00:00"/>
    <b v="0"/>
    <b v="0"/>
    <s v="film &amp; video/documentary"/>
    <x v="4"/>
    <s v="documentary"/>
  </r>
  <r>
    <x v="1"/>
    <n v="89.991428571428571"/>
    <n v="2100"/>
    <s v="US"/>
    <s v="USD"/>
    <n v="1393567200"/>
    <x v="739"/>
    <n v="1395032400"/>
    <d v="2014-03-17T05:00:00"/>
    <b v="0"/>
    <b v="0"/>
    <s v="music/rock"/>
    <x v="1"/>
    <s v="rock"/>
  </r>
  <r>
    <x v="1"/>
    <n v="58.095238095238095"/>
    <n v="252"/>
    <s v="US"/>
    <s v="USD"/>
    <n v="1410325200"/>
    <x v="613"/>
    <n v="1412485200"/>
    <d v="2014-10-05T05:00:00"/>
    <b v="1"/>
    <b v="1"/>
    <s v="music/rock"/>
    <x v="1"/>
    <s v="rock"/>
  </r>
  <r>
    <x v="1"/>
    <n v="83.996875000000003"/>
    <n v="1280"/>
    <s v="US"/>
    <s v="USD"/>
    <n v="1276923600"/>
    <x v="740"/>
    <n v="1279688400"/>
    <d v="2010-07-21T05:00:00"/>
    <b v="0"/>
    <b v="1"/>
    <s v="publishing/nonfiction"/>
    <x v="5"/>
    <s v="nonfiction"/>
  </r>
  <r>
    <x v="1"/>
    <n v="88.853503184713375"/>
    <n v="157"/>
    <s v="GB"/>
    <s v="GBP"/>
    <n v="1500958800"/>
    <x v="145"/>
    <n v="1501995600"/>
    <d v="2017-08-06T05:00:00"/>
    <b v="0"/>
    <b v="0"/>
    <s v="film &amp; video/shorts"/>
    <x v="4"/>
    <s v="shorts"/>
  </r>
  <r>
    <x v="1"/>
    <n v="65.963917525773198"/>
    <n v="194"/>
    <s v="US"/>
    <s v="USD"/>
    <n v="1292220000"/>
    <x v="741"/>
    <n v="1294639200"/>
    <d v="2011-01-10T06:00:00"/>
    <b v="0"/>
    <b v="1"/>
    <s v="theater/plays"/>
    <x v="3"/>
    <s v="plays"/>
  </r>
  <r>
    <x v="1"/>
    <n v="74.804878048780495"/>
    <n v="82"/>
    <s v="AU"/>
    <s v="AUD"/>
    <n v="1304398800"/>
    <x v="742"/>
    <n v="1305435600"/>
    <d v="2011-05-15T05:00:00"/>
    <b v="0"/>
    <b v="1"/>
    <s v="film &amp; video/drama"/>
    <x v="4"/>
    <s v="drama"/>
  </r>
  <r>
    <x v="0"/>
    <n v="69.98571428571428"/>
    <n v="70"/>
    <s v="US"/>
    <s v="USD"/>
    <n v="1535432400"/>
    <x v="202"/>
    <n v="1537592400"/>
    <d v="2018-09-22T05:00:00"/>
    <b v="0"/>
    <b v="0"/>
    <s v="theater/plays"/>
    <x v="3"/>
    <s v="plays"/>
  </r>
  <r>
    <x v="0"/>
    <n v="32.006493506493506"/>
    <n v="154"/>
    <s v="US"/>
    <s v="USD"/>
    <n v="1433826000"/>
    <x v="743"/>
    <n v="1435122000"/>
    <d v="2015-06-24T05:00:00"/>
    <b v="0"/>
    <b v="0"/>
    <s v="theater/plays"/>
    <x v="3"/>
    <s v="plays"/>
  </r>
  <r>
    <x v="0"/>
    <n v="64.727272727272734"/>
    <n v="22"/>
    <s v="US"/>
    <s v="USD"/>
    <n v="1514959200"/>
    <x v="744"/>
    <n v="1520056800"/>
    <d v="2018-03-03T06:00:00"/>
    <b v="0"/>
    <b v="0"/>
    <s v="theater/plays"/>
    <x v="3"/>
    <s v="plays"/>
  </r>
  <r>
    <x v="1"/>
    <n v="24.998110087408456"/>
    <n v="4233"/>
    <s v="US"/>
    <s v="USD"/>
    <n v="1332738000"/>
    <x v="745"/>
    <n v="1335675600"/>
    <d v="2012-04-29T05:00:00"/>
    <b v="0"/>
    <b v="0"/>
    <s v="photography/photography books"/>
    <x v="7"/>
    <s v="photography books"/>
  </r>
  <r>
    <x v="1"/>
    <n v="104.97764070932922"/>
    <n v="1297"/>
    <s v="DK"/>
    <s v="DKK"/>
    <n v="1445490000"/>
    <x v="746"/>
    <n v="1448431200"/>
    <d v="2015-11-25T06:00:00"/>
    <b v="1"/>
    <b v="0"/>
    <s v="publishing/translations"/>
    <x v="5"/>
    <s v="translations"/>
  </r>
  <r>
    <x v="1"/>
    <n v="64.987878787878785"/>
    <n v="165"/>
    <s v="DK"/>
    <s v="DKK"/>
    <n v="1297663200"/>
    <x v="747"/>
    <n v="1298613600"/>
    <d v="2011-02-25T06:00:00"/>
    <b v="0"/>
    <b v="0"/>
    <s v="publishing/translations"/>
    <x v="5"/>
    <s v="translations"/>
  </r>
  <r>
    <x v="1"/>
    <n v="94.352941176470594"/>
    <n v="119"/>
    <s v="US"/>
    <s v="USD"/>
    <n v="1371963600"/>
    <x v="362"/>
    <n v="1372482000"/>
    <d v="2013-06-29T05:00:00"/>
    <b v="0"/>
    <b v="0"/>
    <s v="theater/plays"/>
    <x v="3"/>
    <s v="plays"/>
  </r>
  <r>
    <x v="0"/>
    <n v="44.001706484641637"/>
    <n v="1758"/>
    <s v="US"/>
    <s v="USD"/>
    <n v="1425103200"/>
    <x v="748"/>
    <n v="1425621600"/>
    <d v="2015-03-06T06:00:00"/>
    <b v="0"/>
    <b v="0"/>
    <s v="technology/web"/>
    <x v="2"/>
    <s v="web"/>
  </r>
  <r>
    <x v="0"/>
    <n v="64.744680851063833"/>
    <n v="94"/>
    <s v="US"/>
    <s v="USD"/>
    <n v="1265349600"/>
    <x v="749"/>
    <n v="1266300000"/>
    <d v="2010-02-16T06:00:00"/>
    <b v="0"/>
    <b v="0"/>
    <s v="music/indie rock"/>
    <x v="1"/>
    <s v="indie rock"/>
  </r>
  <r>
    <x v="1"/>
    <n v="84.00667779632721"/>
    <n v="1797"/>
    <s v="US"/>
    <s v="USD"/>
    <n v="1301202000"/>
    <x v="643"/>
    <n v="1305867600"/>
    <d v="2011-05-20T05:00:00"/>
    <b v="0"/>
    <b v="0"/>
    <s v="music/jazz"/>
    <x v="1"/>
    <s v="jazz"/>
  </r>
  <r>
    <x v="1"/>
    <n v="34.061302681992338"/>
    <n v="261"/>
    <s v="US"/>
    <s v="USD"/>
    <n v="1538024400"/>
    <x v="750"/>
    <n v="1538802000"/>
    <d v="2018-10-06T05:00:00"/>
    <b v="0"/>
    <b v="0"/>
    <s v="theater/plays"/>
    <x v="3"/>
    <s v="plays"/>
  </r>
  <r>
    <x v="1"/>
    <n v="93.273885350318466"/>
    <n v="157"/>
    <s v="US"/>
    <s v="USD"/>
    <n v="1395032400"/>
    <x v="751"/>
    <n v="1398920400"/>
    <d v="2014-05-01T05:00:00"/>
    <b v="0"/>
    <b v="1"/>
    <s v="film &amp; video/documentary"/>
    <x v="4"/>
    <s v="documentary"/>
  </r>
  <r>
    <x v="1"/>
    <n v="32.998301726577978"/>
    <n v="3533"/>
    <s v="US"/>
    <s v="USD"/>
    <n v="1405486800"/>
    <x v="752"/>
    <n v="1405659600"/>
    <d v="2014-07-18T05:00:00"/>
    <b v="0"/>
    <b v="1"/>
    <s v="theater/plays"/>
    <x v="3"/>
    <s v="plays"/>
  </r>
  <r>
    <x v="1"/>
    <n v="83.812903225806451"/>
    <n v="155"/>
    <s v="US"/>
    <s v="USD"/>
    <n v="1455861600"/>
    <x v="753"/>
    <n v="1457244000"/>
    <d v="2016-03-06T06:00:00"/>
    <b v="0"/>
    <b v="0"/>
    <s v="technology/web"/>
    <x v="2"/>
    <s v="web"/>
  </r>
  <r>
    <x v="1"/>
    <n v="63.992424242424242"/>
    <n v="132"/>
    <s v="IT"/>
    <s v="EUR"/>
    <n v="1529038800"/>
    <x v="754"/>
    <n v="1529298000"/>
    <d v="2018-06-18T05:00:00"/>
    <b v="0"/>
    <b v="0"/>
    <s v="technology/wearables"/>
    <x v="2"/>
    <s v="wearables"/>
  </r>
  <r>
    <x v="0"/>
    <n v="81.909090909090907"/>
    <n v="33"/>
    <s v="US"/>
    <s v="USD"/>
    <n v="1535259600"/>
    <x v="755"/>
    <n v="1535778000"/>
    <d v="2018-09-01T05:00:00"/>
    <b v="0"/>
    <b v="0"/>
    <s v="photography/photography books"/>
    <x v="7"/>
    <s v="photography books"/>
  </r>
  <r>
    <x v="3"/>
    <n v="93.053191489361708"/>
    <n v="94"/>
    <s v="US"/>
    <s v="USD"/>
    <n v="1327212000"/>
    <x v="756"/>
    <n v="1327471200"/>
    <d v="2012-01-25T06:00:00"/>
    <b v="0"/>
    <b v="0"/>
    <s v="film &amp; video/documentary"/>
    <x v="4"/>
    <s v="documentary"/>
  </r>
  <r>
    <x v="1"/>
    <n v="101.98449039881831"/>
    <n v="1354"/>
    <s v="GB"/>
    <s v="GBP"/>
    <n v="1526360400"/>
    <x v="757"/>
    <n v="1529557200"/>
    <d v="2018-06-21T05:00:00"/>
    <b v="0"/>
    <b v="0"/>
    <s v="technology/web"/>
    <x v="2"/>
    <s v="web"/>
  </r>
  <r>
    <x v="1"/>
    <n v="105.9375"/>
    <n v="48"/>
    <s v="US"/>
    <s v="USD"/>
    <n v="1532149200"/>
    <x v="758"/>
    <n v="1535259600"/>
    <d v="2018-08-26T05:00:00"/>
    <b v="1"/>
    <b v="1"/>
    <s v="technology/web"/>
    <x v="2"/>
    <s v="web"/>
  </r>
  <r>
    <x v="1"/>
    <n v="101.58181818181818"/>
    <n v="110"/>
    <s v="US"/>
    <s v="USD"/>
    <n v="1515304800"/>
    <x v="759"/>
    <n v="1515564000"/>
    <d v="2018-01-10T06:00:00"/>
    <b v="0"/>
    <b v="0"/>
    <s v="food/food trucks"/>
    <x v="0"/>
    <s v="food trucks"/>
  </r>
  <r>
    <x v="1"/>
    <n v="62.970930232558139"/>
    <n v="172"/>
    <s v="US"/>
    <s v="USD"/>
    <n v="1276318800"/>
    <x v="760"/>
    <n v="1277096400"/>
    <d v="2010-06-21T05:00:00"/>
    <b v="0"/>
    <b v="0"/>
    <s v="film &amp; video/drama"/>
    <x v="4"/>
    <s v="drama"/>
  </r>
  <r>
    <x v="1"/>
    <n v="29.045602605863191"/>
    <n v="307"/>
    <s v="US"/>
    <s v="USD"/>
    <n v="1328767200"/>
    <x v="761"/>
    <n v="1329026400"/>
    <d v="2012-02-12T06:00:00"/>
    <b v="0"/>
    <b v="1"/>
    <s v="music/indie rock"/>
    <x v="1"/>
    <s v="indie rock"/>
  </r>
  <r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x v="1"/>
    <n v="77.924999999999997"/>
    <n v="160"/>
    <s v="US"/>
    <s v="USD"/>
    <n v="1335934800"/>
    <x v="444"/>
    <n v="1338786000"/>
    <d v="2012-06-04T05:00:00"/>
    <b v="0"/>
    <b v="0"/>
    <s v="music/electric music"/>
    <x v="1"/>
    <s v="electric music"/>
  </r>
  <r>
    <x v="0"/>
    <n v="80.806451612903231"/>
    <n v="31"/>
    <s v="US"/>
    <s v="USD"/>
    <n v="1310792400"/>
    <x v="763"/>
    <n v="1311656400"/>
    <d v="2011-07-26T05:00:00"/>
    <b v="0"/>
    <b v="1"/>
    <s v="games/video games"/>
    <x v="6"/>
    <s v="video games"/>
  </r>
  <r>
    <x v="1"/>
    <n v="76.006816632583508"/>
    <n v="1467"/>
    <s v="CA"/>
    <s v="CAD"/>
    <n v="1308546000"/>
    <x v="764"/>
    <n v="1308978000"/>
    <d v="2011-06-25T05:00:00"/>
    <b v="0"/>
    <b v="1"/>
    <s v="music/indie rock"/>
    <x v="1"/>
    <s v="indie rock"/>
  </r>
  <r>
    <x v="1"/>
    <n v="72.993613824192337"/>
    <n v="2662"/>
    <s v="CA"/>
    <s v="CAD"/>
    <n v="1574056800"/>
    <x v="765"/>
    <n v="1576389600"/>
    <d v="2019-12-15T06:00:00"/>
    <b v="0"/>
    <b v="0"/>
    <s v="publishing/fiction"/>
    <x v="5"/>
    <s v="fiction"/>
  </r>
  <r>
    <x v="1"/>
    <n v="53"/>
    <n v="452"/>
    <s v="AU"/>
    <s v="AUD"/>
    <n v="1308373200"/>
    <x v="766"/>
    <n v="1311051600"/>
    <d v="2011-07-19T05:00:00"/>
    <b v="0"/>
    <b v="0"/>
    <s v="theater/plays"/>
    <x v="3"/>
    <s v="plays"/>
  </r>
  <r>
    <x v="1"/>
    <n v="54.164556962025316"/>
    <n v="158"/>
    <s v="US"/>
    <s v="USD"/>
    <n v="1335243600"/>
    <x v="767"/>
    <n v="1336712400"/>
    <d v="2012-05-11T05:00:00"/>
    <b v="0"/>
    <b v="0"/>
    <s v="food/food trucks"/>
    <x v="0"/>
    <s v="food trucks"/>
  </r>
  <r>
    <x v="1"/>
    <n v="32.946666666666665"/>
    <n v="225"/>
    <s v="CH"/>
    <s v="CHF"/>
    <n v="1328421600"/>
    <x v="768"/>
    <n v="1330408800"/>
    <d v="2012-02-28T06:00:00"/>
    <b v="1"/>
    <b v="0"/>
    <s v="film &amp; video/shorts"/>
    <x v="4"/>
    <s v="shorts"/>
  </r>
  <r>
    <x v="0"/>
    <n v="79.371428571428567"/>
    <n v="35"/>
    <s v="US"/>
    <s v="USD"/>
    <n v="1524286800"/>
    <x v="769"/>
    <n v="1524891600"/>
    <d v="2018-04-28T05:00:00"/>
    <b v="1"/>
    <b v="0"/>
    <s v="food/food trucks"/>
    <x v="0"/>
    <s v="food trucks"/>
  </r>
  <r>
    <x v="0"/>
    <n v="41.174603174603178"/>
    <n v="63"/>
    <s v="US"/>
    <s v="USD"/>
    <n v="1362117600"/>
    <x v="770"/>
    <n v="1363669200"/>
    <d v="2013-03-19T05:00:00"/>
    <b v="0"/>
    <b v="1"/>
    <s v="theater/plays"/>
    <x v="3"/>
    <s v="plays"/>
  </r>
  <r>
    <x v="1"/>
    <n v="77.430769230769229"/>
    <n v="65"/>
    <s v="US"/>
    <s v="USD"/>
    <n v="1550556000"/>
    <x v="771"/>
    <n v="1551420000"/>
    <d v="2019-03-01T06:00:00"/>
    <b v="0"/>
    <b v="1"/>
    <s v="technology/wearables"/>
    <x v="2"/>
    <s v="wearables"/>
  </r>
  <r>
    <x v="1"/>
    <n v="57.159509202453989"/>
    <n v="163"/>
    <s v="US"/>
    <s v="USD"/>
    <n v="1269147600"/>
    <x v="772"/>
    <n v="1269838800"/>
    <d v="2010-03-29T05:00:00"/>
    <b v="0"/>
    <b v="0"/>
    <s v="theater/plays"/>
    <x v="3"/>
    <s v="plays"/>
  </r>
  <r>
    <x v="1"/>
    <n v="77.17647058823529"/>
    <n v="85"/>
    <s v="US"/>
    <s v="USD"/>
    <n v="1312174800"/>
    <x v="773"/>
    <n v="1312520400"/>
    <d v="2011-08-05T05:00:00"/>
    <b v="0"/>
    <b v="0"/>
    <s v="theater/plays"/>
    <x v="3"/>
    <s v="plays"/>
  </r>
  <r>
    <x v="1"/>
    <n v="24.953917050691246"/>
    <n v="217"/>
    <s v="US"/>
    <s v="USD"/>
    <n v="1434517200"/>
    <x v="774"/>
    <n v="1436504400"/>
    <d v="2015-07-10T05:00:00"/>
    <b v="0"/>
    <b v="1"/>
    <s v="film &amp; video/television"/>
    <x v="4"/>
    <s v="television"/>
  </r>
  <r>
    <x v="1"/>
    <n v="97.18"/>
    <n v="150"/>
    <s v="US"/>
    <s v="USD"/>
    <n v="1471582800"/>
    <x v="775"/>
    <n v="1472014800"/>
    <d v="2016-08-24T05:00:00"/>
    <b v="0"/>
    <b v="0"/>
    <s v="film &amp; video/shorts"/>
    <x v="4"/>
    <s v="shorts"/>
  </r>
  <r>
    <x v="1"/>
    <n v="46.000916870415651"/>
    <n v="3272"/>
    <s v="US"/>
    <s v="USD"/>
    <n v="1410757200"/>
    <x v="776"/>
    <n v="1411534800"/>
    <d v="2014-09-24T05:00:00"/>
    <b v="0"/>
    <b v="0"/>
    <s v="theater/plays"/>
    <x v="3"/>
    <s v="plays"/>
  </r>
  <r>
    <x v="3"/>
    <n v="88.023385300668153"/>
    <n v="898"/>
    <s v="US"/>
    <s v="USD"/>
    <n v="1304830800"/>
    <x v="777"/>
    <n v="1304917200"/>
    <d v="2011-05-09T05:00:00"/>
    <b v="0"/>
    <b v="0"/>
    <s v="photography/photography books"/>
    <x v="7"/>
    <s v="photography books"/>
  </r>
  <r>
    <x v="1"/>
    <n v="25.99"/>
    <n v="300"/>
    <s v="US"/>
    <s v="USD"/>
    <n v="1539061200"/>
    <x v="778"/>
    <n v="1539579600"/>
    <d v="2018-10-15T05:00:00"/>
    <b v="0"/>
    <b v="0"/>
    <s v="food/food trucks"/>
    <x v="0"/>
    <s v="food trucks"/>
  </r>
  <r>
    <x v="1"/>
    <n v="102.69047619047619"/>
    <n v="126"/>
    <s v="US"/>
    <s v="USD"/>
    <n v="1381554000"/>
    <x v="779"/>
    <n v="1382504400"/>
    <d v="2013-10-23T05:00:00"/>
    <b v="0"/>
    <b v="0"/>
    <s v="theater/plays"/>
    <x v="3"/>
    <s v="plays"/>
  </r>
  <r>
    <x v="0"/>
    <n v="72.958174904942965"/>
    <n v="526"/>
    <s v="US"/>
    <s v="USD"/>
    <n v="1277096400"/>
    <x v="780"/>
    <n v="1278306000"/>
    <d v="2010-07-05T05:00:00"/>
    <b v="0"/>
    <b v="0"/>
    <s v="film &amp; video/drama"/>
    <x v="4"/>
    <s v="drama"/>
  </r>
  <r>
    <x v="0"/>
    <n v="57.190082644628099"/>
    <n v="121"/>
    <s v="US"/>
    <s v="USD"/>
    <n v="1440392400"/>
    <x v="335"/>
    <n v="1442552400"/>
    <d v="2015-09-18T05:00:00"/>
    <b v="0"/>
    <b v="0"/>
    <s v="theater/plays"/>
    <x v="3"/>
    <s v="plays"/>
  </r>
  <r>
    <x v="1"/>
    <n v="84.013793103448279"/>
    <n v="2320"/>
    <s v="US"/>
    <s v="USD"/>
    <n v="1509512400"/>
    <x v="535"/>
    <n v="1511071200"/>
    <d v="2017-11-19T06:00:00"/>
    <b v="0"/>
    <b v="1"/>
    <s v="theater/plays"/>
    <x v="3"/>
    <s v="plays"/>
  </r>
  <r>
    <x v="1"/>
    <n v="98.666666666666671"/>
    <n v="81"/>
    <s v="AU"/>
    <s v="AUD"/>
    <n v="1535950800"/>
    <x v="270"/>
    <n v="1536382800"/>
    <d v="2018-09-08T05:00:00"/>
    <b v="0"/>
    <b v="0"/>
    <s v="film &amp; video/science fiction"/>
    <x v="4"/>
    <s v="science fiction"/>
  </r>
  <r>
    <x v="1"/>
    <n v="42.007419183889773"/>
    <n v="1887"/>
    <s v="US"/>
    <s v="USD"/>
    <n v="1389160800"/>
    <x v="781"/>
    <n v="1389592800"/>
    <d v="2014-01-13T06:00:00"/>
    <b v="0"/>
    <b v="0"/>
    <s v="photography/photography books"/>
    <x v="7"/>
    <s v="photography books"/>
  </r>
  <r>
    <x v="1"/>
    <n v="32.002753556677376"/>
    <n v="4358"/>
    <s v="US"/>
    <s v="USD"/>
    <n v="1271998800"/>
    <x v="782"/>
    <n v="1275282000"/>
    <d v="2010-05-31T05:00:00"/>
    <b v="0"/>
    <b v="1"/>
    <s v="photography/photography books"/>
    <x v="7"/>
    <s v="photography books"/>
  </r>
  <r>
    <x v="0"/>
    <n v="81.567164179104481"/>
    <n v="67"/>
    <s v="US"/>
    <s v="USD"/>
    <n v="1294898400"/>
    <x v="783"/>
    <n v="1294984800"/>
    <d v="2011-01-14T06:00:00"/>
    <b v="0"/>
    <b v="0"/>
    <s v="music/rock"/>
    <x v="1"/>
    <s v="rock"/>
  </r>
  <r>
    <x v="0"/>
    <n v="37.035087719298247"/>
    <n v="57"/>
    <s v="CA"/>
    <s v="CAD"/>
    <n v="1559970000"/>
    <x v="784"/>
    <n v="1562043600"/>
    <d v="2019-07-02T05:00:00"/>
    <b v="0"/>
    <b v="0"/>
    <s v="photography/photography books"/>
    <x v="7"/>
    <s v="photography books"/>
  </r>
  <r>
    <x v="0"/>
    <n v="103.033360455655"/>
    <n v="1229"/>
    <s v="US"/>
    <s v="USD"/>
    <n v="1469509200"/>
    <x v="785"/>
    <n v="1469595600"/>
    <d v="2016-07-27T05:00:00"/>
    <b v="0"/>
    <b v="0"/>
    <s v="food/food trucks"/>
    <x v="0"/>
    <s v="food trucks"/>
  </r>
  <r>
    <x v="0"/>
    <n v="84.333333333333329"/>
    <n v="12"/>
    <s v="IT"/>
    <s v="EUR"/>
    <n v="1579068000"/>
    <x v="786"/>
    <n v="1581141600"/>
    <d v="2020-02-08T06:00:00"/>
    <b v="0"/>
    <b v="0"/>
    <s v="music/metal"/>
    <x v="1"/>
    <s v="metal"/>
  </r>
  <r>
    <x v="1"/>
    <n v="102.60377358490567"/>
    <n v="53"/>
    <s v="US"/>
    <s v="USD"/>
    <n v="1487743200"/>
    <x v="787"/>
    <n v="1488520800"/>
    <d v="2017-03-03T06:00:00"/>
    <b v="0"/>
    <b v="0"/>
    <s v="publishing/nonfiction"/>
    <x v="5"/>
    <s v="nonfiction"/>
  </r>
  <r>
    <x v="1"/>
    <n v="79.992129246064621"/>
    <n v="2414"/>
    <s v="US"/>
    <s v="USD"/>
    <n v="1563685200"/>
    <x v="788"/>
    <n v="1563858000"/>
    <d v="2019-07-23T05:00:00"/>
    <b v="0"/>
    <b v="0"/>
    <s v="music/electric music"/>
    <x v="1"/>
    <s v="electric music"/>
  </r>
  <r>
    <x v="0"/>
    <n v="70.055309734513273"/>
    <n v="452"/>
    <s v="US"/>
    <s v="USD"/>
    <n v="1436418000"/>
    <x v="330"/>
    <n v="1438923600"/>
    <d v="2015-08-07T05:00:00"/>
    <b v="0"/>
    <b v="1"/>
    <s v="theater/plays"/>
    <x v="3"/>
    <s v="plays"/>
  </r>
  <r>
    <x v="1"/>
    <n v="37"/>
    <n v="80"/>
    <s v="US"/>
    <s v="USD"/>
    <n v="1421820000"/>
    <x v="789"/>
    <n v="1422165600"/>
    <d v="2015-01-25T06:00:00"/>
    <b v="0"/>
    <b v="0"/>
    <s v="theater/plays"/>
    <x v="3"/>
    <s v="plays"/>
  </r>
  <r>
    <x v="1"/>
    <n v="41.911917098445599"/>
    <n v="193"/>
    <s v="US"/>
    <s v="USD"/>
    <n v="1274763600"/>
    <x v="790"/>
    <n v="1277874000"/>
    <d v="2010-06-30T05:00:00"/>
    <b v="0"/>
    <b v="0"/>
    <s v="film &amp; video/shorts"/>
    <x v="4"/>
    <s v="shorts"/>
  </r>
  <r>
    <x v="0"/>
    <n v="57.992576882290564"/>
    <n v="1886"/>
    <s v="US"/>
    <s v="USD"/>
    <n v="1399179600"/>
    <x v="791"/>
    <n v="1399352400"/>
    <d v="2014-05-06T05:00:00"/>
    <b v="0"/>
    <b v="1"/>
    <s v="theater/plays"/>
    <x v="3"/>
    <s v="plays"/>
  </r>
  <r>
    <x v="1"/>
    <n v="40.942307692307693"/>
    <n v="52"/>
    <s v="US"/>
    <s v="USD"/>
    <n v="1275800400"/>
    <x v="792"/>
    <n v="1279083600"/>
    <d v="2010-07-14T05:00:00"/>
    <b v="0"/>
    <b v="0"/>
    <s v="theater/plays"/>
    <x v="3"/>
    <s v="plays"/>
  </r>
  <r>
    <x v="0"/>
    <n v="69.9972602739726"/>
    <n v="1825"/>
    <s v="US"/>
    <s v="USD"/>
    <n v="1282798800"/>
    <x v="793"/>
    <n v="1284354000"/>
    <d v="2010-09-13T05:00:00"/>
    <b v="0"/>
    <b v="0"/>
    <s v="music/indie rock"/>
    <x v="1"/>
    <s v="indie rock"/>
  </r>
  <r>
    <x v="0"/>
    <n v="73.838709677419359"/>
    <n v="31"/>
    <s v="US"/>
    <s v="USD"/>
    <n v="1437109200"/>
    <x v="794"/>
    <n v="1441170000"/>
    <d v="2015-09-02T05:00:00"/>
    <b v="0"/>
    <b v="1"/>
    <s v="theater/plays"/>
    <x v="3"/>
    <s v="plays"/>
  </r>
  <r>
    <x v="1"/>
    <n v="41.979310344827589"/>
    <n v="290"/>
    <s v="US"/>
    <s v="USD"/>
    <n v="1491886800"/>
    <x v="795"/>
    <n v="1493528400"/>
    <d v="2017-04-30T05:00:00"/>
    <b v="0"/>
    <b v="0"/>
    <s v="theater/plays"/>
    <x v="3"/>
    <s v="plays"/>
  </r>
  <r>
    <x v="1"/>
    <n v="77.93442622950819"/>
    <n v="122"/>
    <s v="US"/>
    <s v="USD"/>
    <n v="1394600400"/>
    <x v="796"/>
    <n v="1395205200"/>
    <d v="2014-03-19T05:00:00"/>
    <b v="0"/>
    <b v="1"/>
    <s v="music/electric music"/>
    <x v="1"/>
    <s v="electric music"/>
  </r>
  <r>
    <x v="1"/>
    <n v="106.01972789115646"/>
    <n v="1470"/>
    <s v="US"/>
    <s v="USD"/>
    <n v="1561352400"/>
    <x v="797"/>
    <n v="1561438800"/>
    <d v="2019-06-25T05:00:00"/>
    <b v="0"/>
    <b v="0"/>
    <s v="music/indie rock"/>
    <x v="1"/>
    <s v="indie rock"/>
  </r>
  <r>
    <x v="1"/>
    <n v="47.018181818181816"/>
    <n v="165"/>
    <s v="CA"/>
    <s v="CAD"/>
    <n v="1322892000"/>
    <x v="798"/>
    <n v="1326693600"/>
    <d v="2012-01-16T06:00:00"/>
    <b v="0"/>
    <b v="0"/>
    <s v="film &amp; video/documentary"/>
    <x v="4"/>
    <s v="documentary"/>
  </r>
  <r>
    <x v="1"/>
    <n v="76.016483516483518"/>
    <n v="182"/>
    <s v="US"/>
    <s v="USD"/>
    <n v="1274418000"/>
    <x v="799"/>
    <n v="1277960400"/>
    <d v="2010-07-01T05:00:00"/>
    <b v="0"/>
    <b v="0"/>
    <s v="publishing/translations"/>
    <x v="5"/>
    <s v="translations"/>
  </r>
  <r>
    <x v="1"/>
    <n v="54.120603015075375"/>
    <n v="199"/>
    <s v="IT"/>
    <s v="EUR"/>
    <n v="1434344400"/>
    <x v="800"/>
    <n v="1434690000"/>
    <d v="2015-06-19T05:00:00"/>
    <b v="0"/>
    <b v="1"/>
    <s v="film &amp; video/documentary"/>
    <x v="4"/>
    <s v="documentary"/>
  </r>
  <r>
    <x v="1"/>
    <n v="57.285714285714285"/>
    <n v="56"/>
    <s v="GB"/>
    <s v="GBP"/>
    <n v="1373518800"/>
    <x v="801"/>
    <n v="1376110800"/>
    <d v="2013-08-10T05:00:00"/>
    <b v="0"/>
    <b v="1"/>
    <s v="film &amp; video/television"/>
    <x v="4"/>
    <s v="television"/>
  </r>
  <r>
    <x v="0"/>
    <n v="103.81308411214954"/>
    <n v="107"/>
    <s v="US"/>
    <s v="USD"/>
    <n v="1517637600"/>
    <x v="802"/>
    <n v="1518415200"/>
    <d v="2018-02-12T06:00:00"/>
    <b v="0"/>
    <b v="0"/>
    <s v="theater/plays"/>
    <x v="3"/>
    <s v="plays"/>
  </r>
  <r>
    <x v="1"/>
    <n v="105.02602739726028"/>
    <n v="1460"/>
    <s v="AU"/>
    <s v="AUD"/>
    <n v="1310619600"/>
    <x v="803"/>
    <n v="1310878800"/>
    <d v="2011-07-17T05:00:00"/>
    <b v="0"/>
    <b v="1"/>
    <s v="food/food trucks"/>
    <x v="0"/>
    <s v="food trucks"/>
  </r>
  <r>
    <x v="0"/>
    <n v="90.259259259259252"/>
    <n v="27"/>
    <s v="US"/>
    <s v="USD"/>
    <n v="1556427600"/>
    <x v="212"/>
    <n v="1556600400"/>
    <d v="2019-04-30T05:00:00"/>
    <b v="0"/>
    <b v="0"/>
    <s v="theater/plays"/>
    <x v="3"/>
    <s v="plays"/>
  </r>
  <r>
    <x v="0"/>
    <n v="76.978705978705975"/>
    <n v="1221"/>
    <s v="US"/>
    <s v="USD"/>
    <n v="1576476000"/>
    <x v="804"/>
    <n v="1576994400"/>
    <d v="2019-12-22T06:00:00"/>
    <b v="0"/>
    <b v="0"/>
    <s v="film &amp; video/documentary"/>
    <x v="4"/>
    <s v="documentary"/>
  </r>
  <r>
    <x v="1"/>
    <n v="102.60162601626017"/>
    <n v="123"/>
    <s v="CH"/>
    <s v="CHF"/>
    <n v="1381122000"/>
    <x v="805"/>
    <n v="1382677200"/>
    <d v="2013-10-25T05:00:00"/>
    <b v="0"/>
    <b v="0"/>
    <s v="music/jazz"/>
    <x v="1"/>
    <s v="jazz"/>
  </r>
  <r>
    <x v="0"/>
    <n v="2"/>
    <n v="1"/>
    <s v="US"/>
    <s v="USD"/>
    <n v="1411102800"/>
    <x v="806"/>
    <n v="1411189200"/>
    <d v="2014-09-20T05:00:00"/>
    <b v="0"/>
    <b v="1"/>
    <s v="technology/web"/>
    <x v="2"/>
    <s v="web"/>
  </r>
  <r>
    <x v="1"/>
    <n v="55.0062893081761"/>
    <n v="159"/>
    <s v="US"/>
    <s v="USD"/>
    <n v="1531803600"/>
    <x v="807"/>
    <n v="1534654800"/>
    <d v="2018-08-19T05:00:00"/>
    <b v="0"/>
    <b v="1"/>
    <s v="music/rock"/>
    <x v="1"/>
    <s v="rock"/>
  </r>
  <r>
    <x v="1"/>
    <n v="32.127272727272725"/>
    <n v="110"/>
    <s v="US"/>
    <s v="USD"/>
    <n v="1454133600"/>
    <x v="722"/>
    <n v="1457762400"/>
    <d v="2016-03-12T06:00:00"/>
    <b v="0"/>
    <b v="0"/>
    <s v="technology/web"/>
    <x v="2"/>
    <s v="web"/>
  </r>
  <r>
    <x v="2"/>
    <n v="50.642857142857146"/>
    <n v="14"/>
    <s v="US"/>
    <s v="USD"/>
    <n v="1336194000"/>
    <x v="477"/>
    <n v="1337490000"/>
    <d v="2012-05-20T05:00:00"/>
    <b v="0"/>
    <b v="1"/>
    <s v="publishing/nonfiction"/>
    <x v="5"/>
    <s v="nonfiction"/>
  </r>
  <r>
    <x v="0"/>
    <n v="49.6875"/>
    <n v="16"/>
    <s v="US"/>
    <s v="USD"/>
    <n v="1349326800"/>
    <x v="259"/>
    <n v="1349672400"/>
    <d v="2012-10-08T05:00:00"/>
    <b v="0"/>
    <b v="0"/>
    <s v="publishing/radio &amp; podcasts"/>
    <x v="5"/>
    <s v="radio &amp; podcasts"/>
  </r>
  <r>
    <x v="1"/>
    <n v="54.894067796610166"/>
    <n v="236"/>
    <s v="US"/>
    <s v="USD"/>
    <n v="1379566800"/>
    <x v="9"/>
    <n v="1379826000"/>
    <d v="2013-09-22T05:00:00"/>
    <b v="0"/>
    <b v="0"/>
    <s v="theater/plays"/>
    <x v="3"/>
    <s v="plays"/>
  </r>
  <r>
    <x v="1"/>
    <n v="46.931937172774866"/>
    <n v="191"/>
    <s v="US"/>
    <s v="USD"/>
    <n v="1494651600"/>
    <x v="808"/>
    <n v="1497762000"/>
    <d v="2017-06-18T05:00:00"/>
    <b v="1"/>
    <b v="1"/>
    <s v="film &amp; video/documentary"/>
    <x v="4"/>
    <s v="documentary"/>
  </r>
  <r>
    <x v="0"/>
    <n v="44.951219512195124"/>
    <n v="41"/>
    <s v="US"/>
    <s v="USD"/>
    <n v="1303880400"/>
    <x v="809"/>
    <n v="1304485200"/>
    <d v="2011-05-04T05:00:00"/>
    <b v="0"/>
    <b v="0"/>
    <s v="theater/plays"/>
    <x v="3"/>
    <s v="plays"/>
  </r>
  <r>
    <x v="1"/>
    <n v="30.99898322318251"/>
    <n v="3934"/>
    <s v="US"/>
    <s v="USD"/>
    <n v="1335934800"/>
    <x v="444"/>
    <n v="1336885200"/>
    <d v="2012-05-13T05:00:00"/>
    <b v="0"/>
    <b v="0"/>
    <s v="games/video games"/>
    <x v="6"/>
    <s v="video games"/>
  </r>
  <r>
    <x v="1"/>
    <n v="107.7625"/>
    <n v="80"/>
    <s v="CA"/>
    <s v="CAD"/>
    <n v="1528088400"/>
    <x v="384"/>
    <n v="1530421200"/>
    <d v="2018-07-01T05:00:00"/>
    <b v="0"/>
    <b v="1"/>
    <s v="theater/plays"/>
    <x v="3"/>
    <s v="plays"/>
  </r>
  <r>
    <x v="3"/>
    <n v="102.07770270270271"/>
    <n v="296"/>
    <s v="US"/>
    <s v="USD"/>
    <n v="1421906400"/>
    <x v="810"/>
    <n v="1421992800"/>
    <d v="2015-01-23T06:00:00"/>
    <b v="0"/>
    <b v="0"/>
    <s v="theater/plays"/>
    <x v="3"/>
    <s v="plays"/>
  </r>
  <r>
    <x v="1"/>
    <n v="24.976190476190474"/>
    <n v="462"/>
    <s v="US"/>
    <s v="USD"/>
    <n v="1568005200"/>
    <x v="811"/>
    <n v="1568178000"/>
    <d v="2019-09-11T05:00:00"/>
    <b v="1"/>
    <b v="0"/>
    <s v="technology/web"/>
    <x v="2"/>
    <s v="web"/>
  </r>
  <r>
    <x v="1"/>
    <n v="79.944134078212286"/>
    <n v="179"/>
    <s v="US"/>
    <s v="USD"/>
    <n v="1346821200"/>
    <x v="812"/>
    <n v="1347944400"/>
    <d v="2012-09-18T05:00:00"/>
    <b v="1"/>
    <b v="0"/>
    <s v="film &amp; video/drama"/>
    <x v="4"/>
    <s v="drama"/>
  </r>
  <r>
    <x v="0"/>
    <n v="67.946462715105156"/>
    <n v="523"/>
    <s v="AU"/>
    <s v="AUD"/>
    <n v="1557637200"/>
    <x v="813"/>
    <n v="1558760400"/>
    <d v="2019-05-25T05:00:00"/>
    <b v="0"/>
    <b v="0"/>
    <s v="film &amp; video/drama"/>
    <x v="4"/>
    <s v="drama"/>
  </r>
  <r>
    <x v="0"/>
    <n v="26.070921985815602"/>
    <n v="141"/>
    <s v="GB"/>
    <s v="GBP"/>
    <n v="1375592400"/>
    <x v="814"/>
    <n v="1376629200"/>
    <d v="2013-08-16T05:00:00"/>
    <b v="0"/>
    <b v="0"/>
    <s v="theater/plays"/>
    <x v="3"/>
    <s v="plays"/>
  </r>
  <r>
    <x v="1"/>
    <n v="105.0032154340836"/>
    <n v="1866"/>
    <s v="GB"/>
    <s v="GBP"/>
    <n v="1503982800"/>
    <x v="80"/>
    <n v="1504760400"/>
    <d v="2017-09-07T05:00:00"/>
    <b v="0"/>
    <b v="0"/>
    <s v="film &amp; video/television"/>
    <x v="4"/>
    <s v="television"/>
  </r>
  <r>
    <x v="0"/>
    <n v="25.826923076923077"/>
    <n v="52"/>
    <s v="US"/>
    <s v="USD"/>
    <n v="1418882400"/>
    <x v="815"/>
    <n v="1419660000"/>
    <d v="2014-12-27T06:00:00"/>
    <b v="0"/>
    <b v="0"/>
    <s v="photography/photography books"/>
    <x v="7"/>
    <s v="photography books"/>
  </r>
  <r>
    <x v="2"/>
    <n v="77.666666666666671"/>
    <n v="27"/>
    <s v="GB"/>
    <s v="GBP"/>
    <n v="1309237200"/>
    <x v="816"/>
    <n v="1311310800"/>
    <d v="2011-07-22T05:00:00"/>
    <b v="0"/>
    <b v="1"/>
    <s v="film &amp; video/shorts"/>
    <x v="4"/>
    <s v="shorts"/>
  </r>
  <r>
    <x v="1"/>
    <n v="57.82692307692308"/>
    <n v="156"/>
    <s v="CH"/>
    <s v="CHF"/>
    <n v="1343365200"/>
    <x v="474"/>
    <n v="1344315600"/>
    <d v="2012-08-07T05:00:00"/>
    <b v="0"/>
    <b v="0"/>
    <s v="publishing/radio &amp; podcasts"/>
    <x v="5"/>
    <s v="radio &amp; podcasts"/>
  </r>
  <r>
    <x v="0"/>
    <n v="92.955555555555549"/>
    <n v="225"/>
    <s v="AU"/>
    <s v="AUD"/>
    <n v="1507957200"/>
    <x v="817"/>
    <n v="1510725600"/>
    <d v="2017-11-15T06:00:00"/>
    <b v="0"/>
    <b v="1"/>
    <s v="theater/plays"/>
    <x v="3"/>
    <s v="plays"/>
  </r>
  <r>
    <x v="1"/>
    <n v="37.945098039215686"/>
    <n v="255"/>
    <s v="US"/>
    <s v="USD"/>
    <n v="1549519200"/>
    <x v="818"/>
    <n v="1551247200"/>
    <d v="2019-02-27T06:00:00"/>
    <b v="1"/>
    <b v="0"/>
    <s v="film &amp; video/animation"/>
    <x v="4"/>
    <s v="animation"/>
  </r>
  <r>
    <x v="0"/>
    <n v="31.842105263157894"/>
    <n v="38"/>
    <s v="US"/>
    <s v="USD"/>
    <n v="1329026400"/>
    <x v="819"/>
    <n v="1330236000"/>
    <d v="2012-02-26T06:00:00"/>
    <b v="0"/>
    <b v="0"/>
    <s v="technology/web"/>
    <x v="2"/>
    <s v="web"/>
  </r>
  <r>
    <x v="1"/>
    <n v="40"/>
    <n v="2261"/>
    <s v="US"/>
    <s v="USD"/>
    <n v="1544335200"/>
    <x v="609"/>
    <n v="1545112800"/>
    <d v="2018-12-18T06:00:00"/>
    <b v="0"/>
    <b v="1"/>
    <s v="music/world music"/>
    <x v="1"/>
    <s v="world music"/>
  </r>
  <r>
    <x v="1"/>
    <n v="101.1"/>
    <n v="40"/>
    <s v="US"/>
    <s v="USD"/>
    <n v="1279083600"/>
    <x v="547"/>
    <n v="1279170000"/>
    <d v="2010-07-15T05:00:00"/>
    <b v="0"/>
    <b v="0"/>
    <s v="theater/plays"/>
    <x v="3"/>
    <s v="plays"/>
  </r>
  <r>
    <x v="1"/>
    <n v="84.006989951944078"/>
    <n v="2289"/>
    <s v="IT"/>
    <s v="EUR"/>
    <n v="1572498000"/>
    <x v="820"/>
    <n v="1573452000"/>
    <d v="2019-11-11T06:00:00"/>
    <b v="0"/>
    <b v="0"/>
    <s v="theater/plays"/>
    <x v="3"/>
    <s v="plays"/>
  </r>
  <r>
    <x v="1"/>
    <n v="103.41538461538461"/>
    <n v="65"/>
    <s v="US"/>
    <s v="USD"/>
    <n v="1506056400"/>
    <x v="821"/>
    <n v="1507093200"/>
    <d v="2017-10-04T05:00:00"/>
    <b v="0"/>
    <b v="0"/>
    <s v="theater/plays"/>
    <x v="3"/>
    <s v="plays"/>
  </r>
  <r>
    <x v="0"/>
    <n v="105.13333333333334"/>
    <n v="15"/>
    <s v="US"/>
    <s v="USD"/>
    <n v="1463029200"/>
    <x v="151"/>
    <n v="1463374800"/>
    <d v="2016-05-16T05:00:00"/>
    <b v="0"/>
    <b v="0"/>
    <s v="food/food trucks"/>
    <x v="0"/>
    <s v="food trucks"/>
  </r>
  <r>
    <x v="0"/>
    <n v="89.21621621621621"/>
    <n v="37"/>
    <s v="US"/>
    <s v="USD"/>
    <n v="1342069200"/>
    <x v="822"/>
    <n v="1344574800"/>
    <d v="2012-08-10T05:00:00"/>
    <b v="0"/>
    <b v="0"/>
    <s v="theater/plays"/>
    <x v="3"/>
    <s v="plays"/>
  </r>
  <r>
    <x v="1"/>
    <n v="51.995234312946785"/>
    <n v="3777"/>
    <s v="IT"/>
    <s v="EUR"/>
    <n v="1388296800"/>
    <x v="823"/>
    <n v="1389074400"/>
    <d v="2014-01-07T06:00:00"/>
    <b v="0"/>
    <b v="0"/>
    <s v="technology/web"/>
    <x v="2"/>
    <s v="web"/>
  </r>
  <r>
    <x v="1"/>
    <n v="64.956521739130437"/>
    <n v="184"/>
    <s v="GB"/>
    <s v="GBP"/>
    <n v="1493787600"/>
    <x v="824"/>
    <n v="1494997200"/>
    <d v="2017-05-17T05:00:00"/>
    <b v="0"/>
    <b v="0"/>
    <s v="theater/plays"/>
    <x v="3"/>
    <s v="plays"/>
  </r>
  <r>
    <x v="1"/>
    <n v="46.235294117647058"/>
    <n v="85"/>
    <s v="US"/>
    <s v="USD"/>
    <n v="1424844000"/>
    <x v="825"/>
    <n v="1425448800"/>
    <d v="2015-03-04T06:00:00"/>
    <b v="0"/>
    <b v="1"/>
    <s v="theater/plays"/>
    <x v="3"/>
    <s v="plays"/>
  </r>
  <r>
    <x v="0"/>
    <n v="51.151785714285715"/>
    <n v="112"/>
    <s v="US"/>
    <s v="USD"/>
    <n v="1403931600"/>
    <x v="826"/>
    <n v="1404104400"/>
    <d v="2014-06-30T05:00:00"/>
    <b v="0"/>
    <b v="1"/>
    <s v="theater/plays"/>
    <x v="3"/>
    <s v="plays"/>
  </r>
  <r>
    <x v="1"/>
    <n v="33.909722222222221"/>
    <n v="144"/>
    <s v="US"/>
    <s v="USD"/>
    <n v="1394514000"/>
    <x v="827"/>
    <n v="1394773200"/>
    <d v="2014-03-14T05:00:00"/>
    <b v="0"/>
    <b v="0"/>
    <s v="music/rock"/>
    <x v="1"/>
    <s v="rock"/>
  </r>
  <r>
    <x v="1"/>
    <n v="92.016298633017882"/>
    <n v="1902"/>
    <s v="US"/>
    <s v="USD"/>
    <n v="1365397200"/>
    <x v="828"/>
    <n v="1366520400"/>
    <d v="2013-04-21T05:00:00"/>
    <b v="0"/>
    <b v="0"/>
    <s v="theater/plays"/>
    <x v="3"/>
    <s v="plays"/>
  </r>
  <r>
    <x v="1"/>
    <n v="107.42857142857143"/>
    <n v="105"/>
    <s v="US"/>
    <s v="USD"/>
    <n v="1456120800"/>
    <x v="829"/>
    <n v="1456639200"/>
    <d v="2016-02-28T06:00:00"/>
    <b v="0"/>
    <b v="0"/>
    <s v="theater/plays"/>
    <x v="3"/>
    <s v="plays"/>
  </r>
  <r>
    <x v="1"/>
    <n v="75.848484848484844"/>
    <n v="132"/>
    <s v="US"/>
    <s v="USD"/>
    <n v="1437714000"/>
    <x v="830"/>
    <n v="1438318800"/>
    <d v="2015-07-31T05:00:00"/>
    <b v="0"/>
    <b v="0"/>
    <s v="theater/plays"/>
    <x v="3"/>
    <s v="plays"/>
  </r>
  <r>
    <x v="0"/>
    <n v="80.476190476190482"/>
    <n v="21"/>
    <s v="US"/>
    <s v="USD"/>
    <n v="1563771600"/>
    <x v="831"/>
    <n v="1564030800"/>
    <d v="2019-07-25T05:00:00"/>
    <b v="1"/>
    <b v="0"/>
    <s v="theater/plays"/>
    <x v="3"/>
    <s v="plays"/>
  </r>
  <r>
    <x v="3"/>
    <n v="86.978483606557376"/>
    <n v="976"/>
    <s v="US"/>
    <s v="USD"/>
    <n v="1448517600"/>
    <x v="832"/>
    <n v="1449295200"/>
    <d v="2015-12-05T06:00:00"/>
    <b v="0"/>
    <b v="0"/>
    <s v="film &amp; video/documentary"/>
    <x v="4"/>
    <s v="documentary"/>
  </r>
  <r>
    <x v="1"/>
    <n v="105.13541666666667"/>
    <n v="96"/>
    <s v="US"/>
    <s v="USD"/>
    <n v="1528779600"/>
    <x v="833"/>
    <n v="1531890000"/>
    <d v="2018-07-18T05:00:00"/>
    <b v="0"/>
    <b v="1"/>
    <s v="publishing/fiction"/>
    <x v="5"/>
    <s v="fiction"/>
  </r>
  <r>
    <x v="0"/>
    <n v="57.298507462686565"/>
    <n v="67"/>
    <s v="US"/>
    <s v="USD"/>
    <n v="1304744400"/>
    <x v="834"/>
    <n v="1306213200"/>
    <d v="2011-05-24T05:00:00"/>
    <b v="0"/>
    <b v="1"/>
    <s v="games/video games"/>
    <x v="6"/>
    <s v="video games"/>
  </r>
  <r>
    <x v="2"/>
    <n v="93.348484848484844"/>
    <n v="66"/>
    <s v="CA"/>
    <s v="CAD"/>
    <n v="1354341600"/>
    <x v="835"/>
    <n v="1356242400"/>
    <d v="2012-12-23T06:00:00"/>
    <b v="0"/>
    <b v="0"/>
    <s v="technology/web"/>
    <x v="2"/>
    <s v="web"/>
  </r>
  <r>
    <x v="0"/>
    <n v="71.987179487179489"/>
    <n v="78"/>
    <s v="US"/>
    <s v="USD"/>
    <n v="1294552800"/>
    <x v="836"/>
    <n v="1297576800"/>
    <d v="2011-02-13T06:00:00"/>
    <b v="1"/>
    <b v="0"/>
    <s v="theater/plays"/>
    <x v="3"/>
    <s v="plays"/>
  </r>
  <r>
    <x v="0"/>
    <n v="92.611940298507463"/>
    <n v="67"/>
    <s v="AU"/>
    <s v="AUD"/>
    <n v="1295935200"/>
    <x v="837"/>
    <n v="1296194400"/>
    <d v="2011-01-28T06:00:00"/>
    <b v="0"/>
    <b v="0"/>
    <s v="theater/plays"/>
    <x v="3"/>
    <s v="plays"/>
  </r>
  <r>
    <x v="1"/>
    <n v="104.99122807017544"/>
    <n v="114"/>
    <s v="US"/>
    <s v="USD"/>
    <n v="1411534800"/>
    <x v="219"/>
    <n v="1414558800"/>
    <d v="2014-10-29T05:00:00"/>
    <b v="0"/>
    <b v="0"/>
    <s v="food/food trucks"/>
    <x v="0"/>
    <s v="food trucks"/>
  </r>
  <r>
    <x v="0"/>
    <n v="30.958174904942965"/>
    <n v="263"/>
    <s v="AU"/>
    <s v="AUD"/>
    <n v="1486706400"/>
    <x v="365"/>
    <n v="1488348000"/>
    <d v="2017-03-01T06:00:00"/>
    <b v="0"/>
    <b v="0"/>
    <s v="photography/photography books"/>
    <x v="7"/>
    <s v="photography books"/>
  </r>
  <r>
    <x v="0"/>
    <n v="33.001182732111175"/>
    <n v="1691"/>
    <s v="US"/>
    <s v="USD"/>
    <n v="1333602000"/>
    <x v="838"/>
    <n v="1334898000"/>
    <d v="2012-04-20T05:00:00"/>
    <b v="1"/>
    <b v="0"/>
    <s v="photography/photography books"/>
    <x v="7"/>
    <s v="photography books"/>
  </r>
  <r>
    <x v="0"/>
    <n v="84.187845303867405"/>
    <n v="181"/>
    <s v="US"/>
    <s v="USD"/>
    <n v="1308200400"/>
    <x v="839"/>
    <n v="1308373200"/>
    <d v="2011-06-18T05:00:00"/>
    <b v="0"/>
    <b v="0"/>
    <s v="theater/plays"/>
    <x v="3"/>
    <s v="plays"/>
  </r>
  <r>
    <x v="0"/>
    <n v="73.92307692307692"/>
    <n v="13"/>
    <s v="US"/>
    <s v="USD"/>
    <n v="1411707600"/>
    <x v="840"/>
    <n v="1412312400"/>
    <d v="2014-10-03T05:00:00"/>
    <b v="0"/>
    <b v="0"/>
    <s v="theater/plays"/>
    <x v="3"/>
    <s v="plays"/>
  </r>
  <r>
    <x v="3"/>
    <n v="36.987499999999997"/>
    <n v="160"/>
    <s v="US"/>
    <s v="USD"/>
    <n v="1418364000"/>
    <x v="841"/>
    <n v="1419228000"/>
    <d v="2014-12-22T06:00:00"/>
    <b v="1"/>
    <b v="1"/>
    <s v="film &amp; video/documentary"/>
    <x v="4"/>
    <s v="documentary"/>
  </r>
  <r>
    <x v="1"/>
    <n v="46.896551724137929"/>
    <n v="203"/>
    <s v="US"/>
    <s v="USD"/>
    <n v="1429333200"/>
    <x v="842"/>
    <n v="1430974800"/>
    <d v="2015-05-07T05:00:00"/>
    <b v="0"/>
    <b v="0"/>
    <s v="technology/web"/>
    <x v="2"/>
    <s v="web"/>
  </r>
  <r>
    <x v="0"/>
    <n v="5"/>
    <n v="1"/>
    <s v="US"/>
    <s v="USD"/>
    <n v="1555390800"/>
    <x v="843"/>
    <n v="1555822800"/>
    <d v="2019-04-21T05:00:00"/>
    <b v="0"/>
    <b v="1"/>
    <s v="theater/plays"/>
    <x v="3"/>
    <s v="plays"/>
  </r>
  <r>
    <x v="1"/>
    <n v="102.02437459910199"/>
    <n v="1559"/>
    <s v="US"/>
    <s v="USD"/>
    <n v="1482732000"/>
    <x v="844"/>
    <n v="1482818400"/>
    <d v="2016-12-27T06:00:00"/>
    <b v="0"/>
    <b v="1"/>
    <s v="music/rock"/>
    <x v="1"/>
    <s v="rock"/>
  </r>
  <r>
    <x v="3"/>
    <n v="45.007502206531335"/>
    <n v="2266"/>
    <s v="US"/>
    <s v="USD"/>
    <n v="1470718800"/>
    <x v="845"/>
    <n v="1471928400"/>
    <d v="2016-08-23T05:00:00"/>
    <b v="0"/>
    <b v="0"/>
    <s v="film &amp; video/documentary"/>
    <x v="4"/>
    <s v="documentary"/>
  </r>
  <r>
    <x v="0"/>
    <n v="94.285714285714292"/>
    <n v="21"/>
    <s v="US"/>
    <s v="USD"/>
    <n v="1450591200"/>
    <x v="846"/>
    <n v="1453701600"/>
    <d v="2016-01-25T06:00:00"/>
    <b v="0"/>
    <b v="1"/>
    <s v="film &amp; video/science fiction"/>
    <x v="4"/>
    <s v="science fiction"/>
  </r>
  <r>
    <x v="1"/>
    <n v="101.02325581395348"/>
    <n v="1548"/>
    <s v="AU"/>
    <s v="AUD"/>
    <n v="1348290000"/>
    <x v="110"/>
    <n v="1350363600"/>
    <d v="2012-10-16T05:00:00"/>
    <b v="0"/>
    <b v="0"/>
    <s v="technology/web"/>
    <x v="2"/>
    <s v="web"/>
  </r>
  <r>
    <x v="1"/>
    <n v="97.037499999999994"/>
    <n v="80"/>
    <s v="US"/>
    <s v="USD"/>
    <n v="1353823200"/>
    <x v="847"/>
    <n v="1353996000"/>
    <d v="2012-11-27T06:00:00"/>
    <b v="0"/>
    <b v="0"/>
    <s v="theater/plays"/>
    <x v="3"/>
    <s v="plays"/>
  </r>
  <r>
    <x v="0"/>
    <n v="43.00963855421687"/>
    <n v="830"/>
    <s v="US"/>
    <s v="USD"/>
    <n v="1450764000"/>
    <x v="848"/>
    <n v="1451109600"/>
    <d v="2015-12-26T06:00:00"/>
    <b v="0"/>
    <b v="0"/>
    <s v="film &amp; video/science fiction"/>
    <x v="4"/>
    <s v="science fiction"/>
  </r>
  <r>
    <x v="1"/>
    <n v="94.916030534351151"/>
    <n v="131"/>
    <s v="US"/>
    <s v="USD"/>
    <n v="1329372000"/>
    <x v="849"/>
    <n v="1329631200"/>
    <d v="2012-02-19T06:00:00"/>
    <b v="0"/>
    <b v="0"/>
    <s v="theater/plays"/>
    <x v="3"/>
    <s v="plays"/>
  </r>
  <r>
    <x v="1"/>
    <n v="72.151785714285708"/>
    <n v="112"/>
    <s v="US"/>
    <s v="USD"/>
    <n v="1277096400"/>
    <x v="780"/>
    <n v="1278997200"/>
    <d v="2010-07-13T05:00:00"/>
    <b v="0"/>
    <b v="0"/>
    <s v="film &amp; video/animation"/>
    <x v="4"/>
    <s v="animation"/>
  </r>
  <r>
    <x v="0"/>
    <n v="51.007692307692309"/>
    <n v="130"/>
    <s v="US"/>
    <s v="USD"/>
    <n v="1277701200"/>
    <x v="140"/>
    <n v="1280120400"/>
    <d v="2010-07-26T05:00:00"/>
    <b v="0"/>
    <b v="0"/>
    <s v="publishing/translations"/>
    <x v="5"/>
    <s v="translations"/>
  </r>
  <r>
    <x v="0"/>
    <n v="85.054545454545448"/>
    <n v="55"/>
    <s v="US"/>
    <s v="USD"/>
    <n v="1454911200"/>
    <x v="850"/>
    <n v="1458104400"/>
    <d v="2016-03-16T05:00:00"/>
    <b v="0"/>
    <b v="0"/>
    <s v="technology/web"/>
    <x v="2"/>
    <s v="web"/>
  </r>
  <r>
    <x v="1"/>
    <n v="43.87096774193548"/>
    <n v="155"/>
    <s v="US"/>
    <s v="USD"/>
    <n v="1297922400"/>
    <x v="851"/>
    <n v="1298268000"/>
    <d v="2011-02-21T06:00:00"/>
    <b v="0"/>
    <b v="0"/>
    <s v="publishing/translations"/>
    <x v="5"/>
    <s v="translations"/>
  </r>
  <r>
    <x v="1"/>
    <n v="40.063909774436091"/>
    <n v="266"/>
    <s v="US"/>
    <s v="USD"/>
    <n v="1384408800"/>
    <x v="852"/>
    <n v="1386223200"/>
    <d v="2013-12-05T06:00:00"/>
    <b v="0"/>
    <b v="0"/>
    <s v="food/food trucks"/>
    <x v="0"/>
    <s v="food trucks"/>
  </r>
  <r>
    <x v="0"/>
    <n v="43.833333333333336"/>
    <n v="114"/>
    <s v="IT"/>
    <s v="EUR"/>
    <n v="1299304800"/>
    <x v="853"/>
    <n v="1299823200"/>
    <d v="2011-03-11T06:00:00"/>
    <b v="0"/>
    <b v="1"/>
    <s v="photography/photography books"/>
    <x v="7"/>
    <s v="photography books"/>
  </r>
  <r>
    <x v="1"/>
    <n v="84.92903225806451"/>
    <n v="155"/>
    <s v="US"/>
    <s v="USD"/>
    <n v="1431320400"/>
    <x v="854"/>
    <n v="1431752400"/>
    <d v="2015-05-16T05:00:00"/>
    <b v="0"/>
    <b v="0"/>
    <s v="theater/plays"/>
    <x v="3"/>
    <s v="plays"/>
  </r>
  <r>
    <x v="1"/>
    <n v="41.067632850241544"/>
    <n v="207"/>
    <s v="GB"/>
    <s v="GBP"/>
    <n v="1264399200"/>
    <x v="67"/>
    <n v="1267855200"/>
    <d v="2010-03-06T06:00:00"/>
    <b v="0"/>
    <b v="0"/>
    <s v="music/rock"/>
    <x v="1"/>
    <s v="rock"/>
  </r>
  <r>
    <x v="1"/>
    <n v="54.971428571428568"/>
    <n v="245"/>
    <s v="US"/>
    <s v="USD"/>
    <n v="1497502800"/>
    <x v="855"/>
    <n v="1497675600"/>
    <d v="2017-06-17T05:00:00"/>
    <b v="0"/>
    <b v="0"/>
    <s v="theater/plays"/>
    <x v="3"/>
    <s v="plays"/>
  </r>
  <r>
    <x v="1"/>
    <n v="77.010807374443743"/>
    <n v="1573"/>
    <s v="US"/>
    <s v="USD"/>
    <n v="1333688400"/>
    <x v="107"/>
    <n v="1336885200"/>
    <d v="2012-05-13T05:00:00"/>
    <b v="0"/>
    <b v="0"/>
    <s v="music/world music"/>
    <x v="1"/>
    <s v="world music"/>
  </r>
  <r>
    <x v="1"/>
    <n v="71.201754385964918"/>
    <n v="114"/>
    <s v="US"/>
    <s v="USD"/>
    <n v="1293861600"/>
    <x v="344"/>
    <n v="1295157600"/>
    <d v="2011-01-16T06:00:00"/>
    <b v="0"/>
    <b v="0"/>
    <s v="food/food trucks"/>
    <x v="0"/>
    <s v="food trucks"/>
  </r>
  <r>
    <x v="1"/>
    <n v="91.935483870967744"/>
    <n v="93"/>
    <s v="US"/>
    <s v="USD"/>
    <n v="1576994400"/>
    <x v="856"/>
    <n v="1577599200"/>
    <d v="2019-12-29T06:00:00"/>
    <b v="0"/>
    <b v="0"/>
    <s v="theater/plays"/>
    <x v="3"/>
    <s v="plays"/>
  </r>
  <r>
    <x v="0"/>
    <n v="97.069023569023571"/>
    <n v="594"/>
    <s v="US"/>
    <s v="USD"/>
    <n v="1304917200"/>
    <x v="857"/>
    <n v="1305003600"/>
    <d v="2011-05-10T05:00:00"/>
    <b v="0"/>
    <b v="0"/>
    <s v="theater/plays"/>
    <x v="3"/>
    <s v="plays"/>
  </r>
  <r>
    <x v="0"/>
    <n v="58.916666666666664"/>
    <n v="24"/>
    <s v="US"/>
    <s v="USD"/>
    <n v="1381208400"/>
    <x v="858"/>
    <n v="1381726800"/>
    <d v="2013-10-14T05:00:00"/>
    <b v="0"/>
    <b v="0"/>
    <s v="film &amp; video/television"/>
    <x v="4"/>
    <s v="television"/>
  </r>
  <r>
    <x v="1"/>
    <n v="58.015466983938133"/>
    <n v="1681"/>
    <s v="US"/>
    <s v="USD"/>
    <n v="1401685200"/>
    <x v="859"/>
    <n v="1402462800"/>
    <d v="2014-06-11T05:00:00"/>
    <b v="0"/>
    <b v="1"/>
    <s v="technology/web"/>
    <x v="2"/>
    <s v="web"/>
  </r>
  <r>
    <x v="0"/>
    <n v="103.87301587301587"/>
    <n v="252"/>
    <s v="US"/>
    <s v="USD"/>
    <n v="1291960800"/>
    <x v="860"/>
    <n v="1292133600"/>
    <d v="2010-12-12T06:00:00"/>
    <b v="0"/>
    <b v="1"/>
    <s v="theater/plays"/>
    <x v="3"/>
    <s v="plays"/>
  </r>
  <r>
    <x v="1"/>
    <n v="93.46875"/>
    <n v="32"/>
    <s v="US"/>
    <s v="USD"/>
    <n v="1368853200"/>
    <x v="170"/>
    <n v="1368939600"/>
    <d v="2013-05-19T05:00:00"/>
    <b v="0"/>
    <b v="0"/>
    <s v="music/indie rock"/>
    <x v="1"/>
    <s v="indie rock"/>
  </r>
  <r>
    <x v="1"/>
    <n v="61.970370370370368"/>
    <n v="135"/>
    <s v="US"/>
    <s v="USD"/>
    <n v="1448776800"/>
    <x v="861"/>
    <n v="1452146400"/>
    <d v="2016-01-07T06:00:00"/>
    <b v="0"/>
    <b v="1"/>
    <s v="theater/plays"/>
    <x v="3"/>
    <s v="plays"/>
  </r>
  <r>
    <x v="1"/>
    <n v="92.042857142857144"/>
    <n v="140"/>
    <s v="US"/>
    <s v="USD"/>
    <n v="1296194400"/>
    <x v="862"/>
    <n v="1296712800"/>
    <d v="2011-02-03T06:00:00"/>
    <b v="0"/>
    <b v="1"/>
    <s v="theater/plays"/>
    <x v="3"/>
    <s v="plays"/>
  </r>
  <r>
    <x v="0"/>
    <n v="77.268656716417908"/>
    <n v="67"/>
    <s v="US"/>
    <s v="USD"/>
    <n v="1517983200"/>
    <x v="863"/>
    <n v="1520748000"/>
    <d v="2018-03-11T06:00:00"/>
    <b v="0"/>
    <b v="0"/>
    <s v="food/food trucks"/>
    <x v="0"/>
    <s v="food trucks"/>
  </r>
  <r>
    <x v="1"/>
    <n v="93.923913043478265"/>
    <n v="92"/>
    <s v="US"/>
    <s v="USD"/>
    <n v="1478930400"/>
    <x v="864"/>
    <n v="1480831200"/>
    <d v="2016-12-04T06:00:00"/>
    <b v="0"/>
    <b v="0"/>
    <s v="games/video games"/>
    <x v="6"/>
    <s v="video games"/>
  </r>
  <r>
    <x v="1"/>
    <n v="84.969458128078813"/>
    <n v="1015"/>
    <s v="GB"/>
    <s v="GBP"/>
    <n v="1426395600"/>
    <x v="527"/>
    <n v="1426914000"/>
    <d v="2015-03-21T05:00:00"/>
    <b v="0"/>
    <b v="0"/>
    <s v="theater/plays"/>
    <x v="3"/>
    <s v="plays"/>
  </r>
  <r>
    <x v="0"/>
    <n v="105.97035040431267"/>
    <n v="742"/>
    <s v="US"/>
    <s v="USD"/>
    <n v="1446181200"/>
    <x v="865"/>
    <n v="1446616800"/>
    <d v="2015-11-04T06:00:00"/>
    <b v="1"/>
    <b v="0"/>
    <s v="publishing/nonfiction"/>
    <x v="5"/>
    <s v="nonfiction"/>
  </r>
  <r>
    <x v="1"/>
    <n v="36.969040247678016"/>
    <n v="323"/>
    <s v="US"/>
    <s v="USD"/>
    <n v="1514181600"/>
    <x v="866"/>
    <n v="1517032800"/>
    <d v="2018-01-27T06:00:00"/>
    <b v="0"/>
    <b v="0"/>
    <s v="technology/web"/>
    <x v="2"/>
    <s v="web"/>
  </r>
  <r>
    <x v="0"/>
    <n v="81.533333333333331"/>
    <n v="75"/>
    <s v="US"/>
    <s v="USD"/>
    <n v="1311051600"/>
    <x v="867"/>
    <n v="1311224400"/>
    <d v="2011-07-21T05:00:00"/>
    <b v="0"/>
    <b v="1"/>
    <s v="film &amp; video/documentary"/>
    <x v="4"/>
    <s v="documentary"/>
  </r>
  <r>
    <x v="1"/>
    <n v="80.999140154772135"/>
    <n v="2326"/>
    <s v="US"/>
    <s v="USD"/>
    <n v="1564894800"/>
    <x v="868"/>
    <n v="1566190800"/>
    <d v="2019-08-19T05:00:00"/>
    <b v="0"/>
    <b v="0"/>
    <s v="film &amp; video/documentary"/>
    <x v="4"/>
    <s v="documentary"/>
  </r>
  <r>
    <x v="1"/>
    <n v="26.010498687664043"/>
    <n v="381"/>
    <s v="US"/>
    <s v="USD"/>
    <n v="1567918800"/>
    <x v="105"/>
    <n v="1570165200"/>
    <d v="2019-10-04T05:00:00"/>
    <b v="0"/>
    <b v="0"/>
    <s v="theater/plays"/>
    <x v="3"/>
    <s v="plays"/>
  </r>
  <r>
    <x v="0"/>
    <n v="25.998410896708286"/>
    <n v="4405"/>
    <s v="US"/>
    <s v="USD"/>
    <n v="1386309600"/>
    <x v="481"/>
    <n v="1388556000"/>
    <d v="2014-01-01T06:00:00"/>
    <b v="0"/>
    <b v="1"/>
    <s v="music/rock"/>
    <x v="1"/>
    <s v="rock"/>
  </r>
  <r>
    <x v="0"/>
    <n v="34.173913043478258"/>
    <n v="92"/>
    <s v="US"/>
    <s v="USD"/>
    <n v="1301979600"/>
    <x v="253"/>
    <n v="1303189200"/>
    <d v="2011-04-19T05:00:00"/>
    <b v="0"/>
    <b v="0"/>
    <s v="music/rock"/>
    <x v="1"/>
    <s v="rock"/>
  </r>
  <r>
    <x v="1"/>
    <n v="28.002083333333335"/>
    <n v="480"/>
    <s v="US"/>
    <s v="USD"/>
    <n v="1493269200"/>
    <x v="869"/>
    <n v="1494478800"/>
    <d v="2017-05-11T05:00:00"/>
    <b v="0"/>
    <b v="0"/>
    <s v="film &amp; video/documentary"/>
    <x v="4"/>
    <s v="documentary"/>
  </r>
  <r>
    <x v="0"/>
    <n v="76.546875"/>
    <n v="64"/>
    <s v="US"/>
    <s v="USD"/>
    <n v="1478930400"/>
    <x v="864"/>
    <n v="1480744800"/>
    <d v="2016-12-03T06:00:00"/>
    <b v="0"/>
    <b v="0"/>
    <s v="publishing/radio &amp; podcasts"/>
    <x v="5"/>
    <s v="radio &amp; podcasts"/>
  </r>
  <r>
    <x v="1"/>
    <n v="53.053097345132741"/>
    <n v="226"/>
    <s v="US"/>
    <s v="USD"/>
    <n v="1555390800"/>
    <x v="843"/>
    <n v="1555822800"/>
    <d v="2019-04-21T05:00:00"/>
    <b v="0"/>
    <b v="0"/>
    <s v="publishing/translations"/>
    <x v="5"/>
    <s v="translations"/>
  </r>
  <r>
    <x v="0"/>
    <n v="106.859375"/>
    <n v="64"/>
    <s v="US"/>
    <s v="USD"/>
    <n v="1456984800"/>
    <x v="289"/>
    <n v="1458882000"/>
    <d v="2016-03-25T05:00:00"/>
    <b v="0"/>
    <b v="1"/>
    <s v="film &amp; video/drama"/>
    <x v="4"/>
    <s v="drama"/>
  </r>
  <r>
    <x v="1"/>
    <n v="46.020746887966808"/>
    <n v="241"/>
    <s v="US"/>
    <s v="USD"/>
    <n v="1411621200"/>
    <x v="870"/>
    <n v="1411966800"/>
    <d v="2014-09-29T05:00:00"/>
    <b v="0"/>
    <b v="1"/>
    <s v="music/rock"/>
    <x v="1"/>
    <s v="rock"/>
  </r>
  <r>
    <x v="1"/>
    <n v="100.17424242424242"/>
    <n v="132"/>
    <s v="US"/>
    <s v="USD"/>
    <n v="1525669200"/>
    <x v="871"/>
    <n v="1526878800"/>
    <d v="2018-05-21T05:00:00"/>
    <b v="0"/>
    <b v="1"/>
    <s v="film &amp; video/drama"/>
    <x v="4"/>
    <s v="drama"/>
  </r>
  <r>
    <x v="3"/>
    <n v="101.44"/>
    <n v="75"/>
    <s v="IT"/>
    <s v="EUR"/>
    <n v="1450936800"/>
    <x v="872"/>
    <n v="1452405600"/>
    <d v="2016-01-10T06:00:00"/>
    <b v="0"/>
    <b v="1"/>
    <s v="photography/photography books"/>
    <x v="7"/>
    <s v="photography books"/>
  </r>
  <r>
    <x v="0"/>
    <n v="87.972684085510693"/>
    <n v="842"/>
    <s v="US"/>
    <s v="USD"/>
    <n v="1413522000"/>
    <x v="873"/>
    <n v="1414040400"/>
    <d v="2014-10-23T05:00:00"/>
    <b v="0"/>
    <b v="1"/>
    <s v="publishing/translations"/>
    <x v="5"/>
    <s v="translations"/>
  </r>
  <r>
    <x v="1"/>
    <n v="74.995594713656388"/>
    <n v="2043"/>
    <s v="US"/>
    <s v="USD"/>
    <n v="1541307600"/>
    <x v="874"/>
    <n v="1543816800"/>
    <d v="2018-12-03T06:00:00"/>
    <b v="0"/>
    <b v="1"/>
    <s v="food/food trucks"/>
    <x v="0"/>
    <s v="food trucks"/>
  </r>
  <r>
    <x v="0"/>
    <n v="42.982142857142854"/>
    <n v="112"/>
    <s v="US"/>
    <s v="USD"/>
    <n v="1357106400"/>
    <x v="875"/>
    <n v="1359698400"/>
    <d v="2013-02-01T06:00:00"/>
    <b v="0"/>
    <b v="0"/>
    <s v="theater/plays"/>
    <x v="3"/>
    <s v="plays"/>
  </r>
  <r>
    <x v="3"/>
    <n v="33.115107913669064"/>
    <n v="139"/>
    <s v="IT"/>
    <s v="EUR"/>
    <n v="1390197600"/>
    <x v="876"/>
    <n v="1390629600"/>
    <d v="2014-01-25T06:00:00"/>
    <b v="0"/>
    <b v="0"/>
    <s v="theater/plays"/>
    <x v="3"/>
    <s v="plays"/>
  </r>
  <r>
    <x v="0"/>
    <n v="101.13101604278074"/>
    <n v="374"/>
    <s v="US"/>
    <s v="USD"/>
    <n v="1265868000"/>
    <x v="877"/>
    <n v="1267077600"/>
    <d v="2010-02-25T06:00:00"/>
    <b v="0"/>
    <b v="1"/>
    <s v="music/indie rock"/>
    <x v="1"/>
    <s v="indie rock"/>
  </r>
  <r>
    <x v="3"/>
    <n v="55.98841354723708"/>
    <n v="1122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F4A12-426D-EC4F-8B7B-EBCB0191B80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6"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1" showAll="0"/>
    <pivotField axis="axisCol" dataField="1" countASubtotal="1">
      <items count="5">
        <item x="3"/>
        <item x="0"/>
        <item x="2"/>
        <item x="1"/>
        <item t="countA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AF494-C7A8-D742-AEDE-0BBC3A1EC0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6"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7" hier="-1"/>
  </pageFields>
  <dataFields count="1">
    <dataField name="Count of outcome" fld="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5C271-21C7-CF47-81C9-08D819AC799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5" hier="-1"/>
    <pageField fld="12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G5" sqref="G5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6.83203125" style="8" customWidth="1"/>
    <col min="8" max="8" width="18.83203125" style="6" customWidth="1"/>
    <col min="9" max="9" width="13" bestFit="1" customWidth="1"/>
    <col min="12" max="12" width="11.1640625" bestFit="1" customWidth="1"/>
    <col min="13" max="13" width="21.83203125" style="14" bestFit="1" customWidth="1"/>
    <col min="14" max="14" width="11.1640625" bestFit="1" customWidth="1"/>
    <col min="15" max="15" width="20.33203125" style="14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5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3" t="s">
        <v>2071</v>
      </c>
      <c r="N1" s="1" t="s">
        <v>9</v>
      </c>
      <c r="O1" s="13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9">
        <f>IF(E2&lt;&gt;0,(E2/D2)*100,0)</f>
        <v>0</v>
      </c>
      <c r="G2" t="s">
        <v>14</v>
      </c>
      <c r="H2" s="6">
        <f>IF(E2&lt;&gt;0, E2/I2, 0)</f>
        <v>0</v>
      </c>
      <c r="I2">
        <v>0</v>
      </c>
      <c r="J2" t="s">
        <v>15</v>
      </c>
      <c r="K2" t="s">
        <v>16</v>
      </c>
      <c r="L2">
        <v>1448690400</v>
      </c>
      <c r="M2" s="14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-1)</f>
        <v>food</v>
      </c>
      <c r="T2" t="str">
        <f>RIGHT(R2,LEN(R2) - FIND("/",R2))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9">
        <f>IF(E3&lt;&gt;0,(E3/D3)*100,0)</f>
        <v>1040</v>
      </c>
      <c r="G3" t="s">
        <v>20</v>
      </c>
      <c r="H3" s="6">
        <f t="shared" ref="H3:H66" si="0">IF(E3&lt;&gt;0, E3/I3, 0)</f>
        <v>92.151898734177209</v>
      </c>
      <c r="I3">
        <v>158</v>
      </c>
      <c r="J3" t="s">
        <v>21</v>
      </c>
      <c r="K3" t="s">
        <v>22</v>
      </c>
      <c r="L3">
        <v>1408424400</v>
      </c>
      <c r="M3" s="14">
        <f t="shared" ref="M3:M66" si="1">(((L3/60)/60)/24)+DATE(1970,1,1)</f>
        <v>41870.208333333336</v>
      </c>
      <c r="N3">
        <v>1408597200</v>
      </c>
      <c r="O3" s="14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 -1)</f>
        <v>music</v>
      </c>
      <c r="T3" t="str">
        <f t="shared" ref="T3:T66" si="4">RIGHT(R3,LEN(R3) - FIND("/",R3))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9">
        <f t="shared" ref="F4:F67" si="5">IF(E4&lt;&gt;0,(E4/D4)*100,0)</f>
        <v>131.4787822878229</v>
      </c>
      <c r="G4" t="s">
        <v>20</v>
      </c>
      <c r="H4" s="6">
        <f t="shared" si="0"/>
        <v>100.01614035087719</v>
      </c>
      <c r="I4">
        <v>1425</v>
      </c>
      <c r="J4" t="s">
        <v>26</v>
      </c>
      <c r="K4" t="s">
        <v>27</v>
      </c>
      <c r="L4">
        <v>1384668000</v>
      </c>
      <c r="M4" s="14">
        <f t="shared" si="1"/>
        <v>41595.25</v>
      </c>
      <c r="N4">
        <v>1384840800</v>
      </c>
      <c r="O4" s="14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9">
        <f t="shared" si="5"/>
        <v>58.976190476190467</v>
      </c>
      <c r="G5" t="s">
        <v>14</v>
      </c>
      <c r="H5" s="6">
        <f t="shared" si="0"/>
        <v>103.20833333333333</v>
      </c>
      <c r="I5">
        <v>24</v>
      </c>
      <c r="J5" t="s">
        <v>21</v>
      </c>
      <c r="K5" t="s">
        <v>22</v>
      </c>
      <c r="L5">
        <v>1565499600</v>
      </c>
      <c r="M5" s="14">
        <f t="shared" si="1"/>
        <v>43688.208333333328</v>
      </c>
      <c r="N5">
        <v>1568955600</v>
      </c>
      <c r="O5" s="14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9">
        <f t="shared" si="5"/>
        <v>69.276315789473685</v>
      </c>
      <c r="G6" t="s">
        <v>14</v>
      </c>
      <c r="H6" s="6">
        <f t="shared" si="0"/>
        <v>99.339622641509436</v>
      </c>
      <c r="I6">
        <v>53</v>
      </c>
      <c r="J6" t="s">
        <v>21</v>
      </c>
      <c r="K6" t="s">
        <v>22</v>
      </c>
      <c r="L6">
        <v>1547964000</v>
      </c>
      <c r="M6" s="14">
        <f t="shared" si="1"/>
        <v>43485.25</v>
      </c>
      <c r="N6">
        <v>1548309600</v>
      </c>
      <c r="O6" s="14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9">
        <f t="shared" si="5"/>
        <v>173.61842105263159</v>
      </c>
      <c r="G7" t="s">
        <v>20</v>
      </c>
      <c r="H7" s="6">
        <f t="shared" si="0"/>
        <v>75.833333333333329</v>
      </c>
      <c r="I7">
        <v>174</v>
      </c>
      <c r="J7" t="s">
        <v>36</v>
      </c>
      <c r="K7" t="s">
        <v>37</v>
      </c>
      <c r="L7">
        <v>1346130000</v>
      </c>
      <c r="M7" s="14">
        <f t="shared" si="1"/>
        <v>41149.208333333336</v>
      </c>
      <c r="N7">
        <v>1347080400</v>
      </c>
      <c r="O7" s="14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9">
        <f t="shared" si="5"/>
        <v>20.961538461538463</v>
      </c>
      <c r="G8" t="s">
        <v>14</v>
      </c>
      <c r="H8" s="6">
        <f t="shared" si="0"/>
        <v>60.555555555555557</v>
      </c>
      <c r="I8">
        <v>18</v>
      </c>
      <c r="J8" t="s">
        <v>40</v>
      </c>
      <c r="K8" t="s">
        <v>41</v>
      </c>
      <c r="L8">
        <v>1505278800</v>
      </c>
      <c r="M8" s="14">
        <f t="shared" si="1"/>
        <v>42991.208333333328</v>
      </c>
      <c r="N8">
        <v>1505365200</v>
      </c>
      <c r="O8" s="14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9">
        <f t="shared" si="5"/>
        <v>327.57777777777778</v>
      </c>
      <c r="G9" t="s">
        <v>20</v>
      </c>
      <c r="H9" s="6">
        <f t="shared" si="0"/>
        <v>64.93832599118943</v>
      </c>
      <c r="I9">
        <v>227</v>
      </c>
      <c r="J9" t="s">
        <v>36</v>
      </c>
      <c r="K9" t="s">
        <v>37</v>
      </c>
      <c r="L9">
        <v>1439442000</v>
      </c>
      <c r="M9" s="14">
        <f t="shared" si="1"/>
        <v>42229.208333333328</v>
      </c>
      <c r="N9">
        <v>1439614800</v>
      </c>
      <c r="O9" s="14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9">
        <f t="shared" si="5"/>
        <v>19.932788374205266</v>
      </c>
      <c r="G10" t="s">
        <v>47</v>
      </c>
      <c r="H10" s="6">
        <f t="shared" si="0"/>
        <v>30.997175141242938</v>
      </c>
      <c r="I10">
        <v>708</v>
      </c>
      <c r="J10" t="s">
        <v>36</v>
      </c>
      <c r="K10" t="s">
        <v>37</v>
      </c>
      <c r="L10">
        <v>1281330000</v>
      </c>
      <c r="M10" s="14">
        <f t="shared" si="1"/>
        <v>40399.208333333336</v>
      </c>
      <c r="N10">
        <v>1281502800</v>
      </c>
      <c r="O10" s="14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9">
        <f t="shared" si="5"/>
        <v>51.741935483870968</v>
      </c>
      <c r="G11" t="s">
        <v>14</v>
      </c>
      <c r="H11" s="6">
        <f t="shared" si="0"/>
        <v>72.909090909090907</v>
      </c>
      <c r="I11">
        <v>44</v>
      </c>
      <c r="J11" t="s">
        <v>21</v>
      </c>
      <c r="K11" t="s">
        <v>22</v>
      </c>
      <c r="L11">
        <v>1379566800</v>
      </c>
      <c r="M11" s="14">
        <f t="shared" si="1"/>
        <v>41536.208333333336</v>
      </c>
      <c r="N11">
        <v>1383804000</v>
      </c>
      <c r="O11" s="14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9">
        <f t="shared" si="5"/>
        <v>266.11538461538464</v>
      </c>
      <c r="G12" t="s">
        <v>20</v>
      </c>
      <c r="H12" s="6">
        <f t="shared" si="0"/>
        <v>62.9</v>
      </c>
      <c r="I12">
        <v>220</v>
      </c>
      <c r="J12" t="s">
        <v>21</v>
      </c>
      <c r="K12" t="s">
        <v>22</v>
      </c>
      <c r="L12">
        <v>1281762000</v>
      </c>
      <c r="M12" s="14">
        <f t="shared" si="1"/>
        <v>40404.208333333336</v>
      </c>
      <c r="N12">
        <v>1285909200</v>
      </c>
      <c r="O12" s="14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9">
        <f t="shared" si="5"/>
        <v>48.095238095238095</v>
      </c>
      <c r="G13" t="s">
        <v>14</v>
      </c>
      <c r="H13" s="6">
        <f t="shared" si="0"/>
        <v>112.22222222222223</v>
      </c>
      <c r="I13">
        <v>27</v>
      </c>
      <c r="J13" t="s">
        <v>21</v>
      </c>
      <c r="K13" t="s">
        <v>22</v>
      </c>
      <c r="L13">
        <v>1285045200</v>
      </c>
      <c r="M13" s="14">
        <f t="shared" si="1"/>
        <v>40442.208333333336</v>
      </c>
      <c r="N13">
        <v>1285563600</v>
      </c>
      <c r="O13" s="14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9">
        <f t="shared" si="5"/>
        <v>89.349206349206341</v>
      </c>
      <c r="G14" t="s">
        <v>14</v>
      </c>
      <c r="H14" s="6">
        <f t="shared" si="0"/>
        <v>102.34545454545454</v>
      </c>
      <c r="I14">
        <v>55</v>
      </c>
      <c r="J14" t="s">
        <v>21</v>
      </c>
      <c r="K14" t="s">
        <v>22</v>
      </c>
      <c r="L14">
        <v>1571720400</v>
      </c>
      <c r="M14" s="14">
        <f t="shared" si="1"/>
        <v>43760.208333333328</v>
      </c>
      <c r="N14">
        <v>1572411600</v>
      </c>
      <c r="O14" s="14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9">
        <f t="shared" si="5"/>
        <v>245.11904761904765</v>
      </c>
      <c r="G15" t="s">
        <v>20</v>
      </c>
      <c r="H15" s="6">
        <f t="shared" si="0"/>
        <v>105.05102040816327</v>
      </c>
      <c r="I15">
        <v>98</v>
      </c>
      <c r="J15" t="s">
        <v>21</v>
      </c>
      <c r="K15" t="s">
        <v>22</v>
      </c>
      <c r="L15">
        <v>1465621200</v>
      </c>
      <c r="M15" s="14">
        <f t="shared" si="1"/>
        <v>42532.208333333328</v>
      </c>
      <c r="N15">
        <v>1466658000</v>
      </c>
      <c r="O15" s="14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9">
        <f t="shared" si="5"/>
        <v>66.769503546099301</v>
      </c>
      <c r="G16" t="s">
        <v>14</v>
      </c>
      <c r="H16" s="6">
        <f t="shared" si="0"/>
        <v>94.144999999999996</v>
      </c>
      <c r="I16">
        <v>200</v>
      </c>
      <c r="J16" t="s">
        <v>21</v>
      </c>
      <c r="K16" t="s">
        <v>22</v>
      </c>
      <c r="L16">
        <v>1331013600</v>
      </c>
      <c r="M16" s="14">
        <f t="shared" si="1"/>
        <v>40974.25</v>
      </c>
      <c r="N16">
        <v>1333342800</v>
      </c>
      <c r="O16" s="14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9">
        <f t="shared" si="5"/>
        <v>47.307881773399011</v>
      </c>
      <c r="G17" t="s">
        <v>14</v>
      </c>
      <c r="H17" s="6">
        <f t="shared" si="0"/>
        <v>84.986725663716811</v>
      </c>
      <c r="I17">
        <v>452</v>
      </c>
      <c r="J17" t="s">
        <v>21</v>
      </c>
      <c r="K17" t="s">
        <v>22</v>
      </c>
      <c r="L17">
        <v>1575957600</v>
      </c>
      <c r="M17" s="14">
        <f t="shared" si="1"/>
        <v>43809.25</v>
      </c>
      <c r="N17">
        <v>1576303200</v>
      </c>
      <c r="O17" s="14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9">
        <f t="shared" si="5"/>
        <v>649.47058823529414</v>
      </c>
      <c r="G18" t="s">
        <v>20</v>
      </c>
      <c r="H18" s="6">
        <f t="shared" si="0"/>
        <v>110.41</v>
      </c>
      <c r="I18">
        <v>100</v>
      </c>
      <c r="J18" t="s">
        <v>21</v>
      </c>
      <c r="K18" t="s">
        <v>22</v>
      </c>
      <c r="L18">
        <v>1390370400</v>
      </c>
      <c r="M18" s="14">
        <f t="shared" si="1"/>
        <v>41661.25</v>
      </c>
      <c r="N18">
        <v>1392271200</v>
      </c>
      <c r="O18" s="14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9">
        <f t="shared" si="5"/>
        <v>159.39125295508273</v>
      </c>
      <c r="G19" t="s">
        <v>20</v>
      </c>
      <c r="H19" s="6">
        <f t="shared" si="0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4">
        <f t="shared" si="1"/>
        <v>40555.25</v>
      </c>
      <c r="N19">
        <v>1294898400</v>
      </c>
      <c r="O19" s="14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9">
        <f t="shared" si="5"/>
        <v>66.912087912087912</v>
      </c>
      <c r="G20" t="s">
        <v>74</v>
      </c>
      <c r="H20" s="6">
        <f t="shared" si="0"/>
        <v>45.103703703703701</v>
      </c>
      <c r="I20">
        <v>135</v>
      </c>
      <c r="J20" t="s">
        <v>21</v>
      </c>
      <c r="K20" t="s">
        <v>22</v>
      </c>
      <c r="L20">
        <v>1536382800</v>
      </c>
      <c r="M20" s="14">
        <f t="shared" si="1"/>
        <v>43351.208333333328</v>
      </c>
      <c r="N20">
        <v>1537074000</v>
      </c>
      <c r="O20" s="14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9">
        <f t="shared" si="5"/>
        <v>48.529600000000002</v>
      </c>
      <c r="G21" t="s">
        <v>14</v>
      </c>
      <c r="H21" s="6">
        <f t="shared" si="0"/>
        <v>45.001483679525222</v>
      </c>
      <c r="I21">
        <v>674</v>
      </c>
      <c r="J21" t="s">
        <v>21</v>
      </c>
      <c r="K21" t="s">
        <v>22</v>
      </c>
      <c r="L21">
        <v>1551679200</v>
      </c>
      <c r="M21" s="14">
        <f t="shared" si="1"/>
        <v>43528.25</v>
      </c>
      <c r="N21">
        <v>1553490000</v>
      </c>
      <c r="O21" s="14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9">
        <f t="shared" si="5"/>
        <v>112.24279210925646</v>
      </c>
      <c r="G22" t="s">
        <v>20</v>
      </c>
      <c r="H22" s="6">
        <f t="shared" si="0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4">
        <f t="shared" si="1"/>
        <v>41848.208333333336</v>
      </c>
      <c r="N22">
        <v>1406523600</v>
      </c>
      <c r="O22" s="14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9">
        <f t="shared" si="5"/>
        <v>40.992553191489364</v>
      </c>
      <c r="G23" t="s">
        <v>14</v>
      </c>
      <c r="H23" s="6">
        <f t="shared" si="0"/>
        <v>69.055555555555557</v>
      </c>
      <c r="I23">
        <v>558</v>
      </c>
      <c r="J23" t="s">
        <v>21</v>
      </c>
      <c r="K23" t="s">
        <v>22</v>
      </c>
      <c r="L23">
        <v>1313384400</v>
      </c>
      <c r="M23" s="14">
        <f t="shared" si="1"/>
        <v>40770.208333333336</v>
      </c>
      <c r="N23">
        <v>1316322000</v>
      </c>
      <c r="O23" s="14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9">
        <f t="shared" si="5"/>
        <v>128.07106598984771</v>
      </c>
      <c r="G24" t="s">
        <v>20</v>
      </c>
      <c r="H24" s="6">
        <f t="shared" si="0"/>
        <v>85.044943820224717</v>
      </c>
      <c r="I24">
        <v>890</v>
      </c>
      <c r="J24" t="s">
        <v>21</v>
      </c>
      <c r="K24" t="s">
        <v>22</v>
      </c>
      <c r="L24">
        <v>1522731600</v>
      </c>
      <c r="M24" s="14">
        <f t="shared" si="1"/>
        <v>43193.208333333328</v>
      </c>
      <c r="N24">
        <v>1524027600</v>
      </c>
      <c r="O24" s="14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9">
        <f t="shared" si="5"/>
        <v>332.04444444444448</v>
      </c>
      <c r="G25" t="s">
        <v>20</v>
      </c>
      <c r="H25" s="6">
        <f t="shared" si="0"/>
        <v>105.22535211267606</v>
      </c>
      <c r="I25">
        <v>142</v>
      </c>
      <c r="J25" t="s">
        <v>40</v>
      </c>
      <c r="K25" t="s">
        <v>41</v>
      </c>
      <c r="L25">
        <v>1550124000</v>
      </c>
      <c r="M25" s="14">
        <f t="shared" si="1"/>
        <v>43510.25</v>
      </c>
      <c r="N25">
        <v>1554699600</v>
      </c>
      <c r="O25" s="14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9">
        <f t="shared" si="5"/>
        <v>112.83225108225108</v>
      </c>
      <c r="G26" t="s">
        <v>20</v>
      </c>
      <c r="H26" s="6">
        <f t="shared" si="0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4">
        <f t="shared" si="1"/>
        <v>41811.208333333336</v>
      </c>
      <c r="N26">
        <v>1403499600</v>
      </c>
      <c r="O26" s="14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9">
        <f t="shared" si="5"/>
        <v>216.43636363636364</v>
      </c>
      <c r="G27" t="s">
        <v>20</v>
      </c>
      <c r="H27" s="6">
        <f t="shared" si="0"/>
        <v>73.030674846625772</v>
      </c>
      <c r="I27">
        <v>163</v>
      </c>
      <c r="J27" t="s">
        <v>21</v>
      </c>
      <c r="K27" t="s">
        <v>22</v>
      </c>
      <c r="L27">
        <v>1305694800</v>
      </c>
      <c r="M27" s="14">
        <f t="shared" si="1"/>
        <v>40681.208333333336</v>
      </c>
      <c r="N27">
        <v>1307422800</v>
      </c>
      <c r="O27" s="14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9">
        <f t="shared" si="5"/>
        <v>48.199069767441863</v>
      </c>
      <c r="G28" t="s">
        <v>74</v>
      </c>
      <c r="H28" s="6">
        <f t="shared" si="0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4">
        <f t="shared" si="1"/>
        <v>43312.208333333328</v>
      </c>
      <c r="N28">
        <v>1535346000</v>
      </c>
      <c r="O28" s="14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9">
        <f t="shared" si="5"/>
        <v>79.95</v>
      </c>
      <c r="G29" t="s">
        <v>14</v>
      </c>
      <c r="H29" s="6">
        <f t="shared" si="0"/>
        <v>106.6</v>
      </c>
      <c r="I29">
        <v>15</v>
      </c>
      <c r="J29" t="s">
        <v>21</v>
      </c>
      <c r="K29" t="s">
        <v>22</v>
      </c>
      <c r="L29">
        <v>1443848400</v>
      </c>
      <c r="M29" s="14">
        <f t="shared" si="1"/>
        <v>42280.208333333328</v>
      </c>
      <c r="N29">
        <v>1444539600</v>
      </c>
      <c r="O29" s="14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9">
        <f t="shared" si="5"/>
        <v>105.22553516819573</v>
      </c>
      <c r="G30" t="s">
        <v>20</v>
      </c>
      <c r="H30" s="6">
        <f t="shared" si="0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4">
        <f t="shared" si="1"/>
        <v>40218.25</v>
      </c>
      <c r="N30">
        <v>1267682400</v>
      </c>
      <c r="O30" s="14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9">
        <f t="shared" si="5"/>
        <v>328.89978213507629</v>
      </c>
      <c r="G31" t="s">
        <v>20</v>
      </c>
      <c r="H31" s="6">
        <f t="shared" si="0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4">
        <f t="shared" si="1"/>
        <v>43301.208333333328</v>
      </c>
      <c r="N31">
        <v>1535518800</v>
      </c>
      <c r="O31" s="14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9">
        <f t="shared" si="5"/>
        <v>160.61111111111111</v>
      </c>
      <c r="G32" t="s">
        <v>20</v>
      </c>
      <c r="H32" s="6">
        <f t="shared" si="0"/>
        <v>112.05426356589147</v>
      </c>
      <c r="I32">
        <v>129</v>
      </c>
      <c r="J32" t="s">
        <v>21</v>
      </c>
      <c r="K32" t="s">
        <v>22</v>
      </c>
      <c r="L32">
        <v>1558674000</v>
      </c>
      <c r="M32" s="14">
        <f t="shared" si="1"/>
        <v>43609.208333333328</v>
      </c>
      <c r="N32">
        <v>1559106000</v>
      </c>
      <c r="O32" s="14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9">
        <f t="shared" si="5"/>
        <v>310</v>
      </c>
      <c r="G33" t="s">
        <v>20</v>
      </c>
      <c r="H33" s="6">
        <f t="shared" si="0"/>
        <v>48.008849557522126</v>
      </c>
      <c r="I33">
        <v>226</v>
      </c>
      <c r="J33" t="s">
        <v>40</v>
      </c>
      <c r="K33" t="s">
        <v>41</v>
      </c>
      <c r="L33">
        <v>1451973600</v>
      </c>
      <c r="M33" s="14">
        <f t="shared" si="1"/>
        <v>42374.25</v>
      </c>
      <c r="N33">
        <v>1454392800</v>
      </c>
      <c r="O33" s="14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9">
        <f t="shared" si="5"/>
        <v>86.807920792079202</v>
      </c>
      <c r="G34" t="s">
        <v>14</v>
      </c>
      <c r="H34" s="6">
        <f t="shared" si="0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4">
        <f t="shared" si="1"/>
        <v>43110.25</v>
      </c>
      <c r="N34">
        <v>1517896800</v>
      </c>
      <c r="O34" s="14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9">
        <f t="shared" si="5"/>
        <v>377.82071713147411</v>
      </c>
      <c r="G35" t="s">
        <v>20</v>
      </c>
      <c r="H35" s="6">
        <f t="shared" si="0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4">
        <f t="shared" si="1"/>
        <v>41917.208333333336</v>
      </c>
      <c r="N35">
        <v>1415685600</v>
      </c>
      <c r="O35" s="14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9">
        <f t="shared" si="5"/>
        <v>150.80645161290323</v>
      </c>
      <c r="G36" t="s">
        <v>20</v>
      </c>
      <c r="H36" s="6">
        <f t="shared" si="0"/>
        <v>85</v>
      </c>
      <c r="I36">
        <v>165</v>
      </c>
      <c r="J36" t="s">
        <v>21</v>
      </c>
      <c r="K36" t="s">
        <v>22</v>
      </c>
      <c r="L36">
        <v>1490245200</v>
      </c>
      <c r="M36" s="14">
        <f t="shared" si="1"/>
        <v>42817.208333333328</v>
      </c>
      <c r="N36">
        <v>1490677200</v>
      </c>
      <c r="O36" s="14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9">
        <f t="shared" si="5"/>
        <v>150.30119521912351</v>
      </c>
      <c r="G37" t="s">
        <v>20</v>
      </c>
      <c r="H37" s="6">
        <f t="shared" si="0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4">
        <f t="shared" si="1"/>
        <v>43484.25</v>
      </c>
      <c r="N37">
        <v>1551506400</v>
      </c>
      <c r="O37" s="14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9">
        <f t="shared" si="5"/>
        <v>157.28571428571431</v>
      </c>
      <c r="G38" t="s">
        <v>20</v>
      </c>
      <c r="H38" s="6">
        <f t="shared" si="0"/>
        <v>68.8125</v>
      </c>
      <c r="I38">
        <v>16</v>
      </c>
      <c r="J38" t="s">
        <v>21</v>
      </c>
      <c r="K38" t="s">
        <v>22</v>
      </c>
      <c r="L38">
        <v>1298700000</v>
      </c>
      <c r="M38" s="14">
        <f t="shared" si="1"/>
        <v>40600.25</v>
      </c>
      <c r="N38">
        <v>1300856400</v>
      </c>
      <c r="O38" s="14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9">
        <f t="shared" si="5"/>
        <v>139.98765432098764</v>
      </c>
      <c r="G39" t="s">
        <v>20</v>
      </c>
      <c r="H39" s="6">
        <f t="shared" si="0"/>
        <v>105.97196261682242</v>
      </c>
      <c r="I39">
        <v>107</v>
      </c>
      <c r="J39" t="s">
        <v>21</v>
      </c>
      <c r="K39" t="s">
        <v>22</v>
      </c>
      <c r="L39">
        <v>1570338000</v>
      </c>
      <c r="M39" s="14">
        <f t="shared" si="1"/>
        <v>43744.208333333328</v>
      </c>
      <c r="N39">
        <v>1573192800</v>
      </c>
      <c r="O39" s="14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9">
        <f t="shared" si="5"/>
        <v>325.32258064516128</v>
      </c>
      <c r="G40" t="s">
        <v>20</v>
      </c>
      <c r="H40" s="6">
        <f t="shared" si="0"/>
        <v>75.261194029850742</v>
      </c>
      <c r="I40">
        <v>134</v>
      </c>
      <c r="J40" t="s">
        <v>21</v>
      </c>
      <c r="K40" t="s">
        <v>22</v>
      </c>
      <c r="L40">
        <v>1287378000</v>
      </c>
      <c r="M40" s="14">
        <f t="shared" si="1"/>
        <v>40469.208333333336</v>
      </c>
      <c r="N40">
        <v>1287810000</v>
      </c>
      <c r="O40" s="14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9">
        <f t="shared" si="5"/>
        <v>50.777777777777779</v>
      </c>
      <c r="G41" t="s">
        <v>14</v>
      </c>
      <c r="H41" s="6">
        <f t="shared" si="0"/>
        <v>57.125</v>
      </c>
      <c r="I41">
        <v>88</v>
      </c>
      <c r="J41" t="s">
        <v>36</v>
      </c>
      <c r="K41" t="s">
        <v>37</v>
      </c>
      <c r="L41">
        <v>1361772000</v>
      </c>
      <c r="M41" s="14">
        <f t="shared" si="1"/>
        <v>41330.25</v>
      </c>
      <c r="N41">
        <v>1362978000</v>
      </c>
      <c r="O41" s="14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9">
        <f t="shared" si="5"/>
        <v>169.06818181818181</v>
      </c>
      <c r="G42" t="s">
        <v>20</v>
      </c>
      <c r="H42" s="6">
        <f t="shared" si="0"/>
        <v>75.141414141414145</v>
      </c>
      <c r="I42">
        <v>198</v>
      </c>
      <c r="J42" t="s">
        <v>21</v>
      </c>
      <c r="K42" t="s">
        <v>22</v>
      </c>
      <c r="L42">
        <v>1275714000</v>
      </c>
      <c r="M42" s="14">
        <f t="shared" si="1"/>
        <v>40334.208333333336</v>
      </c>
      <c r="N42">
        <v>1277355600</v>
      </c>
      <c r="O42" s="14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9">
        <f t="shared" si="5"/>
        <v>212.92857142857144</v>
      </c>
      <c r="G43" t="s">
        <v>20</v>
      </c>
      <c r="H43" s="6">
        <f t="shared" si="0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4">
        <f t="shared" si="1"/>
        <v>41156.208333333336</v>
      </c>
      <c r="N43">
        <v>1348981200</v>
      </c>
      <c r="O43" s="14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9">
        <f t="shared" si="5"/>
        <v>443.94444444444446</v>
      </c>
      <c r="G44" t="s">
        <v>20</v>
      </c>
      <c r="H44" s="6">
        <f t="shared" si="0"/>
        <v>35.995495495495497</v>
      </c>
      <c r="I44">
        <v>222</v>
      </c>
      <c r="J44" t="s">
        <v>21</v>
      </c>
      <c r="K44" t="s">
        <v>22</v>
      </c>
      <c r="L44">
        <v>1309755600</v>
      </c>
      <c r="M44" s="14">
        <f t="shared" si="1"/>
        <v>40728.208333333336</v>
      </c>
      <c r="N44">
        <v>1310533200</v>
      </c>
      <c r="O44" s="14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9">
        <f t="shared" si="5"/>
        <v>185.9390243902439</v>
      </c>
      <c r="G45" t="s">
        <v>20</v>
      </c>
      <c r="H45" s="6">
        <f t="shared" si="0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4">
        <f t="shared" si="1"/>
        <v>41844.208333333336</v>
      </c>
      <c r="N45">
        <v>1407560400</v>
      </c>
      <c r="O45" s="14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9">
        <f t="shared" si="5"/>
        <v>658.8125</v>
      </c>
      <c r="G46" t="s">
        <v>20</v>
      </c>
      <c r="H46" s="6">
        <f t="shared" si="0"/>
        <v>107.56122448979592</v>
      </c>
      <c r="I46">
        <v>98</v>
      </c>
      <c r="J46" t="s">
        <v>36</v>
      </c>
      <c r="K46" t="s">
        <v>37</v>
      </c>
      <c r="L46">
        <v>1552798800</v>
      </c>
      <c r="M46" s="14">
        <f t="shared" si="1"/>
        <v>43541.208333333328</v>
      </c>
      <c r="N46">
        <v>1552885200</v>
      </c>
      <c r="O46" s="14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9">
        <f t="shared" si="5"/>
        <v>47.684210526315788</v>
      </c>
      <c r="G47" t="s">
        <v>14</v>
      </c>
      <c r="H47" s="6">
        <f t="shared" si="0"/>
        <v>94.375</v>
      </c>
      <c r="I47">
        <v>48</v>
      </c>
      <c r="J47" t="s">
        <v>21</v>
      </c>
      <c r="K47" t="s">
        <v>22</v>
      </c>
      <c r="L47">
        <v>1478062800</v>
      </c>
      <c r="M47" s="14">
        <f t="shared" si="1"/>
        <v>42676.208333333328</v>
      </c>
      <c r="N47">
        <v>1479362400</v>
      </c>
      <c r="O47" s="14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9">
        <f t="shared" si="5"/>
        <v>114.78378378378378</v>
      </c>
      <c r="G48" t="s">
        <v>20</v>
      </c>
      <c r="H48" s="6">
        <f t="shared" si="0"/>
        <v>46.163043478260867</v>
      </c>
      <c r="I48">
        <v>92</v>
      </c>
      <c r="J48" t="s">
        <v>21</v>
      </c>
      <c r="K48" t="s">
        <v>22</v>
      </c>
      <c r="L48">
        <v>1278565200</v>
      </c>
      <c r="M48" s="14">
        <f t="shared" si="1"/>
        <v>40367.208333333336</v>
      </c>
      <c r="N48">
        <v>1280552400</v>
      </c>
      <c r="O48" s="14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9">
        <f t="shared" si="5"/>
        <v>475.26666666666665</v>
      </c>
      <c r="G49" t="s">
        <v>20</v>
      </c>
      <c r="H49" s="6">
        <f t="shared" si="0"/>
        <v>47.845637583892618</v>
      </c>
      <c r="I49">
        <v>149</v>
      </c>
      <c r="J49" t="s">
        <v>21</v>
      </c>
      <c r="K49" t="s">
        <v>22</v>
      </c>
      <c r="L49">
        <v>1396069200</v>
      </c>
      <c r="M49" s="14">
        <f t="shared" si="1"/>
        <v>41727.208333333336</v>
      </c>
      <c r="N49">
        <v>1398661200</v>
      </c>
      <c r="O49" s="14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9">
        <f t="shared" si="5"/>
        <v>386.97297297297297</v>
      </c>
      <c r="G50" t="s">
        <v>20</v>
      </c>
      <c r="H50" s="6">
        <f t="shared" si="0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4">
        <f t="shared" si="1"/>
        <v>42180.208333333328</v>
      </c>
      <c r="N50">
        <v>1436245200</v>
      </c>
      <c r="O50" s="14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9">
        <f t="shared" si="5"/>
        <v>189.625</v>
      </c>
      <c r="G51" t="s">
        <v>20</v>
      </c>
      <c r="H51" s="6">
        <f t="shared" si="0"/>
        <v>45.059405940594061</v>
      </c>
      <c r="I51">
        <v>303</v>
      </c>
      <c r="J51" t="s">
        <v>21</v>
      </c>
      <c r="K51" t="s">
        <v>22</v>
      </c>
      <c r="L51">
        <v>1571547600</v>
      </c>
      <c r="M51" s="14">
        <f t="shared" si="1"/>
        <v>43758.208333333328</v>
      </c>
      <c r="N51">
        <v>1575439200</v>
      </c>
      <c r="O51" s="14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9">
        <f t="shared" si="5"/>
        <v>2</v>
      </c>
      <c r="G52" t="s">
        <v>14</v>
      </c>
      <c r="H52" s="6">
        <f t="shared" si="0"/>
        <v>2</v>
      </c>
      <c r="I52">
        <v>1</v>
      </c>
      <c r="J52" t="s">
        <v>107</v>
      </c>
      <c r="K52" t="s">
        <v>108</v>
      </c>
      <c r="L52">
        <v>1375333200</v>
      </c>
      <c r="M52" s="14">
        <f t="shared" si="1"/>
        <v>41487.208333333336</v>
      </c>
      <c r="N52">
        <v>1377752400</v>
      </c>
      <c r="O52" s="14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9">
        <f t="shared" si="5"/>
        <v>91.867805186590772</v>
      </c>
      <c r="G53" t="s">
        <v>14</v>
      </c>
      <c r="H53" s="6">
        <f t="shared" si="0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4">
        <f t="shared" si="1"/>
        <v>40995.208333333336</v>
      </c>
      <c r="N53">
        <v>1334206800</v>
      </c>
      <c r="O53" s="14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9">
        <f t="shared" si="5"/>
        <v>34.152777777777779</v>
      </c>
      <c r="G54" t="s">
        <v>14</v>
      </c>
      <c r="H54" s="6">
        <f t="shared" si="0"/>
        <v>32.786666666666669</v>
      </c>
      <c r="I54">
        <v>75</v>
      </c>
      <c r="J54" t="s">
        <v>21</v>
      </c>
      <c r="K54" t="s">
        <v>22</v>
      </c>
      <c r="L54">
        <v>1284526800</v>
      </c>
      <c r="M54" s="14">
        <f t="shared" si="1"/>
        <v>40436.208333333336</v>
      </c>
      <c r="N54">
        <v>1284872400</v>
      </c>
      <c r="O54" s="14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9">
        <f t="shared" si="5"/>
        <v>140.40909090909091</v>
      </c>
      <c r="G55" t="s">
        <v>20</v>
      </c>
      <c r="H55" s="6">
        <f t="shared" si="0"/>
        <v>59.119617224880386</v>
      </c>
      <c r="I55">
        <v>209</v>
      </c>
      <c r="J55" t="s">
        <v>21</v>
      </c>
      <c r="K55" t="s">
        <v>22</v>
      </c>
      <c r="L55">
        <v>1400562000</v>
      </c>
      <c r="M55" s="14">
        <f t="shared" si="1"/>
        <v>41779.208333333336</v>
      </c>
      <c r="N55">
        <v>1403931600</v>
      </c>
      <c r="O55" s="14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9">
        <f t="shared" si="5"/>
        <v>89.86666666666666</v>
      </c>
      <c r="G56" t="s">
        <v>14</v>
      </c>
      <c r="H56" s="6">
        <f t="shared" si="0"/>
        <v>44.93333333333333</v>
      </c>
      <c r="I56">
        <v>120</v>
      </c>
      <c r="J56" t="s">
        <v>21</v>
      </c>
      <c r="K56" t="s">
        <v>22</v>
      </c>
      <c r="L56">
        <v>1520748000</v>
      </c>
      <c r="M56" s="14">
        <f t="shared" si="1"/>
        <v>43170.25</v>
      </c>
      <c r="N56">
        <v>1521262800</v>
      </c>
      <c r="O56" s="14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9">
        <f t="shared" si="5"/>
        <v>177.96969696969697</v>
      </c>
      <c r="G57" t="s">
        <v>20</v>
      </c>
      <c r="H57" s="6">
        <f t="shared" si="0"/>
        <v>89.664122137404576</v>
      </c>
      <c r="I57">
        <v>131</v>
      </c>
      <c r="J57" t="s">
        <v>21</v>
      </c>
      <c r="K57" t="s">
        <v>22</v>
      </c>
      <c r="L57">
        <v>1532926800</v>
      </c>
      <c r="M57" s="14">
        <f t="shared" si="1"/>
        <v>43311.208333333328</v>
      </c>
      <c r="N57">
        <v>1533358800</v>
      </c>
      <c r="O57" s="14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9">
        <f t="shared" si="5"/>
        <v>143.66249999999999</v>
      </c>
      <c r="G58" t="s">
        <v>20</v>
      </c>
      <c r="H58" s="6">
        <f t="shared" si="0"/>
        <v>70.079268292682926</v>
      </c>
      <c r="I58">
        <v>164</v>
      </c>
      <c r="J58" t="s">
        <v>21</v>
      </c>
      <c r="K58" t="s">
        <v>22</v>
      </c>
      <c r="L58">
        <v>1420869600</v>
      </c>
      <c r="M58" s="14">
        <f t="shared" si="1"/>
        <v>42014.25</v>
      </c>
      <c r="N58">
        <v>1421474400</v>
      </c>
      <c r="O58" s="14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9">
        <f t="shared" si="5"/>
        <v>215.27586206896552</v>
      </c>
      <c r="G59" t="s">
        <v>20</v>
      </c>
      <c r="H59" s="6">
        <f t="shared" si="0"/>
        <v>31.059701492537314</v>
      </c>
      <c r="I59">
        <v>201</v>
      </c>
      <c r="J59" t="s">
        <v>21</v>
      </c>
      <c r="K59" t="s">
        <v>22</v>
      </c>
      <c r="L59">
        <v>1504242000</v>
      </c>
      <c r="M59" s="14">
        <f t="shared" si="1"/>
        <v>42979.208333333328</v>
      </c>
      <c r="N59">
        <v>1505278800</v>
      </c>
      <c r="O59" s="14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9">
        <f t="shared" si="5"/>
        <v>227.11111111111114</v>
      </c>
      <c r="G60" t="s">
        <v>20</v>
      </c>
      <c r="H60" s="6">
        <f t="shared" si="0"/>
        <v>29.061611374407583</v>
      </c>
      <c r="I60">
        <v>211</v>
      </c>
      <c r="J60" t="s">
        <v>21</v>
      </c>
      <c r="K60" t="s">
        <v>22</v>
      </c>
      <c r="L60">
        <v>1442811600</v>
      </c>
      <c r="M60" s="14">
        <f t="shared" si="1"/>
        <v>42268.208333333328</v>
      </c>
      <c r="N60">
        <v>1443934800</v>
      </c>
      <c r="O60" s="14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9">
        <f t="shared" si="5"/>
        <v>275.07142857142861</v>
      </c>
      <c r="G61" t="s">
        <v>20</v>
      </c>
      <c r="H61" s="6">
        <f t="shared" si="0"/>
        <v>30.0859375</v>
      </c>
      <c r="I61">
        <v>128</v>
      </c>
      <c r="J61" t="s">
        <v>21</v>
      </c>
      <c r="K61" t="s">
        <v>22</v>
      </c>
      <c r="L61">
        <v>1497243600</v>
      </c>
      <c r="M61" s="14">
        <f t="shared" si="1"/>
        <v>42898.208333333328</v>
      </c>
      <c r="N61">
        <v>1498539600</v>
      </c>
      <c r="O61" s="14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9">
        <f t="shared" si="5"/>
        <v>144.37048832271762</v>
      </c>
      <c r="G62" t="s">
        <v>20</v>
      </c>
      <c r="H62" s="6">
        <f t="shared" si="0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4">
        <f t="shared" si="1"/>
        <v>41107.208333333336</v>
      </c>
      <c r="N62">
        <v>1342760400</v>
      </c>
      <c r="O62" s="14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9">
        <f t="shared" si="5"/>
        <v>92.74598393574297</v>
      </c>
      <c r="G63" t="s">
        <v>14</v>
      </c>
      <c r="H63" s="6">
        <f t="shared" si="0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4">
        <f t="shared" si="1"/>
        <v>40595.25</v>
      </c>
      <c r="N63">
        <v>1301720400</v>
      </c>
      <c r="O63" s="14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9">
        <f t="shared" si="5"/>
        <v>722.6</v>
      </c>
      <c r="G64" t="s">
        <v>20</v>
      </c>
      <c r="H64" s="6">
        <f t="shared" si="0"/>
        <v>58.040160642570278</v>
      </c>
      <c r="I64">
        <v>249</v>
      </c>
      <c r="J64" t="s">
        <v>21</v>
      </c>
      <c r="K64" t="s">
        <v>22</v>
      </c>
      <c r="L64">
        <v>1433480400</v>
      </c>
      <c r="M64" s="14">
        <f t="shared" si="1"/>
        <v>42160.208333333328</v>
      </c>
      <c r="N64">
        <v>1433566800</v>
      </c>
      <c r="O64" s="14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9">
        <f t="shared" si="5"/>
        <v>11.851063829787234</v>
      </c>
      <c r="G65" t="s">
        <v>14</v>
      </c>
      <c r="H65" s="6">
        <f t="shared" si="0"/>
        <v>111.4</v>
      </c>
      <c r="I65">
        <v>5</v>
      </c>
      <c r="J65" t="s">
        <v>21</v>
      </c>
      <c r="K65" t="s">
        <v>22</v>
      </c>
      <c r="L65">
        <v>1493355600</v>
      </c>
      <c r="M65" s="14">
        <f t="shared" si="1"/>
        <v>42853.208333333328</v>
      </c>
      <c r="N65">
        <v>1493874000</v>
      </c>
      <c r="O65" s="14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9">
        <f t="shared" si="5"/>
        <v>97.642857142857139</v>
      </c>
      <c r="G66" t="s">
        <v>14</v>
      </c>
      <c r="H66" s="6">
        <f t="shared" si="0"/>
        <v>71.94736842105263</v>
      </c>
      <c r="I66">
        <v>38</v>
      </c>
      <c r="J66" t="s">
        <v>21</v>
      </c>
      <c r="K66" t="s">
        <v>22</v>
      </c>
      <c r="L66">
        <v>1530507600</v>
      </c>
      <c r="M66" s="14">
        <f t="shared" si="1"/>
        <v>43283.208333333328</v>
      </c>
      <c r="N66">
        <v>1531803600</v>
      </c>
      <c r="O66" s="14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9">
        <f t="shared" si="5"/>
        <v>236.14754098360655</v>
      </c>
      <c r="G67" t="s">
        <v>20</v>
      </c>
      <c r="H67" s="6">
        <f t="shared" ref="H67:H130" si="6">IF(E67&lt;&gt;0, E67/I67, 0)</f>
        <v>61.038135593220339</v>
      </c>
      <c r="I67">
        <v>236</v>
      </c>
      <c r="J67" t="s">
        <v>21</v>
      </c>
      <c r="K67" t="s">
        <v>22</v>
      </c>
      <c r="L67">
        <v>1296108000</v>
      </c>
      <c r="M67" s="14">
        <f t="shared" ref="M67:M130" si="7">(((L67/60)/60)/24)+DATE(1970,1,1)</f>
        <v>40570.25</v>
      </c>
      <c r="N67">
        <v>1296712800</v>
      </c>
      <c r="O67" s="14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 -1)</f>
        <v>theater</v>
      </c>
      <c r="T67" t="str">
        <f t="shared" ref="T67:T130" si="10">RIGHT(R67,LEN(R67) - FIND("/",R67))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9">
        <f t="shared" ref="F68:F131" si="11">IF(E68&lt;&gt;0,(E68/D68)*100,0)</f>
        <v>45.068965517241381</v>
      </c>
      <c r="G68" t="s">
        <v>14</v>
      </c>
      <c r="H68" s="6">
        <f t="shared" si="6"/>
        <v>108.91666666666667</v>
      </c>
      <c r="I68">
        <v>12</v>
      </c>
      <c r="J68" t="s">
        <v>21</v>
      </c>
      <c r="K68" t="s">
        <v>22</v>
      </c>
      <c r="L68">
        <v>1428469200</v>
      </c>
      <c r="M68" s="14">
        <f t="shared" si="7"/>
        <v>42102.208333333328</v>
      </c>
      <c r="N68">
        <v>1428901200</v>
      </c>
      <c r="O68" s="14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9">
        <f t="shared" si="11"/>
        <v>162.38567493112947</v>
      </c>
      <c r="G69" t="s">
        <v>20</v>
      </c>
      <c r="H69" s="6">
        <f t="shared" si="6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4">
        <f t="shared" si="7"/>
        <v>40203.25</v>
      </c>
      <c r="N69">
        <v>1264831200</v>
      </c>
      <c r="O69" s="14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9">
        <f t="shared" si="11"/>
        <v>254.52631578947367</v>
      </c>
      <c r="G70" t="s">
        <v>20</v>
      </c>
      <c r="H70" s="6">
        <f t="shared" si="6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4">
        <f t="shared" si="7"/>
        <v>42943.208333333328</v>
      </c>
      <c r="N70">
        <v>1505192400</v>
      </c>
      <c r="O70" s="14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9">
        <f t="shared" si="11"/>
        <v>24.063291139240505</v>
      </c>
      <c r="G71" t="s">
        <v>74</v>
      </c>
      <c r="H71" s="6">
        <f t="shared" si="6"/>
        <v>111.82352941176471</v>
      </c>
      <c r="I71">
        <v>17</v>
      </c>
      <c r="J71" t="s">
        <v>21</v>
      </c>
      <c r="K71" t="s">
        <v>22</v>
      </c>
      <c r="L71">
        <v>1292738400</v>
      </c>
      <c r="M71" s="14">
        <f t="shared" si="7"/>
        <v>40531.25</v>
      </c>
      <c r="N71">
        <v>1295676000</v>
      </c>
      <c r="O71" s="14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9">
        <f t="shared" si="11"/>
        <v>123.74140625000001</v>
      </c>
      <c r="G72" t="s">
        <v>20</v>
      </c>
      <c r="H72" s="6">
        <f t="shared" si="6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4">
        <f t="shared" si="7"/>
        <v>40484.208333333336</v>
      </c>
      <c r="N72">
        <v>1292911200</v>
      </c>
      <c r="O72" s="14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9">
        <f t="shared" si="11"/>
        <v>108.06666666666666</v>
      </c>
      <c r="G73" t="s">
        <v>20</v>
      </c>
      <c r="H73" s="6">
        <f t="shared" si="6"/>
        <v>85.315789473684205</v>
      </c>
      <c r="I73">
        <v>76</v>
      </c>
      <c r="J73" t="s">
        <v>21</v>
      </c>
      <c r="K73" t="s">
        <v>22</v>
      </c>
      <c r="L73">
        <v>1575093600</v>
      </c>
      <c r="M73" s="14">
        <f t="shared" si="7"/>
        <v>43799.25</v>
      </c>
      <c r="N73">
        <v>1575439200</v>
      </c>
      <c r="O73" s="14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9">
        <f t="shared" si="11"/>
        <v>670.33333333333326</v>
      </c>
      <c r="G74" t="s">
        <v>20</v>
      </c>
      <c r="H74" s="6">
        <f t="shared" si="6"/>
        <v>74.481481481481481</v>
      </c>
      <c r="I74">
        <v>54</v>
      </c>
      <c r="J74" t="s">
        <v>21</v>
      </c>
      <c r="K74" t="s">
        <v>22</v>
      </c>
      <c r="L74">
        <v>1435726800</v>
      </c>
      <c r="M74" s="14">
        <f t="shared" si="7"/>
        <v>42186.208333333328</v>
      </c>
      <c r="N74">
        <v>1438837200</v>
      </c>
      <c r="O74" s="14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9">
        <f t="shared" si="11"/>
        <v>660.92857142857144</v>
      </c>
      <c r="G75" t="s">
        <v>20</v>
      </c>
      <c r="H75" s="6">
        <f t="shared" si="6"/>
        <v>105.14772727272727</v>
      </c>
      <c r="I75">
        <v>88</v>
      </c>
      <c r="J75" t="s">
        <v>21</v>
      </c>
      <c r="K75" t="s">
        <v>22</v>
      </c>
      <c r="L75">
        <v>1480226400</v>
      </c>
      <c r="M75" s="14">
        <f t="shared" si="7"/>
        <v>42701.25</v>
      </c>
      <c r="N75">
        <v>1480485600</v>
      </c>
      <c r="O75" s="14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9">
        <f t="shared" si="11"/>
        <v>122.46153846153847</v>
      </c>
      <c r="G76" t="s">
        <v>20</v>
      </c>
      <c r="H76" s="6">
        <f t="shared" si="6"/>
        <v>56.188235294117646</v>
      </c>
      <c r="I76">
        <v>85</v>
      </c>
      <c r="J76" t="s">
        <v>40</v>
      </c>
      <c r="K76" t="s">
        <v>41</v>
      </c>
      <c r="L76">
        <v>1459054800</v>
      </c>
      <c r="M76" s="14">
        <f t="shared" si="7"/>
        <v>42456.208333333328</v>
      </c>
      <c r="N76">
        <v>1459141200</v>
      </c>
      <c r="O76" s="14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9">
        <f t="shared" si="11"/>
        <v>150.57731958762886</v>
      </c>
      <c r="G77" t="s">
        <v>20</v>
      </c>
      <c r="H77" s="6">
        <f t="shared" si="6"/>
        <v>85.917647058823533</v>
      </c>
      <c r="I77">
        <v>170</v>
      </c>
      <c r="J77" t="s">
        <v>21</v>
      </c>
      <c r="K77" t="s">
        <v>22</v>
      </c>
      <c r="L77">
        <v>1531630800</v>
      </c>
      <c r="M77" s="14">
        <f t="shared" si="7"/>
        <v>43296.208333333328</v>
      </c>
      <c r="N77">
        <v>1532322000</v>
      </c>
      <c r="O77" s="14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9">
        <f t="shared" si="11"/>
        <v>78.106590724165997</v>
      </c>
      <c r="G78" t="s">
        <v>14</v>
      </c>
      <c r="H78" s="6">
        <f t="shared" si="6"/>
        <v>57.00296912114014</v>
      </c>
      <c r="I78">
        <v>1684</v>
      </c>
      <c r="J78" t="s">
        <v>21</v>
      </c>
      <c r="K78" t="s">
        <v>22</v>
      </c>
      <c r="L78">
        <v>1421992800</v>
      </c>
      <c r="M78" s="14">
        <f t="shared" si="7"/>
        <v>42027.25</v>
      </c>
      <c r="N78">
        <v>1426222800</v>
      </c>
      <c r="O78" s="14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9">
        <f t="shared" si="11"/>
        <v>46.94736842105263</v>
      </c>
      <c r="G79" t="s">
        <v>14</v>
      </c>
      <c r="H79" s="6">
        <f t="shared" si="6"/>
        <v>79.642857142857139</v>
      </c>
      <c r="I79">
        <v>56</v>
      </c>
      <c r="J79" t="s">
        <v>21</v>
      </c>
      <c r="K79" t="s">
        <v>22</v>
      </c>
      <c r="L79">
        <v>1285563600</v>
      </c>
      <c r="M79" s="14">
        <f t="shared" si="7"/>
        <v>40448.208333333336</v>
      </c>
      <c r="N79">
        <v>1286773200</v>
      </c>
      <c r="O79" s="14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9">
        <f t="shared" si="11"/>
        <v>300.8</v>
      </c>
      <c r="G80" t="s">
        <v>20</v>
      </c>
      <c r="H80" s="6">
        <f t="shared" si="6"/>
        <v>41.018181818181816</v>
      </c>
      <c r="I80">
        <v>330</v>
      </c>
      <c r="J80" t="s">
        <v>21</v>
      </c>
      <c r="K80" t="s">
        <v>22</v>
      </c>
      <c r="L80">
        <v>1523854800</v>
      </c>
      <c r="M80" s="14">
        <f t="shared" si="7"/>
        <v>43206.208333333328</v>
      </c>
      <c r="N80">
        <v>1523941200</v>
      </c>
      <c r="O80" s="14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9">
        <f t="shared" si="11"/>
        <v>69.598615916955026</v>
      </c>
      <c r="G81" t="s">
        <v>14</v>
      </c>
      <c r="H81" s="6">
        <f t="shared" si="6"/>
        <v>48.004773269689736</v>
      </c>
      <c r="I81">
        <v>838</v>
      </c>
      <c r="J81" t="s">
        <v>21</v>
      </c>
      <c r="K81" t="s">
        <v>22</v>
      </c>
      <c r="L81">
        <v>1529125200</v>
      </c>
      <c r="M81" s="14">
        <f t="shared" si="7"/>
        <v>43267.208333333328</v>
      </c>
      <c r="N81">
        <v>1529557200</v>
      </c>
      <c r="O81" s="14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9">
        <f t="shared" si="11"/>
        <v>637.4545454545455</v>
      </c>
      <c r="G82" t="s">
        <v>20</v>
      </c>
      <c r="H82" s="6">
        <f t="shared" si="6"/>
        <v>55.212598425196852</v>
      </c>
      <c r="I82">
        <v>127</v>
      </c>
      <c r="J82" t="s">
        <v>21</v>
      </c>
      <c r="K82" t="s">
        <v>22</v>
      </c>
      <c r="L82">
        <v>1503982800</v>
      </c>
      <c r="M82" s="14">
        <f t="shared" si="7"/>
        <v>42976.208333333328</v>
      </c>
      <c r="N82">
        <v>1506574800</v>
      </c>
      <c r="O82" s="14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9">
        <f t="shared" si="11"/>
        <v>225.33928571428569</v>
      </c>
      <c r="G83" t="s">
        <v>20</v>
      </c>
      <c r="H83" s="6">
        <f t="shared" si="6"/>
        <v>92.109489051094897</v>
      </c>
      <c r="I83">
        <v>411</v>
      </c>
      <c r="J83" t="s">
        <v>21</v>
      </c>
      <c r="K83" t="s">
        <v>22</v>
      </c>
      <c r="L83">
        <v>1511416800</v>
      </c>
      <c r="M83" s="14">
        <f t="shared" si="7"/>
        <v>43062.25</v>
      </c>
      <c r="N83">
        <v>1513576800</v>
      </c>
      <c r="O83" s="14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9">
        <f t="shared" si="11"/>
        <v>1497.3000000000002</v>
      </c>
      <c r="G84" t="s">
        <v>20</v>
      </c>
      <c r="H84" s="6">
        <f t="shared" si="6"/>
        <v>83.183333333333337</v>
      </c>
      <c r="I84">
        <v>180</v>
      </c>
      <c r="J84" t="s">
        <v>40</v>
      </c>
      <c r="K84" t="s">
        <v>41</v>
      </c>
      <c r="L84">
        <v>1547704800</v>
      </c>
      <c r="M84" s="14">
        <f t="shared" si="7"/>
        <v>43482.25</v>
      </c>
      <c r="N84">
        <v>1548309600</v>
      </c>
      <c r="O84" s="14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9">
        <f t="shared" si="11"/>
        <v>37.590225563909776</v>
      </c>
      <c r="G85" t="s">
        <v>14</v>
      </c>
      <c r="H85" s="6">
        <f t="shared" si="6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4">
        <f t="shared" si="7"/>
        <v>42579.208333333328</v>
      </c>
      <c r="N85">
        <v>1471582800</v>
      </c>
      <c r="O85" s="14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9">
        <f t="shared" si="11"/>
        <v>132.36942675159236</v>
      </c>
      <c r="G86" t="s">
        <v>20</v>
      </c>
      <c r="H86" s="6">
        <f t="shared" si="6"/>
        <v>111.1336898395722</v>
      </c>
      <c r="I86">
        <v>374</v>
      </c>
      <c r="J86" t="s">
        <v>21</v>
      </c>
      <c r="K86" t="s">
        <v>22</v>
      </c>
      <c r="L86">
        <v>1343451600</v>
      </c>
      <c r="M86" s="14">
        <f t="shared" si="7"/>
        <v>41118.208333333336</v>
      </c>
      <c r="N86">
        <v>1344315600</v>
      </c>
      <c r="O86" s="14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9">
        <f t="shared" si="11"/>
        <v>131.22448979591837</v>
      </c>
      <c r="G87" t="s">
        <v>20</v>
      </c>
      <c r="H87" s="6">
        <f t="shared" si="6"/>
        <v>90.563380281690144</v>
      </c>
      <c r="I87">
        <v>71</v>
      </c>
      <c r="J87" t="s">
        <v>26</v>
      </c>
      <c r="K87" t="s">
        <v>27</v>
      </c>
      <c r="L87">
        <v>1315717200</v>
      </c>
      <c r="M87" s="14">
        <f t="shared" si="7"/>
        <v>40797.208333333336</v>
      </c>
      <c r="N87">
        <v>1316408400</v>
      </c>
      <c r="O87" s="14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9">
        <f t="shared" si="11"/>
        <v>167.63513513513513</v>
      </c>
      <c r="G88" t="s">
        <v>20</v>
      </c>
      <c r="H88" s="6">
        <f t="shared" si="6"/>
        <v>61.108374384236456</v>
      </c>
      <c r="I88">
        <v>203</v>
      </c>
      <c r="J88" t="s">
        <v>21</v>
      </c>
      <c r="K88" t="s">
        <v>22</v>
      </c>
      <c r="L88">
        <v>1430715600</v>
      </c>
      <c r="M88" s="14">
        <f t="shared" si="7"/>
        <v>42128.208333333328</v>
      </c>
      <c r="N88">
        <v>1431838800</v>
      </c>
      <c r="O88" s="14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9">
        <f t="shared" si="11"/>
        <v>61.984886649874063</v>
      </c>
      <c r="G89" t="s">
        <v>14</v>
      </c>
      <c r="H89" s="6">
        <f t="shared" si="6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4">
        <f t="shared" si="7"/>
        <v>40610.25</v>
      </c>
      <c r="N89">
        <v>1300510800</v>
      </c>
      <c r="O89" s="14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9">
        <f t="shared" si="11"/>
        <v>260.75</v>
      </c>
      <c r="G90" t="s">
        <v>20</v>
      </c>
      <c r="H90" s="6">
        <f t="shared" si="6"/>
        <v>110.76106194690266</v>
      </c>
      <c r="I90">
        <v>113</v>
      </c>
      <c r="J90" t="s">
        <v>21</v>
      </c>
      <c r="K90" t="s">
        <v>22</v>
      </c>
      <c r="L90">
        <v>1429160400</v>
      </c>
      <c r="M90" s="14">
        <f t="shared" si="7"/>
        <v>42110.208333333328</v>
      </c>
      <c r="N90">
        <v>1431061200</v>
      </c>
      <c r="O90" s="14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9">
        <f t="shared" si="11"/>
        <v>252.58823529411765</v>
      </c>
      <c r="G91" t="s">
        <v>20</v>
      </c>
      <c r="H91" s="6">
        <f t="shared" si="6"/>
        <v>89.458333333333329</v>
      </c>
      <c r="I91">
        <v>96</v>
      </c>
      <c r="J91" t="s">
        <v>21</v>
      </c>
      <c r="K91" t="s">
        <v>22</v>
      </c>
      <c r="L91">
        <v>1271307600</v>
      </c>
      <c r="M91" s="14">
        <f t="shared" si="7"/>
        <v>40283.208333333336</v>
      </c>
      <c r="N91">
        <v>1271480400</v>
      </c>
      <c r="O91" s="14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9">
        <f t="shared" si="11"/>
        <v>78.615384615384613</v>
      </c>
      <c r="G92" t="s">
        <v>14</v>
      </c>
      <c r="H92" s="6">
        <f t="shared" si="6"/>
        <v>57.849056603773583</v>
      </c>
      <c r="I92">
        <v>106</v>
      </c>
      <c r="J92" t="s">
        <v>21</v>
      </c>
      <c r="K92" t="s">
        <v>22</v>
      </c>
      <c r="L92">
        <v>1456380000</v>
      </c>
      <c r="M92" s="14">
        <f t="shared" si="7"/>
        <v>42425.25</v>
      </c>
      <c r="N92">
        <v>1456380000</v>
      </c>
      <c r="O92" s="14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9">
        <f t="shared" si="11"/>
        <v>48.404406999351913</v>
      </c>
      <c r="G93" t="s">
        <v>14</v>
      </c>
      <c r="H93" s="6">
        <f t="shared" si="6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4">
        <f t="shared" si="7"/>
        <v>42588.208333333328</v>
      </c>
      <c r="N93">
        <v>1472878800</v>
      </c>
      <c r="O93" s="14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9">
        <f t="shared" si="11"/>
        <v>258.875</v>
      </c>
      <c r="G94" t="s">
        <v>20</v>
      </c>
      <c r="H94" s="6">
        <f t="shared" si="6"/>
        <v>103.96586345381526</v>
      </c>
      <c r="I94">
        <v>498</v>
      </c>
      <c r="J94" t="s">
        <v>98</v>
      </c>
      <c r="K94" t="s">
        <v>99</v>
      </c>
      <c r="L94">
        <v>1277269200</v>
      </c>
      <c r="M94" s="14">
        <f t="shared" si="7"/>
        <v>40352.208333333336</v>
      </c>
      <c r="N94">
        <v>1277355600</v>
      </c>
      <c r="O94" s="14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9">
        <f t="shared" si="11"/>
        <v>60.548713235294116</v>
      </c>
      <c r="G95" t="s">
        <v>74</v>
      </c>
      <c r="H95" s="6">
        <f t="shared" si="6"/>
        <v>107.99508196721311</v>
      </c>
      <c r="I95">
        <v>610</v>
      </c>
      <c r="J95" t="s">
        <v>21</v>
      </c>
      <c r="K95" t="s">
        <v>22</v>
      </c>
      <c r="L95">
        <v>1350709200</v>
      </c>
      <c r="M95" s="14">
        <f t="shared" si="7"/>
        <v>41202.208333333336</v>
      </c>
      <c r="N95">
        <v>1351054800</v>
      </c>
      <c r="O95" s="14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9">
        <f t="shared" si="11"/>
        <v>303.68965517241378</v>
      </c>
      <c r="G96" t="s">
        <v>20</v>
      </c>
      <c r="H96" s="6">
        <f t="shared" si="6"/>
        <v>48.927777777777777</v>
      </c>
      <c r="I96">
        <v>180</v>
      </c>
      <c r="J96" t="s">
        <v>40</v>
      </c>
      <c r="K96" t="s">
        <v>41</v>
      </c>
      <c r="L96">
        <v>1554613200</v>
      </c>
      <c r="M96" s="14">
        <f t="shared" si="7"/>
        <v>43562.208333333328</v>
      </c>
      <c r="N96">
        <v>1555563600</v>
      </c>
      <c r="O96" s="14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9">
        <f t="shared" si="11"/>
        <v>112.99999999999999</v>
      </c>
      <c r="G97" t="s">
        <v>20</v>
      </c>
      <c r="H97" s="6">
        <f t="shared" si="6"/>
        <v>37.666666666666664</v>
      </c>
      <c r="I97">
        <v>27</v>
      </c>
      <c r="J97" t="s">
        <v>21</v>
      </c>
      <c r="K97" t="s">
        <v>22</v>
      </c>
      <c r="L97">
        <v>1571029200</v>
      </c>
      <c r="M97" s="14">
        <f t="shared" si="7"/>
        <v>43752.208333333328</v>
      </c>
      <c r="N97">
        <v>1571634000</v>
      </c>
      <c r="O97" s="14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9">
        <f t="shared" si="11"/>
        <v>217.37876614060258</v>
      </c>
      <c r="G98" t="s">
        <v>20</v>
      </c>
      <c r="H98" s="6">
        <f t="shared" si="6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4">
        <f t="shared" si="7"/>
        <v>40612.25</v>
      </c>
      <c r="N98">
        <v>1300856400</v>
      </c>
      <c r="O98" s="14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9">
        <f t="shared" si="11"/>
        <v>926.69230769230762</v>
      </c>
      <c r="G99" t="s">
        <v>20</v>
      </c>
      <c r="H99" s="6">
        <f t="shared" si="6"/>
        <v>106.61061946902655</v>
      </c>
      <c r="I99">
        <v>113</v>
      </c>
      <c r="J99" t="s">
        <v>21</v>
      </c>
      <c r="K99" t="s">
        <v>22</v>
      </c>
      <c r="L99">
        <v>1435208400</v>
      </c>
      <c r="M99" s="14">
        <f t="shared" si="7"/>
        <v>42180.208333333328</v>
      </c>
      <c r="N99">
        <v>1439874000</v>
      </c>
      <c r="O99" s="14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9">
        <f t="shared" si="11"/>
        <v>33.692229038854805</v>
      </c>
      <c r="G100" t="s">
        <v>14</v>
      </c>
      <c r="H100" s="6">
        <f t="shared" si="6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4">
        <f t="shared" si="7"/>
        <v>42212.208333333328</v>
      </c>
      <c r="N100">
        <v>1438318800</v>
      </c>
      <c r="O100" s="14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9">
        <f t="shared" si="11"/>
        <v>196.7236842105263</v>
      </c>
      <c r="G101" t="s">
        <v>20</v>
      </c>
      <c r="H101" s="6">
        <f t="shared" si="6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4">
        <f t="shared" si="7"/>
        <v>41968.25</v>
      </c>
      <c r="N101">
        <v>1419400800</v>
      </c>
      <c r="O101" s="14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9">
        <f t="shared" si="11"/>
        <v>1</v>
      </c>
      <c r="G102" t="s">
        <v>14</v>
      </c>
      <c r="H102" s="6">
        <f t="shared" si="6"/>
        <v>1</v>
      </c>
      <c r="I102">
        <v>1</v>
      </c>
      <c r="J102" t="s">
        <v>21</v>
      </c>
      <c r="K102" t="s">
        <v>22</v>
      </c>
      <c r="L102">
        <v>1319000400</v>
      </c>
      <c r="M102" s="14">
        <f t="shared" si="7"/>
        <v>40835.208333333336</v>
      </c>
      <c r="N102">
        <v>1320555600</v>
      </c>
      <c r="O102" s="14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9">
        <f t="shared" si="11"/>
        <v>1021.4444444444445</v>
      </c>
      <c r="G103" t="s">
        <v>20</v>
      </c>
      <c r="H103" s="6">
        <f t="shared" si="6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4">
        <f t="shared" si="7"/>
        <v>42056.25</v>
      </c>
      <c r="N103">
        <v>1425103200</v>
      </c>
      <c r="O103" s="14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9">
        <f t="shared" si="11"/>
        <v>281.67567567567568</v>
      </c>
      <c r="G104" t="s">
        <v>20</v>
      </c>
      <c r="H104" s="6">
        <f t="shared" si="6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4">
        <f t="shared" si="7"/>
        <v>43234.208333333328</v>
      </c>
      <c r="N104">
        <v>1526878800</v>
      </c>
      <c r="O104" s="14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9">
        <f t="shared" si="11"/>
        <v>24.610000000000003</v>
      </c>
      <c r="G105" t="s">
        <v>14</v>
      </c>
      <c r="H105" s="6">
        <f t="shared" si="6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4">
        <f t="shared" si="7"/>
        <v>40475.208333333336</v>
      </c>
      <c r="N105">
        <v>1288674000</v>
      </c>
      <c r="O105" s="14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9">
        <f t="shared" si="11"/>
        <v>143.14010067114094</v>
      </c>
      <c r="G106" t="s">
        <v>20</v>
      </c>
      <c r="H106" s="6">
        <f t="shared" si="6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4">
        <f t="shared" si="7"/>
        <v>42878.208333333328</v>
      </c>
      <c r="N106">
        <v>1495602000</v>
      </c>
      <c r="O106" s="14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9">
        <f t="shared" si="11"/>
        <v>144.54411764705884</v>
      </c>
      <c r="G107" t="s">
        <v>20</v>
      </c>
      <c r="H107" s="6">
        <f t="shared" si="6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4">
        <f t="shared" si="7"/>
        <v>41366.208333333336</v>
      </c>
      <c r="N107">
        <v>1366434000</v>
      </c>
      <c r="O107" s="14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9">
        <f t="shared" si="11"/>
        <v>359.12820512820514</v>
      </c>
      <c r="G108" t="s">
        <v>20</v>
      </c>
      <c r="H108" s="6">
        <f t="shared" si="6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4">
        <f t="shared" si="7"/>
        <v>43716.208333333328</v>
      </c>
      <c r="N108">
        <v>1568350800</v>
      </c>
      <c r="O108" s="14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9">
        <f t="shared" si="11"/>
        <v>186.48571428571427</v>
      </c>
      <c r="G109" t="s">
        <v>20</v>
      </c>
      <c r="H109" s="6">
        <f t="shared" si="6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4">
        <f t="shared" si="7"/>
        <v>43213.208333333328</v>
      </c>
      <c r="N109">
        <v>1525928400</v>
      </c>
      <c r="O109" s="14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9">
        <f t="shared" si="11"/>
        <v>595.26666666666665</v>
      </c>
      <c r="G110" t="s">
        <v>20</v>
      </c>
      <c r="H110" s="6">
        <f t="shared" si="6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4">
        <f t="shared" si="7"/>
        <v>41005.208333333336</v>
      </c>
      <c r="N110">
        <v>1336885200</v>
      </c>
      <c r="O110" s="14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9">
        <f t="shared" si="11"/>
        <v>59.21153846153846</v>
      </c>
      <c r="G111" t="s">
        <v>14</v>
      </c>
      <c r="H111" s="6">
        <f t="shared" si="6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4">
        <f t="shared" si="7"/>
        <v>41651.25</v>
      </c>
      <c r="N111">
        <v>1389679200</v>
      </c>
      <c r="O111" s="14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9">
        <f t="shared" si="11"/>
        <v>14.962780898876405</v>
      </c>
      <c r="G112" t="s">
        <v>14</v>
      </c>
      <c r="H112" s="6">
        <f t="shared" si="6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4">
        <f t="shared" si="7"/>
        <v>43354.208333333328</v>
      </c>
      <c r="N112">
        <v>1538283600</v>
      </c>
      <c r="O112" s="14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9">
        <f t="shared" si="11"/>
        <v>119.95602605863192</v>
      </c>
      <c r="G113" t="s">
        <v>20</v>
      </c>
      <c r="H113" s="6">
        <f t="shared" si="6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4">
        <f t="shared" si="7"/>
        <v>41174.208333333336</v>
      </c>
      <c r="N113">
        <v>1348808400</v>
      </c>
      <c r="O113" s="14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9">
        <f t="shared" si="11"/>
        <v>268.82978723404256</v>
      </c>
      <c r="G114" t="s">
        <v>20</v>
      </c>
      <c r="H114" s="6">
        <f t="shared" si="6"/>
        <v>35</v>
      </c>
      <c r="I114">
        <v>361</v>
      </c>
      <c r="J114" t="s">
        <v>26</v>
      </c>
      <c r="K114" t="s">
        <v>27</v>
      </c>
      <c r="L114">
        <v>1408856400</v>
      </c>
      <c r="M114" s="14">
        <f t="shared" si="7"/>
        <v>41875.208333333336</v>
      </c>
      <c r="N114">
        <v>1410152400</v>
      </c>
      <c r="O114" s="14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9">
        <f t="shared" si="11"/>
        <v>376.87878787878788</v>
      </c>
      <c r="G115" t="s">
        <v>20</v>
      </c>
      <c r="H115" s="6">
        <f t="shared" si="6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4">
        <f t="shared" si="7"/>
        <v>42990.208333333328</v>
      </c>
      <c r="N115">
        <v>1505797200</v>
      </c>
      <c r="O115" s="14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9">
        <f t="shared" si="11"/>
        <v>727.15789473684208</v>
      </c>
      <c r="G116" t="s">
        <v>20</v>
      </c>
      <c r="H116" s="6">
        <f t="shared" si="6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4">
        <f t="shared" si="7"/>
        <v>43564.208333333328</v>
      </c>
      <c r="N116">
        <v>1554872400</v>
      </c>
      <c r="O116" s="14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9">
        <f t="shared" si="11"/>
        <v>87.211757648470297</v>
      </c>
      <c r="G117" t="s">
        <v>14</v>
      </c>
      <c r="H117" s="6">
        <f t="shared" si="6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4">
        <f t="shared" si="7"/>
        <v>43056.25</v>
      </c>
      <c r="N117">
        <v>1513922400</v>
      </c>
      <c r="O117" s="14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9">
        <f t="shared" si="11"/>
        <v>88</v>
      </c>
      <c r="G118" t="s">
        <v>14</v>
      </c>
      <c r="H118" s="6">
        <f t="shared" si="6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4">
        <f t="shared" si="7"/>
        <v>42265.208333333328</v>
      </c>
      <c r="N118">
        <v>1442638800</v>
      </c>
      <c r="O118" s="14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9">
        <f t="shared" si="11"/>
        <v>173.9387755102041</v>
      </c>
      <c r="G119" t="s">
        <v>20</v>
      </c>
      <c r="H119" s="6">
        <f t="shared" si="6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4">
        <f t="shared" si="7"/>
        <v>40808.208333333336</v>
      </c>
      <c r="N119">
        <v>1317186000</v>
      </c>
      <c r="O119" s="14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9">
        <f t="shared" si="11"/>
        <v>117.61111111111111</v>
      </c>
      <c r="G120" t="s">
        <v>20</v>
      </c>
      <c r="H120" s="6">
        <f t="shared" si="6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4">
        <f t="shared" si="7"/>
        <v>41665.25</v>
      </c>
      <c r="N120">
        <v>1391234400</v>
      </c>
      <c r="O120" s="14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9">
        <f t="shared" si="11"/>
        <v>214.96</v>
      </c>
      <c r="G121" t="s">
        <v>20</v>
      </c>
      <c r="H121" s="6">
        <f t="shared" si="6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4">
        <f t="shared" si="7"/>
        <v>41806.208333333336</v>
      </c>
      <c r="N121">
        <v>1404363600</v>
      </c>
      <c r="O121" s="14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9">
        <f t="shared" si="11"/>
        <v>149.49667110519306</v>
      </c>
      <c r="G122" t="s">
        <v>20</v>
      </c>
      <c r="H122" s="6">
        <f t="shared" si="6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4">
        <f t="shared" si="7"/>
        <v>42111.208333333328</v>
      </c>
      <c r="N122">
        <v>1429592400</v>
      </c>
      <c r="O122" s="14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9">
        <f t="shared" si="11"/>
        <v>219.33995584988963</v>
      </c>
      <c r="G123" t="s">
        <v>20</v>
      </c>
      <c r="H123" s="6">
        <f t="shared" si="6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4">
        <f t="shared" si="7"/>
        <v>41917.208333333336</v>
      </c>
      <c r="N123">
        <v>1413608400</v>
      </c>
      <c r="O123" s="14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9">
        <f t="shared" si="11"/>
        <v>64.367690058479525</v>
      </c>
      <c r="G124" t="s">
        <v>14</v>
      </c>
      <c r="H124" s="6">
        <f t="shared" si="6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4">
        <f t="shared" si="7"/>
        <v>41970.25</v>
      </c>
      <c r="N124">
        <v>1419400800</v>
      </c>
      <c r="O124" s="14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9">
        <f t="shared" si="11"/>
        <v>18.622397298818232</v>
      </c>
      <c r="G125" t="s">
        <v>14</v>
      </c>
      <c r="H125" s="6">
        <f t="shared" si="6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4">
        <f t="shared" si="7"/>
        <v>42332.25</v>
      </c>
      <c r="N125">
        <v>1448604000</v>
      </c>
      <c r="O125" s="14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9">
        <f t="shared" si="11"/>
        <v>367.76923076923077</v>
      </c>
      <c r="G126" t="s">
        <v>20</v>
      </c>
      <c r="H126" s="6">
        <f t="shared" si="6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4">
        <f t="shared" si="7"/>
        <v>43598.208333333328</v>
      </c>
      <c r="N126">
        <v>1562302800</v>
      </c>
      <c r="O126" s="14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9">
        <f t="shared" si="11"/>
        <v>159.90566037735849</v>
      </c>
      <c r="G127" t="s">
        <v>20</v>
      </c>
      <c r="H127" s="6">
        <f t="shared" si="6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4">
        <f t="shared" si="7"/>
        <v>43362.208333333328</v>
      </c>
      <c r="N127">
        <v>1537678800</v>
      </c>
      <c r="O127" s="14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9">
        <f t="shared" si="11"/>
        <v>38.633185349611544</v>
      </c>
      <c r="G128" t="s">
        <v>14</v>
      </c>
      <c r="H128" s="6">
        <f t="shared" si="6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4">
        <f t="shared" si="7"/>
        <v>42596.208333333328</v>
      </c>
      <c r="N128">
        <v>1473570000</v>
      </c>
      <c r="O128" s="14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9">
        <f t="shared" si="11"/>
        <v>51.42151162790698</v>
      </c>
      <c r="G129" t="s">
        <v>14</v>
      </c>
      <c r="H129" s="6">
        <f t="shared" si="6"/>
        <v>78.96875</v>
      </c>
      <c r="I129">
        <v>672</v>
      </c>
      <c r="J129" t="s">
        <v>15</v>
      </c>
      <c r="K129" t="s">
        <v>16</v>
      </c>
      <c r="L129">
        <v>1273640400</v>
      </c>
      <c r="M129" s="14">
        <f t="shared" si="7"/>
        <v>40310.208333333336</v>
      </c>
      <c r="N129">
        <v>1273899600</v>
      </c>
      <c r="O129" s="14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9">
        <f t="shared" si="11"/>
        <v>60.334277620396605</v>
      </c>
      <c r="G130" t="s">
        <v>74</v>
      </c>
      <c r="H130" s="6">
        <f t="shared" si="6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4">
        <f t="shared" si="7"/>
        <v>40417.208333333336</v>
      </c>
      <c r="N130">
        <v>1284008400</v>
      </c>
      <c r="O130" s="14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9">
        <f t="shared" si="11"/>
        <v>3.202693602693603</v>
      </c>
      <c r="G131" t="s">
        <v>74</v>
      </c>
      <c r="H131" s="6">
        <f t="shared" ref="H131:H194" si="12">IF(E131&lt;&gt;0, E131/I131, 0)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4">
        <f t="shared" ref="M131:M194" si="13">(((L131/60)/60)/24)+DATE(1970,1,1)</f>
        <v>42038.25</v>
      </c>
      <c r="N131">
        <v>1425103200</v>
      </c>
      <c r="O131" s="14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 -1)</f>
        <v>food</v>
      </c>
      <c r="T131" t="str">
        <f t="shared" ref="T131:T194" si="16">RIGHT(R131,LEN(R131) - FIND("/",R131))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9">
        <f t="shared" ref="F132:F195" si="17">IF(E132&lt;&gt;0,(E132/D132)*100,0)</f>
        <v>155.46875</v>
      </c>
      <c r="G132" t="s">
        <v>20</v>
      </c>
      <c r="H132" s="6">
        <f t="shared" si="12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4">
        <f t="shared" si="13"/>
        <v>40842.208333333336</v>
      </c>
      <c r="N132">
        <v>1320991200</v>
      </c>
      <c r="O132" s="14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9">
        <f t="shared" si="17"/>
        <v>100.85974499089254</v>
      </c>
      <c r="G133" t="s">
        <v>20</v>
      </c>
      <c r="H133" s="6">
        <f t="shared" si="12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4">
        <f t="shared" si="13"/>
        <v>41607.25</v>
      </c>
      <c r="N133">
        <v>1386828000</v>
      </c>
      <c r="O133" s="14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9">
        <f t="shared" si="17"/>
        <v>116.18181818181819</v>
      </c>
      <c r="G134" t="s">
        <v>20</v>
      </c>
      <c r="H134" s="6">
        <f t="shared" si="12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4">
        <f t="shared" si="13"/>
        <v>43112.25</v>
      </c>
      <c r="N134">
        <v>1517119200</v>
      </c>
      <c r="O134" s="14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9">
        <f t="shared" si="17"/>
        <v>310.77777777777777</v>
      </c>
      <c r="G135" t="s">
        <v>20</v>
      </c>
      <c r="H135" s="6">
        <f t="shared" si="12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4">
        <f t="shared" si="13"/>
        <v>40767.208333333336</v>
      </c>
      <c r="N135">
        <v>1315026000</v>
      </c>
      <c r="O135" s="14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9">
        <f t="shared" si="17"/>
        <v>89.73668341708543</v>
      </c>
      <c r="G136" t="s">
        <v>14</v>
      </c>
      <c r="H136" s="6">
        <f t="shared" si="12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4">
        <f t="shared" si="13"/>
        <v>40713.208333333336</v>
      </c>
      <c r="N136">
        <v>1312693200</v>
      </c>
      <c r="O136" s="14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9">
        <f t="shared" si="17"/>
        <v>71.27272727272728</v>
      </c>
      <c r="G137" t="s">
        <v>14</v>
      </c>
      <c r="H137" s="6">
        <f t="shared" si="12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4">
        <f t="shared" si="13"/>
        <v>41340.25</v>
      </c>
      <c r="N137">
        <v>1363064400</v>
      </c>
      <c r="O137" s="14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9">
        <f t="shared" si="17"/>
        <v>3.2862318840579712</v>
      </c>
      <c r="G138" t="s">
        <v>74</v>
      </c>
      <c r="H138" s="6">
        <f t="shared" si="12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4">
        <f t="shared" si="13"/>
        <v>41797.208333333336</v>
      </c>
      <c r="N138">
        <v>1403154000</v>
      </c>
      <c r="O138" s="14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9">
        <f t="shared" si="17"/>
        <v>261.77777777777777</v>
      </c>
      <c r="G139" t="s">
        <v>20</v>
      </c>
      <c r="H139" s="6">
        <f t="shared" si="12"/>
        <v>94.24</v>
      </c>
      <c r="I139">
        <v>50</v>
      </c>
      <c r="J139" t="s">
        <v>21</v>
      </c>
      <c r="K139" t="s">
        <v>22</v>
      </c>
      <c r="L139">
        <v>1286341200</v>
      </c>
      <c r="M139" s="14">
        <f t="shared" si="13"/>
        <v>40457.208333333336</v>
      </c>
      <c r="N139">
        <v>1286859600</v>
      </c>
      <c r="O139" s="14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9">
        <f t="shared" si="17"/>
        <v>96</v>
      </c>
      <c r="G140" t="s">
        <v>14</v>
      </c>
      <c r="H140" s="6">
        <f t="shared" si="12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4">
        <f t="shared" si="13"/>
        <v>41180.208333333336</v>
      </c>
      <c r="N140">
        <v>1349326800</v>
      </c>
      <c r="O140" s="14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9">
        <f t="shared" si="17"/>
        <v>20.896851248642779</v>
      </c>
      <c r="G141" t="s">
        <v>14</v>
      </c>
      <c r="H141" s="6">
        <f t="shared" si="12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4">
        <f t="shared" si="13"/>
        <v>42115.208333333328</v>
      </c>
      <c r="N141">
        <v>1430974800</v>
      </c>
      <c r="O141" s="14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9">
        <f t="shared" si="17"/>
        <v>223.16363636363636</v>
      </c>
      <c r="G142" t="s">
        <v>20</v>
      </c>
      <c r="H142" s="6">
        <f t="shared" si="12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4">
        <f t="shared" si="13"/>
        <v>43156.25</v>
      </c>
      <c r="N142">
        <v>1519970400</v>
      </c>
      <c r="O142" s="14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9">
        <f t="shared" si="17"/>
        <v>101.59097978227061</v>
      </c>
      <c r="G143" t="s">
        <v>20</v>
      </c>
      <c r="H143" s="6">
        <f t="shared" si="12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4">
        <f t="shared" si="13"/>
        <v>42167.208333333328</v>
      </c>
      <c r="N143">
        <v>1434603600</v>
      </c>
      <c r="O143" s="14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9">
        <f t="shared" si="17"/>
        <v>230.03999999999996</v>
      </c>
      <c r="G144" t="s">
        <v>20</v>
      </c>
      <c r="H144" s="6">
        <f t="shared" si="12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4">
        <f t="shared" si="13"/>
        <v>41005.208333333336</v>
      </c>
      <c r="N144">
        <v>1337230800</v>
      </c>
      <c r="O144" s="14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9">
        <f t="shared" si="17"/>
        <v>135.59259259259261</v>
      </c>
      <c r="G145" t="s">
        <v>20</v>
      </c>
      <c r="H145" s="6">
        <f t="shared" si="12"/>
        <v>104.6</v>
      </c>
      <c r="I145">
        <v>70</v>
      </c>
      <c r="J145" t="s">
        <v>21</v>
      </c>
      <c r="K145" t="s">
        <v>22</v>
      </c>
      <c r="L145">
        <v>1277701200</v>
      </c>
      <c r="M145" s="14">
        <f t="shared" si="13"/>
        <v>40357.208333333336</v>
      </c>
      <c r="N145">
        <v>1279429200</v>
      </c>
      <c r="O145" s="14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9">
        <f t="shared" si="17"/>
        <v>129.1</v>
      </c>
      <c r="G146" t="s">
        <v>20</v>
      </c>
      <c r="H146" s="6">
        <f t="shared" si="12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4">
        <f t="shared" si="13"/>
        <v>43633.208333333328</v>
      </c>
      <c r="N146">
        <v>1561438800</v>
      </c>
      <c r="O146" s="14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9">
        <f t="shared" si="17"/>
        <v>236.512</v>
      </c>
      <c r="G147" t="s">
        <v>20</v>
      </c>
      <c r="H147" s="6">
        <f t="shared" si="12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4">
        <f t="shared" si="13"/>
        <v>41889.208333333336</v>
      </c>
      <c r="N147">
        <v>1410498000</v>
      </c>
      <c r="O147" s="14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9">
        <f t="shared" si="17"/>
        <v>17.25</v>
      </c>
      <c r="G148" t="s">
        <v>74</v>
      </c>
      <c r="H148" s="6">
        <f t="shared" si="12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4">
        <f t="shared" si="13"/>
        <v>40855.25</v>
      </c>
      <c r="N148">
        <v>1322460000</v>
      </c>
      <c r="O148" s="14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9">
        <f t="shared" si="17"/>
        <v>112.49397590361446</v>
      </c>
      <c r="G149" t="s">
        <v>20</v>
      </c>
      <c r="H149" s="6">
        <f t="shared" si="12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4">
        <f t="shared" si="13"/>
        <v>42534.208333333328</v>
      </c>
      <c r="N149">
        <v>1466312400</v>
      </c>
      <c r="O149" s="14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9">
        <f t="shared" si="17"/>
        <v>121.02150537634408</v>
      </c>
      <c r="G150" t="s">
        <v>20</v>
      </c>
      <c r="H150" s="6">
        <f t="shared" si="12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4">
        <f t="shared" si="13"/>
        <v>42941.208333333328</v>
      </c>
      <c r="N150">
        <v>1501736400</v>
      </c>
      <c r="O150" s="14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9">
        <f t="shared" si="17"/>
        <v>219.87096774193549</v>
      </c>
      <c r="G151" t="s">
        <v>20</v>
      </c>
      <c r="H151" s="6">
        <f t="shared" si="12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4">
        <f t="shared" si="13"/>
        <v>41275.25</v>
      </c>
      <c r="N151">
        <v>1361512800</v>
      </c>
      <c r="O151" s="14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9">
        <f t="shared" si="17"/>
        <v>1</v>
      </c>
      <c r="G152" t="s">
        <v>14</v>
      </c>
      <c r="H152" s="6">
        <f t="shared" si="12"/>
        <v>1</v>
      </c>
      <c r="I152">
        <v>1</v>
      </c>
      <c r="J152" t="s">
        <v>21</v>
      </c>
      <c r="K152" t="s">
        <v>22</v>
      </c>
      <c r="L152">
        <v>1544940000</v>
      </c>
      <c r="M152" s="14">
        <f t="shared" si="13"/>
        <v>43450.25</v>
      </c>
      <c r="N152">
        <v>1545026400</v>
      </c>
      <c r="O152" s="14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9">
        <f t="shared" si="17"/>
        <v>64.166909620991248</v>
      </c>
      <c r="G153" t="s">
        <v>14</v>
      </c>
      <c r="H153" s="6">
        <f t="shared" si="12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4">
        <f t="shared" si="13"/>
        <v>41799.208333333336</v>
      </c>
      <c r="N153">
        <v>1406696400</v>
      </c>
      <c r="O153" s="14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9">
        <f t="shared" si="17"/>
        <v>423.06746987951806</v>
      </c>
      <c r="G154" t="s">
        <v>20</v>
      </c>
      <c r="H154" s="6">
        <f t="shared" si="12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4">
        <f t="shared" si="13"/>
        <v>42783.25</v>
      </c>
      <c r="N154">
        <v>1487916000</v>
      </c>
      <c r="O154" s="14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9">
        <f t="shared" si="17"/>
        <v>92.984160506863773</v>
      </c>
      <c r="G155" t="s">
        <v>14</v>
      </c>
      <c r="H155" s="6">
        <f t="shared" si="12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4">
        <f t="shared" si="13"/>
        <v>41201.208333333336</v>
      </c>
      <c r="N155">
        <v>1351141200</v>
      </c>
      <c r="O155" s="14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9">
        <f t="shared" si="17"/>
        <v>58.756567425569173</v>
      </c>
      <c r="G156" t="s">
        <v>14</v>
      </c>
      <c r="H156" s="6">
        <f t="shared" si="12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4">
        <f t="shared" si="13"/>
        <v>42502.208333333328</v>
      </c>
      <c r="N156">
        <v>1465016400</v>
      </c>
      <c r="O156" s="14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9">
        <f t="shared" si="17"/>
        <v>65.022222222222226</v>
      </c>
      <c r="G157" t="s">
        <v>14</v>
      </c>
      <c r="H157" s="6">
        <f t="shared" si="12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4">
        <f t="shared" si="13"/>
        <v>40262.208333333336</v>
      </c>
      <c r="N157">
        <v>1270789200</v>
      </c>
      <c r="O157" s="14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9">
        <f t="shared" si="17"/>
        <v>73.939560439560438</v>
      </c>
      <c r="G158" t="s">
        <v>74</v>
      </c>
      <c r="H158" s="6">
        <f t="shared" si="12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4">
        <f t="shared" si="13"/>
        <v>43743.208333333328</v>
      </c>
      <c r="N158">
        <v>1572325200</v>
      </c>
      <c r="O158" s="14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9">
        <f t="shared" si="17"/>
        <v>52.666666666666664</v>
      </c>
      <c r="G159" t="s">
        <v>14</v>
      </c>
      <c r="H159" s="6">
        <f t="shared" si="12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4">
        <f t="shared" si="13"/>
        <v>41638.25</v>
      </c>
      <c r="N159">
        <v>1389420000</v>
      </c>
      <c r="O159" s="14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9">
        <f t="shared" si="17"/>
        <v>220.95238095238096</v>
      </c>
      <c r="G160" t="s">
        <v>20</v>
      </c>
      <c r="H160" s="6">
        <f t="shared" si="12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4">
        <f t="shared" si="13"/>
        <v>42346.25</v>
      </c>
      <c r="N160">
        <v>1449640800</v>
      </c>
      <c r="O160" s="14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9">
        <f t="shared" si="17"/>
        <v>100.01150627615063</v>
      </c>
      <c r="G161" t="s">
        <v>20</v>
      </c>
      <c r="H161" s="6">
        <f t="shared" si="12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4">
        <f t="shared" si="13"/>
        <v>43551.208333333328</v>
      </c>
      <c r="N161">
        <v>1555218000</v>
      </c>
      <c r="O161" s="14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9">
        <f t="shared" si="17"/>
        <v>162.3125</v>
      </c>
      <c r="G162" t="s">
        <v>20</v>
      </c>
      <c r="H162" s="6">
        <f t="shared" si="12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4">
        <f t="shared" si="13"/>
        <v>43582.208333333328</v>
      </c>
      <c r="N162">
        <v>1557723600</v>
      </c>
      <c r="O162" s="14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9">
        <f t="shared" si="17"/>
        <v>78.181818181818187</v>
      </c>
      <c r="G163" t="s">
        <v>14</v>
      </c>
      <c r="H163" s="6">
        <f t="shared" si="12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4">
        <f t="shared" si="13"/>
        <v>42270.208333333328</v>
      </c>
      <c r="N163">
        <v>1443502800</v>
      </c>
      <c r="O163" s="14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9">
        <f t="shared" si="17"/>
        <v>149.73770491803279</v>
      </c>
      <c r="G164" t="s">
        <v>20</v>
      </c>
      <c r="H164" s="6">
        <f t="shared" si="12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4">
        <f t="shared" si="13"/>
        <v>43442.25</v>
      </c>
      <c r="N164">
        <v>1546840800</v>
      </c>
      <c r="O164" s="14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9">
        <f t="shared" si="17"/>
        <v>253.25714285714284</v>
      </c>
      <c r="G165" t="s">
        <v>20</v>
      </c>
      <c r="H165" s="6">
        <f t="shared" si="12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4">
        <f t="shared" si="13"/>
        <v>43028.208333333328</v>
      </c>
      <c r="N165">
        <v>1512712800</v>
      </c>
      <c r="O165" s="14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9">
        <f t="shared" si="17"/>
        <v>100.16943521594683</v>
      </c>
      <c r="G166" t="s">
        <v>20</v>
      </c>
      <c r="H166" s="6">
        <f t="shared" si="12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4">
        <f t="shared" si="13"/>
        <v>43016.208333333328</v>
      </c>
      <c r="N166">
        <v>1507525200</v>
      </c>
      <c r="O166" s="14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9">
        <f t="shared" si="17"/>
        <v>121.99004424778761</v>
      </c>
      <c r="G167" t="s">
        <v>20</v>
      </c>
      <c r="H167" s="6">
        <f t="shared" si="12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4">
        <f t="shared" si="13"/>
        <v>42948.208333333328</v>
      </c>
      <c r="N167">
        <v>1504328400</v>
      </c>
      <c r="O167" s="14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9">
        <f t="shared" si="17"/>
        <v>137.13265306122449</v>
      </c>
      <c r="G168" t="s">
        <v>20</v>
      </c>
      <c r="H168" s="6">
        <f t="shared" si="12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4">
        <f t="shared" si="13"/>
        <v>40534.25</v>
      </c>
      <c r="N168">
        <v>1293343200</v>
      </c>
      <c r="O168" s="14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9">
        <f t="shared" si="17"/>
        <v>415.53846153846149</v>
      </c>
      <c r="G169" t="s">
        <v>20</v>
      </c>
      <c r="H169" s="6">
        <f t="shared" si="12"/>
        <v>74</v>
      </c>
      <c r="I169">
        <v>146</v>
      </c>
      <c r="J169" t="s">
        <v>26</v>
      </c>
      <c r="K169" t="s">
        <v>27</v>
      </c>
      <c r="L169">
        <v>1370840400</v>
      </c>
      <c r="M169" s="14">
        <f t="shared" si="13"/>
        <v>41435.208333333336</v>
      </c>
      <c r="N169">
        <v>1371704400</v>
      </c>
      <c r="O169" s="14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9">
        <f t="shared" si="17"/>
        <v>31.30913348946136</v>
      </c>
      <c r="G170" t="s">
        <v>14</v>
      </c>
      <c r="H170" s="6">
        <f t="shared" si="12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4">
        <f t="shared" si="13"/>
        <v>43518.25</v>
      </c>
      <c r="N170">
        <v>1552798800</v>
      </c>
      <c r="O170" s="14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9">
        <f t="shared" si="17"/>
        <v>424.08154506437768</v>
      </c>
      <c r="G171" t="s">
        <v>20</v>
      </c>
      <c r="H171" s="6">
        <f t="shared" si="12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4">
        <f t="shared" si="13"/>
        <v>41077.208333333336</v>
      </c>
      <c r="N171">
        <v>1342328400</v>
      </c>
      <c r="O171" s="14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9">
        <f t="shared" si="17"/>
        <v>2.93886230728336</v>
      </c>
      <c r="G172" t="s">
        <v>14</v>
      </c>
      <c r="H172" s="6">
        <f t="shared" si="12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4">
        <f t="shared" si="13"/>
        <v>42950.208333333328</v>
      </c>
      <c r="N172">
        <v>1502341200</v>
      </c>
      <c r="O172" s="14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9">
        <f t="shared" si="17"/>
        <v>10.63265306122449</v>
      </c>
      <c r="G173" t="s">
        <v>14</v>
      </c>
      <c r="H173" s="6">
        <f t="shared" si="12"/>
        <v>104.2</v>
      </c>
      <c r="I173">
        <v>5</v>
      </c>
      <c r="J173" t="s">
        <v>21</v>
      </c>
      <c r="K173" t="s">
        <v>22</v>
      </c>
      <c r="L173">
        <v>1395291600</v>
      </c>
      <c r="M173" s="14">
        <f t="shared" si="13"/>
        <v>41718.208333333336</v>
      </c>
      <c r="N173">
        <v>1397192400</v>
      </c>
      <c r="O173" s="14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9">
        <f t="shared" si="17"/>
        <v>82.875</v>
      </c>
      <c r="G174" t="s">
        <v>14</v>
      </c>
      <c r="H174" s="6">
        <f t="shared" si="12"/>
        <v>25.5</v>
      </c>
      <c r="I174">
        <v>26</v>
      </c>
      <c r="J174" t="s">
        <v>21</v>
      </c>
      <c r="K174" t="s">
        <v>22</v>
      </c>
      <c r="L174">
        <v>1405746000</v>
      </c>
      <c r="M174" s="14">
        <f t="shared" si="13"/>
        <v>41839.208333333336</v>
      </c>
      <c r="N174">
        <v>1407042000</v>
      </c>
      <c r="O174" s="14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9">
        <f t="shared" si="17"/>
        <v>163.01447776628748</v>
      </c>
      <c r="G175" t="s">
        <v>20</v>
      </c>
      <c r="H175" s="6">
        <f t="shared" si="12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4">
        <f t="shared" si="13"/>
        <v>41412.208333333336</v>
      </c>
      <c r="N175">
        <v>1369371600</v>
      </c>
      <c r="O175" s="14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9">
        <f t="shared" si="17"/>
        <v>894.66666666666674</v>
      </c>
      <c r="G176" t="s">
        <v>20</v>
      </c>
      <c r="H176" s="6">
        <f t="shared" si="12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4">
        <f t="shared" si="13"/>
        <v>42282.208333333328</v>
      </c>
      <c r="N176">
        <v>1444107600</v>
      </c>
      <c r="O176" s="14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9">
        <f t="shared" si="17"/>
        <v>26.191501103752756</v>
      </c>
      <c r="G177" t="s">
        <v>14</v>
      </c>
      <c r="H177" s="6">
        <f t="shared" si="12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4">
        <f t="shared" si="13"/>
        <v>42613.208333333328</v>
      </c>
      <c r="N177">
        <v>1474261200</v>
      </c>
      <c r="O177" s="14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9">
        <f t="shared" si="17"/>
        <v>74.834782608695647</v>
      </c>
      <c r="G178" t="s">
        <v>14</v>
      </c>
      <c r="H178" s="6">
        <f t="shared" si="12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4">
        <f t="shared" si="13"/>
        <v>42616.208333333328</v>
      </c>
      <c r="N178">
        <v>1473656400</v>
      </c>
      <c r="O178" s="14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9">
        <f t="shared" si="17"/>
        <v>416.47680412371136</v>
      </c>
      <c r="G179" t="s">
        <v>20</v>
      </c>
      <c r="H179" s="6">
        <f t="shared" si="12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4">
        <f t="shared" si="13"/>
        <v>40497.25</v>
      </c>
      <c r="N179">
        <v>1291960800</v>
      </c>
      <c r="O179" s="14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9">
        <f t="shared" si="17"/>
        <v>96.208333333333329</v>
      </c>
      <c r="G180" t="s">
        <v>14</v>
      </c>
      <c r="H180" s="6">
        <f t="shared" si="12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4">
        <f t="shared" si="13"/>
        <v>42999.208333333328</v>
      </c>
      <c r="N180">
        <v>1506747600</v>
      </c>
      <c r="O180" s="14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9">
        <f t="shared" si="17"/>
        <v>357.71910112359546</v>
      </c>
      <c r="G181" t="s">
        <v>20</v>
      </c>
      <c r="H181" s="6">
        <f t="shared" si="12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4">
        <f t="shared" si="13"/>
        <v>41350.208333333336</v>
      </c>
      <c r="N181">
        <v>1363582800</v>
      </c>
      <c r="O181" s="14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9">
        <f t="shared" si="17"/>
        <v>308.45714285714286</v>
      </c>
      <c r="G182" t="s">
        <v>20</v>
      </c>
      <c r="H182" s="6">
        <f t="shared" si="12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4">
        <f t="shared" si="13"/>
        <v>40259.208333333336</v>
      </c>
      <c r="N182">
        <v>1269666000</v>
      </c>
      <c r="O182" s="14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9">
        <f t="shared" si="17"/>
        <v>61.802325581395344</v>
      </c>
      <c r="G183" t="s">
        <v>14</v>
      </c>
      <c r="H183" s="6">
        <f t="shared" si="12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4">
        <f t="shared" si="13"/>
        <v>43012.208333333328</v>
      </c>
      <c r="N183">
        <v>1508648400</v>
      </c>
      <c r="O183" s="14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9">
        <f t="shared" si="17"/>
        <v>722.32472324723244</v>
      </c>
      <c r="G184" t="s">
        <v>20</v>
      </c>
      <c r="H184" s="6">
        <f t="shared" si="12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4">
        <f t="shared" si="13"/>
        <v>43631.208333333328</v>
      </c>
      <c r="N184">
        <v>1561957200</v>
      </c>
      <c r="O184" s="14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9">
        <f t="shared" si="17"/>
        <v>69.117647058823522</v>
      </c>
      <c r="G185" t="s">
        <v>14</v>
      </c>
      <c r="H185" s="6">
        <f t="shared" si="12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4">
        <f t="shared" si="13"/>
        <v>40430.208333333336</v>
      </c>
      <c r="N185">
        <v>1285131600</v>
      </c>
      <c r="O185" s="14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9">
        <f t="shared" si="17"/>
        <v>293.05555555555554</v>
      </c>
      <c r="G186" t="s">
        <v>20</v>
      </c>
      <c r="H186" s="6">
        <f t="shared" si="12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4">
        <f t="shared" si="13"/>
        <v>43588.208333333328</v>
      </c>
      <c r="N186">
        <v>1556946000</v>
      </c>
      <c r="O186" s="14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9">
        <f t="shared" si="17"/>
        <v>71.8</v>
      </c>
      <c r="G187" t="s">
        <v>14</v>
      </c>
      <c r="H187" s="6">
        <f t="shared" si="12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4">
        <f t="shared" si="13"/>
        <v>43233.208333333328</v>
      </c>
      <c r="N187">
        <v>1527138000</v>
      </c>
      <c r="O187" s="14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9">
        <f t="shared" si="17"/>
        <v>31.934684684684683</v>
      </c>
      <c r="G188" t="s">
        <v>14</v>
      </c>
      <c r="H188" s="6">
        <f t="shared" si="12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4">
        <f t="shared" si="13"/>
        <v>41782.208333333336</v>
      </c>
      <c r="N188">
        <v>1402117200</v>
      </c>
      <c r="O188" s="14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9">
        <f t="shared" si="17"/>
        <v>229.87375415282392</v>
      </c>
      <c r="G189" t="s">
        <v>20</v>
      </c>
      <c r="H189" s="6">
        <f t="shared" si="12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4">
        <f t="shared" si="13"/>
        <v>41328.25</v>
      </c>
      <c r="N189">
        <v>1364014800</v>
      </c>
      <c r="O189" s="14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9">
        <f t="shared" si="17"/>
        <v>32.012195121951223</v>
      </c>
      <c r="G190" t="s">
        <v>14</v>
      </c>
      <c r="H190" s="6">
        <f t="shared" si="12"/>
        <v>75</v>
      </c>
      <c r="I190">
        <v>35</v>
      </c>
      <c r="J190" t="s">
        <v>107</v>
      </c>
      <c r="K190" t="s">
        <v>108</v>
      </c>
      <c r="L190">
        <v>1417500000</v>
      </c>
      <c r="M190" s="14">
        <f t="shared" si="13"/>
        <v>41975.25</v>
      </c>
      <c r="N190">
        <v>1417586400</v>
      </c>
      <c r="O190" s="14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9">
        <f t="shared" si="17"/>
        <v>23.525352848928385</v>
      </c>
      <c r="G191" t="s">
        <v>74</v>
      </c>
      <c r="H191" s="6">
        <f t="shared" si="12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4">
        <f t="shared" si="13"/>
        <v>42433.25</v>
      </c>
      <c r="N191">
        <v>1457071200</v>
      </c>
      <c r="O191" s="14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9">
        <f t="shared" si="17"/>
        <v>68.594594594594597</v>
      </c>
      <c r="G192" t="s">
        <v>14</v>
      </c>
      <c r="H192" s="6">
        <f t="shared" si="12"/>
        <v>105.75</v>
      </c>
      <c r="I192">
        <v>24</v>
      </c>
      <c r="J192" t="s">
        <v>21</v>
      </c>
      <c r="K192" t="s">
        <v>22</v>
      </c>
      <c r="L192">
        <v>1370322000</v>
      </c>
      <c r="M192" s="14">
        <f t="shared" si="13"/>
        <v>41429.208333333336</v>
      </c>
      <c r="N192">
        <v>1370408400</v>
      </c>
      <c r="O192" s="14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9">
        <f t="shared" si="17"/>
        <v>37.952380952380956</v>
      </c>
      <c r="G193" t="s">
        <v>14</v>
      </c>
      <c r="H193" s="6">
        <f t="shared" si="12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4">
        <f t="shared" si="13"/>
        <v>43536.208333333328</v>
      </c>
      <c r="N193">
        <v>1552626000</v>
      </c>
      <c r="O193" s="14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9">
        <f t="shared" si="17"/>
        <v>19.992957746478872</v>
      </c>
      <c r="G194" t="s">
        <v>14</v>
      </c>
      <c r="H194" s="6">
        <f t="shared" si="12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4">
        <f t="shared" si="13"/>
        <v>41817.208333333336</v>
      </c>
      <c r="N194">
        <v>1404190800</v>
      </c>
      <c r="O194" s="14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9">
        <f t="shared" si="17"/>
        <v>45.636363636363633</v>
      </c>
      <c r="G195" t="s">
        <v>14</v>
      </c>
      <c r="H195" s="6">
        <f t="shared" ref="H195:H258" si="18">IF(E195&lt;&gt;0, E195/I195, 0)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4">
        <f t="shared" ref="M195:M258" si="19">(((L195/60)/60)/24)+DATE(1970,1,1)</f>
        <v>43198.208333333328</v>
      </c>
      <c r="N195">
        <v>1523509200</v>
      </c>
      <c r="O195" s="14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 -1)</f>
        <v>music</v>
      </c>
      <c r="T195" t="str">
        <f t="shared" ref="T195:T258" si="22">RIGHT(R195,LEN(R195) - FIND("/",R195))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9">
        <f t="shared" ref="F196:F259" si="23">IF(E196&lt;&gt;0,(E196/D196)*100,0)</f>
        <v>122.7605633802817</v>
      </c>
      <c r="G196" t="s">
        <v>20</v>
      </c>
      <c r="H196" s="6">
        <f t="shared" si="18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4">
        <f t="shared" si="19"/>
        <v>42261.208333333328</v>
      </c>
      <c r="N196">
        <v>1443589200</v>
      </c>
      <c r="O196" s="14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9">
        <f t="shared" si="23"/>
        <v>361.75316455696202</v>
      </c>
      <c r="G197" t="s">
        <v>20</v>
      </c>
      <c r="H197" s="6">
        <f t="shared" si="18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4">
        <f t="shared" si="19"/>
        <v>43310.208333333328</v>
      </c>
      <c r="N197">
        <v>1533445200</v>
      </c>
      <c r="O197" s="14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9">
        <f t="shared" si="23"/>
        <v>63.146341463414636</v>
      </c>
      <c r="G198" t="s">
        <v>14</v>
      </c>
      <c r="H198" s="6">
        <f t="shared" si="18"/>
        <v>51.78</v>
      </c>
      <c r="I198">
        <v>100</v>
      </c>
      <c r="J198" t="s">
        <v>36</v>
      </c>
      <c r="K198" t="s">
        <v>37</v>
      </c>
      <c r="L198">
        <v>1472878800</v>
      </c>
      <c r="M198" s="14">
        <f t="shared" si="19"/>
        <v>42616.208333333328</v>
      </c>
      <c r="N198">
        <v>1474520400</v>
      </c>
      <c r="O198" s="14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9">
        <f t="shared" si="23"/>
        <v>298.20475319926874</v>
      </c>
      <c r="G199" t="s">
        <v>20</v>
      </c>
      <c r="H199" s="6">
        <f t="shared" si="18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4">
        <f t="shared" si="19"/>
        <v>42909.208333333328</v>
      </c>
      <c r="N199">
        <v>1499403600</v>
      </c>
      <c r="O199" s="14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9">
        <f t="shared" si="23"/>
        <v>9.5585443037974684</v>
      </c>
      <c r="G200" t="s">
        <v>14</v>
      </c>
      <c r="H200" s="6">
        <f t="shared" si="18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4">
        <f t="shared" si="19"/>
        <v>40396.208333333336</v>
      </c>
      <c r="N200">
        <v>1283576400</v>
      </c>
      <c r="O200" s="14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9">
        <f t="shared" si="23"/>
        <v>53.777777777777779</v>
      </c>
      <c r="G201" t="s">
        <v>14</v>
      </c>
      <c r="H201" s="6">
        <f t="shared" si="18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4">
        <f t="shared" si="19"/>
        <v>42192.208333333328</v>
      </c>
      <c r="N201">
        <v>1436590800</v>
      </c>
      <c r="O201" s="14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9">
        <f t="shared" si="23"/>
        <v>2</v>
      </c>
      <c r="G202" t="s">
        <v>14</v>
      </c>
      <c r="H202" s="6">
        <f t="shared" si="18"/>
        <v>2</v>
      </c>
      <c r="I202">
        <v>1</v>
      </c>
      <c r="J202" t="s">
        <v>15</v>
      </c>
      <c r="K202" t="s">
        <v>16</v>
      </c>
      <c r="L202">
        <v>1269493200</v>
      </c>
      <c r="M202" s="14">
        <f t="shared" si="19"/>
        <v>40262.208333333336</v>
      </c>
      <c r="N202">
        <v>1270443600</v>
      </c>
      <c r="O202" s="14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9">
        <f t="shared" si="23"/>
        <v>681.19047619047615</v>
      </c>
      <c r="G203" t="s">
        <v>20</v>
      </c>
      <c r="H203" s="6">
        <f t="shared" si="18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4">
        <f t="shared" si="19"/>
        <v>41845.208333333336</v>
      </c>
      <c r="N203">
        <v>1407819600</v>
      </c>
      <c r="O203" s="14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9">
        <f t="shared" si="23"/>
        <v>78.831325301204828</v>
      </c>
      <c r="G204" t="s">
        <v>74</v>
      </c>
      <c r="H204" s="6">
        <f t="shared" si="18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4">
        <f t="shared" si="19"/>
        <v>40818.208333333336</v>
      </c>
      <c r="N204">
        <v>1317877200</v>
      </c>
      <c r="O204" s="14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9">
        <f t="shared" si="23"/>
        <v>134.40792216817235</v>
      </c>
      <c r="G205" t="s">
        <v>20</v>
      </c>
      <c r="H205" s="6">
        <f t="shared" si="18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4">
        <f t="shared" si="19"/>
        <v>42752.25</v>
      </c>
      <c r="N205">
        <v>1484805600</v>
      </c>
      <c r="O205" s="14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9">
        <f t="shared" si="23"/>
        <v>3.3719999999999999</v>
      </c>
      <c r="G206" t="s">
        <v>14</v>
      </c>
      <c r="H206" s="6">
        <f t="shared" si="18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4">
        <f t="shared" si="19"/>
        <v>40636.208333333336</v>
      </c>
      <c r="N206">
        <v>1302670800</v>
      </c>
      <c r="O206" s="14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9">
        <f t="shared" si="23"/>
        <v>431.84615384615387</v>
      </c>
      <c r="G207" t="s">
        <v>20</v>
      </c>
      <c r="H207" s="6">
        <f t="shared" si="18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4">
        <f t="shared" si="19"/>
        <v>43390.208333333328</v>
      </c>
      <c r="N207">
        <v>1540789200</v>
      </c>
      <c r="O207" s="14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9">
        <f t="shared" si="23"/>
        <v>38.844444444444441</v>
      </c>
      <c r="G208" t="s">
        <v>74</v>
      </c>
      <c r="H208" s="6">
        <f t="shared" si="18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4">
        <f t="shared" si="19"/>
        <v>40236.25</v>
      </c>
      <c r="N208">
        <v>1268028000</v>
      </c>
      <c r="O208" s="14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9">
        <f t="shared" si="23"/>
        <v>425.7</v>
      </c>
      <c r="G209" t="s">
        <v>20</v>
      </c>
      <c r="H209" s="6">
        <f t="shared" si="18"/>
        <v>99</v>
      </c>
      <c r="I209">
        <v>43</v>
      </c>
      <c r="J209" t="s">
        <v>21</v>
      </c>
      <c r="K209" t="s">
        <v>22</v>
      </c>
      <c r="L209">
        <v>1535432400</v>
      </c>
      <c r="M209" s="14">
        <f t="shared" si="19"/>
        <v>43340.208333333328</v>
      </c>
      <c r="N209">
        <v>1537160400</v>
      </c>
      <c r="O209" s="14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9">
        <f t="shared" si="23"/>
        <v>101.12239715591672</v>
      </c>
      <c r="G210" t="s">
        <v>20</v>
      </c>
      <c r="H210" s="6">
        <f t="shared" si="18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4">
        <f t="shared" si="19"/>
        <v>43048.25</v>
      </c>
      <c r="N210">
        <v>1512280800</v>
      </c>
      <c r="O210" s="14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9">
        <f t="shared" si="23"/>
        <v>21.188688946015425</v>
      </c>
      <c r="G211" t="s">
        <v>47</v>
      </c>
      <c r="H211" s="6">
        <f t="shared" si="18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4">
        <f t="shared" si="19"/>
        <v>42496.208333333328</v>
      </c>
      <c r="N211">
        <v>1463115600</v>
      </c>
      <c r="O211" s="14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9">
        <f t="shared" si="23"/>
        <v>67.425531914893625</v>
      </c>
      <c r="G212" t="s">
        <v>14</v>
      </c>
      <c r="H212" s="6">
        <f t="shared" si="18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4">
        <f t="shared" si="19"/>
        <v>42797.25</v>
      </c>
      <c r="N212">
        <v>1490850000</v>
      </c>
      <c r="O212" s="14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9">
        <f t="shared" si="23"/>
        <v>94.923371647509583</v>
      </c>
      <c r="G213" t="s">
        <v>14</v>
      </c>
      <c r="H213" s="6">
        <f t="shared" si="18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4">
        <f t="shared" si="19"/>
        <v>41513.208333333336</v>
      </c>
      <c r="N213">
        <v>1379653200</v>
      </c>
      <c r="O213" s="14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9">
        <f t="shared" si="23"/>
        <v>151.85185185185185</v>
      </c>
      <c r="G214" t="s">
        <v>20</v>
      </c>
      <c r="H214" s="6">
        <f t="shared" si="18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4">
        <f t="shared" si="19"/>
        <v>43814.25</v>
      </c>
      <c r="N214">
        <v>1580364000</v>
      </c>
      <c r="O214" s="14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9">
        <f t="shared" si="23"/>
        <v>195.16382252559728</v>
      </c>
      <c r="G215" t="s">
        <v>20</v>
      </c>
      <c r="H215" s="6">
        <f t="shared" si="18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4">
        <f t="shared" si="19"/>
        <v>40488.208333333336</v>
      </c>
      <c r="N215">
        <v>1289714400</v>
      </c>
      <c r="O215" s="14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9">
        <f t="shared" si="23"/>
        <v>1023.1428571428571</v>
      </c>
      <c r="G216" t="s">
        <v>20</v>
      </c>
      <c r="H216" s="6">
        <f t="shared" si="18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4">
        <f t="shared" si="19"/>
        <v>40409.208333333336</v>
      </c>
      <c r="N216">
        <v>1282712400</v>
      </c>
      <c r="O216" s="14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9">
        <f t="shared" si="23"/>
        <v>3.841836734693878</v>
      </c>
      <c r="G217" t="s">
        <v>14</v>
      </c>
      <c r="H217" s="6">
        <f t="shared" si="18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4">
        <f t="shared" si="19"/>
        <v>43509.25</v>
      </c>
      <c r="N217">
        <v>1550210400</v>
      </c>
      <c r="O217" s="14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9">
        <f t="shared" si="23"/>
        <v>155.07066557107643</v>
      </c>
      <c r="G218" t="s">
        <v>20</v>
      </c>
      <c r="H218" s="6">
        <f t="shared" si="18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4">
        <f t="shared" si="19"/>
        <v>40869.25</v>
      </c>
      <c r="N218">
        <v>1322114400</v>
      </c>
      <c r="O218" s="14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9">
        <f t="shared" si="23"/>
        <v>44.753477588871718</v>
      </c>
      <c r="G219" t="s">
        <v>14</v>
      </c>
      <c r="H219" s="6">
        <f t="shared" si="18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4">
        <f t="shared" si="19"/>
        <v>43583.208333333328</v>
      </c>
      <c r="N219">
        <v>1557205200</v>
      </c>
      <c r="O219" s="14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9">
        <f t="shared" si="23"/>
        <v>215.94736842105263</v>
      </c>
      <c r="G220" t="s">
        <v>20</v>
      </c>
      <c r="H220" s="6">
        <f t="shared" si="18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4">
        <f t="shared" si="19"/>
        <v>40858.25</v>
      </c>
      <c r="N220">
        <v>1323928800</v>
      </c>
      <c r="O220" s="14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9">
        <f t="shared" si="23"/>
        <v>332.12709832134288</v>
      </c>
      <c r="G221" t="s">
        <v>20</v>
      </c>
      <c r="H221" s="6">
        <f t="shared" si="18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4">
        <f t="shared" si="19"/>
        <v>41137.208333333336</v>
      </c>
      <c r="N221">
        <v>1346130000</v>
      </c>
      <c r="O221" s="14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9">
        <f t="shared" si="23"/>
        <v>8.4430379746835449</v>
      </c>
      <c r="G222" t="s">
        <v>14</v>
      </c>
      <c r="H222" s="6">
        <f t="shared" si="18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4">
        <f t="shared" si="19"/>
        <v>40725.208333333336</v>
      </c>
      <c r="N222">
        <v>1311051600</v>
      </c>
      <c r="O222" s="14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9">
        <f t="shared" si="23"/>
        <v>98.625514403292186</v>
      </c>
      <c r="G223" t="s">
        <v>14</v>
      </c>
      <c r="H223" s="6">
        <f t="shared" si="18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4">
        <f t="shared" si="19"/>
        <v>41081.208333333336</v>
      </c>
      <c r="N223">
        <v>1340427600</v>
      </c>
      <c r="O223" s="14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9">
        <f t="shared" si="23"/>
        <v>137.97916666666669</v>
      </c>
      <c r="G224" t="s">
        <v>20</v>
      </c>
      <c r="H224" s="6">
        <f t="shared" si="18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4">
        <f t="shared" si="19"/>
        <v>41914.208333333336</v>
      </c>
      <c r="N224">
        <v>1412312400</v>
      </c>
      <c r="O224" s="14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9">
        <f t="shared" si="23"/>
        <v>93.81099656357388</v>
      </c>
      <c r="G225" t="s">
        <v>14</v>
      </c>
      <c r="H225" s="6">
        <f t="shared" si="18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4">
        <f t="shared" si="19"/>
        <v>42445.208333333328</v>
      </c>
      <c r="N225">
        <v>1459314000</v>
      </c>
      <c r="O225" s="14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9">
        <f t="shared" si="23"/>
        <v>403.63930885529157</v>
      </c>
      <c r="G226" t="s">
        <v>20</v>
      </c>
      <c r="H226" s="6">
        <f t="shared" si="18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4">
        <f t="shared" si="19"/>
        <v>41906.208333333336</v>
      </c>
      <c r="N226">
        <v>1415426400</v>
      </c>
      <c r="O226" s="14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9">
        <f t="shared" si="23"/>
        <v>260.1740412979351</v>
      </c>
      <c r="G227" t="s">
        <v>20</v>
      </c>
      <c r="H227" s="6">
        <f t="shared" si="18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4">
        <f t="shared" si="19"/>
        <v>41762.208333333336</v>
      </c>
      <c r="N227">
        <v>1399093200</v>
      </c>
      <c r="O227" s="14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9">
        <f t="shared" si="23"/>
        <v>366.63333333333333</v>
      </c>
      <c r="G228" t="s">
        <v>20</v>
      </c>
      <c r="H228" s="6">
        <f t="shared" si="18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4">
        <f t="shared" si="19"/>
        <v>40276.208333333336</v>
      </c>
      <c r="N228">
        <v>1273899600</v>
      </c>
      <c r="O228" s="14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9">
        <f t="shared" si="23"/>
        <v>168.72085385878489</v>
      </c>
      <c r="G229" t="s">
        <v>20</v>
      </c>
      <c r="H229" s="6">
        <f t="shared" si="18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4">
        <f t="shared" si="19"/>
        <v>42139.208333333328</v>
      </c>
      <c r="N229">
        <v>1432184400</v>
      </c>
      <c r="O229" s="14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9">
        <f t="shared" si="23"/>
        <v>119.90717911530093</v>
      </c>
      <c r="G230" t="s">
        <v>20</v>
      </c>
      <c r="H230" s="6">
        <f t="shared" si="18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4">
        <f t="shared" si="19"/>
        <v>42613.208333333328</v>
      </c>
      <c r="N230">
        <v>1474779600</v>
      </c>
      <c r="O230" s="14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9">
        <f t="shared" si="23"/>
        <v>193.68925233644859</v>
      </c>
      <c r="G231" t="s">
        <v>20</v>
      </c>
      <c r="H231" s="6">
        <f t="shared" si="18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4">
        <f t="shared" si="19"/>
        <v>42887.208333333328</v>
      </c>
      <c r="N231">
        <v>1500440400</v>
      </c>
      <c r="O231" s="14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9">
        <f t="shared" si="23"/>
        <v>420.16666666666669</v>
      </c>
      <c r="G232" t="s">
        <v>20</v>
      </c>
      <c r="H232" s="6">
        <f t="shared" si="18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4">
        <f t="shared" si="19"/>
        <v>43805.25</v>
      </c>
      <c r="N232">
        <v>1575612000</v>
      </c>
      <c r="O232" s="14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9">
        <f t="shared" si="23"/>
        <v>76.708333333333329</v>
      </c>
      <c r="G233" t="s">
        <v>74</v>
      </c>
      <c r="H233" s="6">
        <f t="shared" si="18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4">
        <f t="shared" si="19"/>
        <v>41415.208333333336</v>
      </c>
      <c r="N233">
        <v>1374123600</v>
      </c>
      <c r="O233" s="14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9">
        <f t="shared" si="23"/>
        <v>171.26470588235293</v>
      </c>
      <c r="G234" t="s">
        <v>20</v>
      </c>
      <c r="H234" s="6">
        <f t="shared" si="18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4">
        <f t="shared" si="19"/>
        <v>42576.208333333328</v>
      </c>
      <c r="N234">
        <v>1469509200</v>
      </c>
      <c r="O234" s="14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9">
        <f t="shared" si="23"/>
        <v>157.89473684210526</v>
      </c>
      <c r="G235" t="s">
        <v>20</v>
      </c>
      <c r="H235" s="6">
        <f t="shared" si="18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4">
        <f t="shared" si="19"/>
        <v>40706.208333333336</v>
      </c>
      <c r="N235">
        <v>1309237200</v>
      </c>
      <c r="O235" s="14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9">
        <f t="shared" si="23"/>
        <v>109.08</v>
      </c>
      <c r="G236" t="s">
        <v>20</v>
      </c>
      <c r="H236" s="6">
        <f t="shared" si="18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4">
        <f t="shared" si="19"/>
        <v>42969.208333333328</v>
      </c>
      <c r="N236">
        <v>1503982800</v>
      </c>
      <c r="O236" s="14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9">
        <f t="shared" si="23"/>
        <v>41.732558139534881</v>
      </c>
      <c r="G237" t="s">
        <v>14</v>
      </c>
      <c r="H237" s="6">
        <f t="shared" si="18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4">
        <f t="shared" si="19"/>
        <v>42779.25</v>
      </c>
      <c r="N237">
        <v>1487397600</v>
      </c>
      <c r="O237" s="14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9">
        <f t="shared" si="23"/>
        <v>10.944303797468354</v>
      </c>
      <c r="G238" t="s">
        <v>14</v>
      </c>
      <c r="H238" s="6">
        <f t="shared" si="18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4">
        <f t="shared" si="19"/>
        <v>43641.208333333328</v>
      </c>
      <c r="N238">
        <v>1562043600</v>
      </c>
      <c r="O238" s="14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9">
        <f t="shared" si="23"/>
        <v>159.3763440860215</v>
      </c>
      <c r="G239" t="s">
        <v>20</v>
      </c>
      <c r="H239" s="6">
        <f t="shared" si="18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4">
        <f t="shared" si="19"/>
        <v>41754.208333333336</v>
      </c>
      <c r="N239">
        <v>1398574800</v>
      </c>
      <c r="O239" s="14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9">
        <f t="shared" si="23"/>
        <v>422.41666666666669</v>
      </c>
      <c r="G240" t="s">
        <v>20</v>
      </c>
      <c r="H240" s="6">
        <f t="shared" si="18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4">
        <f t="shared" si="19"/>
        <v>43083.25</v>
      </c>
      <c r="N240">
        <v>1515391200</v>
      </c>
      <c r="O240" s="14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9">
        <f t="shared" si="23"/>
        <v>97.71875</v>
      </c>
      <c r="G241" t="s">
        <v>14</v>
      </c>
      <c r="H241" s="6">
        <f t="shared" si="18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4">
        <f t="shared" si="19"/>
        <v>42245.208333333328</v>
      </c>
      <c r="N241">
        <v>1441170000</v>
      </c>
      <c r="O241" s="14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9">
        <f t="shared" si="23"/>
        <v>418.78911564625849</v>
      </c>
      <c r="G242" t="s">
        <v>20</v>
      </c>
      <c r="H242" s="6">
        <f t="shared" si="18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4">
        <f t="shared" si="19"/>
        <v>40396.208333333336</v>
      </c>
      <c r="N242">
        <v>1281157200</v>
      </c>
      <c r="O242" s="14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9">
        <f t="shared" si="23"/>
        <v>101.91632047477745</v>
      </c>
      <c r="G243" t="s">
        <v>20</v>
      </c>
      <c r="H243" s="6">
        <f t="shared" si="18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4">
        <f t="shared" si="19"/>
        <v>41742.208333333336</v>
      </c>
      <c r="N243">
        <v>1398229200</v>
      </c>
      <c r="O243" s="14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9">
        <f t="shared" si="23"/>
        <v>127.72619047619047</v>
      </c>
      <c r="G244" t="s">
        <v>20</v>
      </c>
      <c r="H244" s="6">
        <f t="shared" si="18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4">
        <f t="shared" si="19"/>
        <v>42865.208333333328</v>
      </c>
      <c r="N244">
        <v>1495256400</v>
      </c>
      <c r="O244" s="14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9">
        <f t="shared" si="23"/>
        <v>445.21739130434781</v>
      </c>
      <c r="G245" t="s">
        <v>20</v>
      </c>
      <c r="H245" s="6">
        <f t="shared" si="18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4">
        <f t="shared" si="19"/>
        <v>43163.25</v>
      </c>
      <c r="N245">
        <v>1520402400</v>
      </c>
      <c r="O245" s="14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9">
        <f t="shared" si="23"/>
        <v>569.71428571428578</v>
      </c>
      <c r="G246" t="s">
        <v>20</v>
      </c>
      <c r="H246" s="6">
        <f t="shared" si="18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4">
        <f t="shared" si="19"/>
        <v>41834.208333333336</v>
      </c>
      <c r="N246">
        <v>1409806800</v>
      </c>
      <c r="O246" s="14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9">
        <f t="shared" si="23"/>
        <v>509.34482758620686</v>
      </c>
      <c r="G247" t="s">
        <v>20</v>
      </c>
      <c r="H247" s="6">
        <f t="shared" si="18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4">
        <f t="shared" si="19"/>
        <v>41736.208333333336</v>
      </c>
      <c r="N247">
        <v>1396933200</v>
      </c>
      <c r="O247" s="14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9">
        <f t="shared" si="23"/>
        <v>325.5333333333333</v>
      </c>
      <c r="G248" t="s">
        <v>20</v>
      </c>
      <c r="H248" s="6">
        <f t="shared" si="18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4">
        <f t="shared" si="19"/>
        <v>41491.208333333336</v>
      </c>
      <c r="N248">
        <v>1376024400</v>
      </c>
      <c r="O248" s="14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9">
        <f t="shared" si="23"/>
        <v>932.61616161616166</v>
      </c>
      <c r="G249" t="s">
        <v>20</v>
      </c>
      <c r="H249" s="6">
        <f t="shared" si="18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4">
        <f t="shared" si="19"/>
        <v>42726.25</v>
      </c>
      <c r="N249">
        <v>1483682400</v>
      </c>
      <c r="O249" s="14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9">
        <f t="shared" si="23"/>
        <v>211.33870967741933</v>
      </c>
      <c r="G250" t="s">
        <v>20</v>
      </c>
      <c r="H250" s="6">
        <f t="shared" si="18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4">
        <f t="shared" si="19"/>
        <v>42004.25</v>
      </c>
      <c r="N250">
        <v>1420437600</v>
      </c>
      <c r="O250" s="14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9">
        <f t="shared" si="23"/>
        <v>273.32520325203251</v>
      </c>
      <c r="G251" t="s">
        <v>20</v>
      </c>
      <c r="H251" s="6">
        <f t="shared" si="18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4">
        <f t="shared" si="19"/>
        <v>42006.25</v>
      </c>
      <c r="N251">
        <v>1420783200</v>
      </c>
      <c r="O251" s="14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9">
        <f t="shared" si="23"/>
        <v>3</v>
      </c>
      <c r="G252" t="s">
        <v>14</v>
      </c>
      <c r="H252" s="6">
        <f t="shared" si="18"/>
        <v>3</v>
      </c>
      <c r="I252">
        <v>1</v>
      </c>
      <c r="J252" t="s">
        <v>21</v>
      </c>
      <c r="K252" t="s">
        <v>22</v>
      </c>
      <c r="L252">
        <v>1264399200</v>
      </c>
      <c r="M252" s="14">
        <f t="shared" si="19"/>
        <v>40203.25</v>
      </c>
      <c r="N252">
        <v>1267423200</v>
      </c>
      <c r="O252" s="14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9">
        <f t="shared" si="23"/>
        <v>54.084507042253513</v>
      </c>
      <c r="G253" t="s">
        <v>14</v>
      </c>
      <c r="H253" s="6">
        <f t="shared" si="18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4">
        <f t="shared" si="19"/>
        <v>41252.25</v>
      </c>
      <c r="N253">
        <v>1355205600</v>
      </c>
      <c r="O253" s="14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9">
        <f t="shared" si="23"/>
        <v>626.29999999999995</v>
      </c>
      <c r="G254" t="s">
        <v>20</v>
      </c>
      <c r="H254" s="6">
        <f t="shared" si="18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4">
        <f t="shared" si="19"/>
        <v>41572.208333333336</v>
      </c>
      <c r="N254">
        <v>1383109200</v>
      </c>
      <c r="O254" s="14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9">
        <f t="shared" si="23"/>
        <v>89.021399176954731</v>
      </c>
      <c r="G255" t="s">
        <v>14</v>
      </c>
      <c r="H255" s="6">
        <f t="shared" si="18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4">
        <f t="shared" si="19"/>
        <v>40641.208333333336</v>
      </c>
      <c r="N255">
        <v>1303275600</v>
      </c>
      <c r="O255" s="14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9">
        <f t="shared" si="23"/>
        <v>184.89130434782609</v>
      </c>
      <c r="G256" t="s">
        <v>20</v>
      </c>
      <c r="H256" s="6">
        <f t="shared" si="18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4">
        <f t="shared" si="19"/>
        <v>42787.25</v>
      </c>
      <c r="N256">
        <v>1487829600</v>
      </c>
      <c r="O256" s="14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9">
        <f t="shared" si="23"/>
        <v>120.16770186335404</v>
      </c>
      <c r="G257" t="s">
        <v>20</v>
      </c>
      <c r="H257" s="6">
        <f t="shared" si="18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4">
        <f t="shared" si="19"/>
        <v>40590.25</v>
      </c>
      <c r="N257">
        <v>1298268000</v>
      </c>
      <c r="O257" s="14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9">
        <f t="shared" si="23"/>
        <v>23.390243902439025</v>
      </c>
      <c r="G258" t="s">
        <v>14</v>
      </c>
      <c r="H258" s="6">
        <f t="shared" si="18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4">
        <f t="shared" si="19"/>
        <v>42393.25</v>
      </c>
      <c r="N258">
        <v>1456812000</v>
      </c>
      <c r="O258" s="14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9">
        <f t="shared" si="23"/>
        <v>146</v>
      </c>
      <c r="G259" t="s">
        <v>20</v>
      </c>
      <c r="H259" s="6">
        <f t="shared" ref="H259:H322" si="24">IF(E259&lt;&gt;0, E259/I259, 0)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4">
        <f t="shared" ref="M259:M322" si="25">(((L259/60)/60)/24)+DATE(1970,1,1)</f>
        <v>41338.25</v>
      </c>
      <c r="N259">
        <v>1363669200</v>
      </c>
      <c r="O259" s="14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 -1)</f>
        <v>theater</v>
      </c>
      <c r="T259" t="str">
        <f t="shared" ref="T259:T322" si="28">RIGHT(R259,LEN(R259) - FIND("/",R259))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9">
        <f t="shared" ref="F260:F323" si="29">IF(E260&lt;&gt;0,(E260/D260)*100,0)</f>
        <v>268.48</v>
      </c>
      <c r="G260" t="s">
        <v>20</v>
      </c>
      <c r="H260" s="6">
        <f t="shared" si="24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4">
        <f t="shared" si="25"/>
        <v>42712.25</v>
      </c>
      <c r="N260">
        <v>1482904800</v>
      </c>
      <c r="O260" s="14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9">
        <f t="shared" si="29"/>
        <v>597.5</v>
      </c>
      <c r="G261" t="s">
        <v>20</v>
      </c>
      <c r="H261" s="6">
        <f t="shared" si="24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4">
        <f t="shared" si="25"/>
        <v>41251.25</v>
      </c>
      <c r="N261">
        <v>1356588000</v>
      </c>
      <c r="O261" s="14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9">
        <f t="shared" si="29"/>
        <v>157.69841269841268</v>
      </c>
      <c r="G262" t="s">
        <v>20</v>
      </c>
      <c r="H262" s="6">
        <f t="shared" si="24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4">
        <f t="shared" si="25"/>
        <v>41180.208333333336</v>
      </c>
      <c r="N262">
        <v>1349845200</v>
      </c>
      <c r="O262" s="14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9">
        <f t="shared" si="29"/>
        <v>31.201660735468568</v>
      </c>
      <c r="G263" t="s">
        <v>14</v>
      </c>
      <c r="H263" s="6">
        <f t="shared" si="24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4">
        <f t="shared" si="25"/>
        <v>40415.208333333336</v>
      </c>
      <c r="N263">
        <v>1283058000</v>
      </c>
      <c r="O263" s="14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9">
        <f t="shared" si="29"/>
        <v>313.41176470588238</v>
      </c>
      <c r="G264" t="s">
        <v>20</v>
      </c>
      <c r="H264" s="6">
        <f t="shared" si="24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4">
        <f t="shared" si="25"/>
        <v>40638.208333333336</v>
      </c>
      <c r="N264">
        <v>1304226000</v>
      </c>
      <c r="O264" s="14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9">
        <f t="shared" si="29"/>
        <v>370.89655172413791</v>
      </c>
      <c r="G265" t="s">
        <v>20</v>
      </c>
      <c r="H265" s="6">
        <f t="shared" si="24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4">
        <f t="shared" si="25"/>
        <v>40187.25</v>
      </c>
      <c r="N265">
        <v>1263016800</v>
      </c>
      <c r="O265" s="14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9">
        <f t="shared" si="29"/>
        <v>362.66447368421052</v>
      </c>
      <c r="G266" t="s">
        <v>20</v>
      </c>
      <c r="H266" s="6">
        <f t="shared" si="24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4">
        <f t="shared" si="25"/>
        <v>41317.25</v>
      </c>
      <c r="N266">
        <v>1362031200</v>
      </c>
      <c r="O266" s="14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9">
        <f t="shared" si="29"/>
        <v>123.08163265306122</v>
      </c>
      <c r="G267" t="s">
        <v>20</v>
      </c>
      <c r="H267" s="6">
        <f t="shared" si="24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4">
        <f t="shared" si="25"/>
        <v>42372.25</v>
      </c>
      <c r="N267">
        <v>1455602400</v>
      </c>
      <c r="O267" s="14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9">
        <f t="shared" si="29"/>
        <v>76.766756032171585</v>
      </c>
      <c r="G268" t="s">
        <v>14</v>
      </c>
      <c r="H268" s="6">
        <f t="shared" si="24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4">
        <f t="shared" si="25"/>
        <v>41950.25</v>
      </c>
      <c r="N268">
        <v>1418191200</v>
      </c>
      <c r="O268" s="14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9">
        <f t="shared" si="29"/>
        <v>233.62012987012989</v>
      </c>
      <c r="G269" t="s">
        <v>20</v>
      </c>
      <c r="H269" s="6">
        <f t="shared" si="24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4">
        <f t="shared" si="25"/>
        <v>41206.208333333336</v>
      </c>
      <c r="N269">
        <v>1352440800</v>
      </c>
      <c r="O269" s="14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9">
        <f t="shared" si="29"/>
        <v>180.53333333333333</v>
      </c>
      <c r="G270" t="s">
        <v>20</v>
      </c>
      <c r="H270" s="6">
        <f t="shared" si="24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4">
        <f t="shared" si="25"/>
        <v>41186.208333333336</v>
      </c>
      <c r="N270">
        <v>1353304800</v>
      </c>
      <c r="O270" s="14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9">
        <f t="shared" si="29"/>
        <v>252.62857142857143</v>
      </c>
      <c r="G271" t="s">
        <v>20</v>
      </c>
      <c r="H271" s="6">
        <f t="shared" si="24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4">
        <f t="shared" si="25"/>
        <v>43496.25</v>
      </c>
      <c r="N271">
        <v>1550728800</v>
      </c>
      <c r="O271" s="14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9">
        <f t="shared" si="29"/>
        <v>27.176538240368025</v>
      </c>
      <c r="G272" t="s">
        <v>74</v>
      </c>
      <c r="H272" s="6">
        <f t="shared" si="24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4">
        <f t="shared" si="25"/>
        <v>40514.25</v>
      </c>
      <c r="N272">
        <v>1291442400</v>
      </c>
      <c r="O272" s="14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9">
        <f t="shared" si="29"/>
        <v>1.2706571242680547</v>
      </c>
      <c r="G273" t="s">
        <v>47</v>
      </c>
      <c r="H273" s="6">
        <f t="shared" si="24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4">
        <f t="shared" si="25"/>
        <v>42345.25</v>
      </c>
      <c r="N273">
        <v>1452146400</v>
      </c>
      <c r="O273" s="14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9">
        <f t="shared" si="29"/>
        <v>304.0097847358121</v>
      </c>
      <c r="G274" t="s">
        <v>20</v>
      </c>
      <c r="H274" s="6">
        <f t="shared" si="24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4">
        <f t="shared" si="25"/>
        <v>43656.208333333328</v>
      </c>
      <c r="N274">
        <v>1564894800</v>
      </c>
      <c r="O274" s="14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9">
        <f t="shared" si="29"/>
        <v>137.23076923076923</v>
      </c>
      <c r="G275" t="s">
        <v>20</v>
      </c>
      <c r="H275" s="6">
        <f t="shared" si="24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4">
        <f t="shared" si="25"/>
        <v>42995.208333333328</v>
      </c>
      <c r="N275">
        <v>1505883600</v>
      </c>
      <c r="O275" s="14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9">
        <f t="shared" si="29"/>
        <v>32.208333333333336</v>
      </c>
      <c r="G276" t="s">
        <v>14</v>
      </c>
      <c r="H276" s="6">
        <f t="shared" si="24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4">
        <f t="shared" si="25"/>
        <v>43045.25</v>
      </c>
      <c r="N276">
        <v>1510380000</v>
      </c>
      <c r="O276" s="14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9">
        <f t="shared" si="29"/>
        <v>241.51282051282053</v>
      </c>
      <c r="G277" t="s">
        <v>20</v>
      </c>
      <c r="H277" s="6">
        <f t="shared" si="24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4">
        <f t="shared" si="25"/>
        <v>43561.208333333328</v>
      </c>
      <c r="N277">
        <v>1555218000</v>
      </c>
      <c r="O277" s="14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9">
        <f t="shared" si="29"/>
        <v>96.8</v>
      </c>
      <c r="G278" t="s">
        <v>14</v>
      </c>
      <c r="H278" s="6">
        <f t="shared" si="24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4">
        <f t="shared" si="25"/>
        <v>41018.208333333336</v>
      </c>
      <c r="N278">
        <v>1335243600</v>
      </c>
      <c r="O278" s="14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9">
        <f t="shared" si="29"/>
        <v>1066.4285714285716</v>
      </c>
      <c r="G279" t="s">
        <v>20</v>
      </c>
      <c r="H279" s="6">
        <f t="shared" si="24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4">
        <f t="shared" si="25"/>
        <v>40378.208333333336</v>
      </c>
      <c r="N279">
        <v>1279688400</v>
      </c>
      <c r="O279" s="14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9">
        <f t="shared" si="29"/>
        <v>325.88888888888891</v>
      </c>
      <c r="G280" t="s">
        <v>20</v>
      </c>
      <c r="H280" s="6">
        <f t="shared" si="24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4">
        <f t="shared" si="25"/>
        <v>41239.25</v>
      </c>
      <c r="N280">
        <v>1356069600</v>
      </c>
      <c r="O280" s="14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9">
        <f t="shared" si="29"/>
        <v>170.70000000000002</v>
      </c>
      <c r="G281" t="s">
        <v>20</v>
      </c>
      <c r="H281" s="6">
        <f t="shared" si="24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4">
        <f t="shared" si="25"/>
        <v>43346.208333333328</v>
      </c>
      <c r="N281">
        <v>1536210000</v>
      </c>
      <c r="O281" s="14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9">
        <f t="shared" si="29"/>
        <v>581.44000000000005</v>
      </c>
      <c r="G282" t="s">
        <v>20</v>
      </c>
      <c r="H282" s="6">
        <f t="shared" si="24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4">
        <f t="shared" si="25"/>
        <v>43060.25</v>
      </c>
      <c r="N282">
        <v>1511762400</v>
      </c>
      <c r="O282" s="14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9">
        <f t="shared" si="29"/>
        <v>91.520972644376897</v>
      </c>
      <c r="G283" t="s">
        <v>14</v>
      </c>
      <c r="H283" s="6">
        <f t="shared" si="24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4">
        <f t="shared" si="25"/>
        <v>40979.25</v>
      </c>
      <c r="N283">
        <v>1333256400</v>
      </c>
      <c r="O283" s="14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9">
        <f t="shared" si="29"/>
        <v>108.04761904761904</v>
      </c>
      <c r="G284" t="s">
        <v>20</v>
      </c>
      <c r="H284" s="6">
        <f t="shared" si="24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4">
        <f t="shared" si="25"/>
        <v>42701.25</v>
      </c>
      <c r="N284">
        <v>1480744800</v>
      </c>
      <c r="O284" s="14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9">
        <f t="shared" si="29"/>
        <v>18.728395061728396</v>
      </c>
      <c r="G285" t="s">
        <v>14</v>
      </c>
      <c r="H285" s="6">
        <f t="shared" si="24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4">
        <f t="shared" si="25"/>
        <v>42520.208333333328</v>
      </c>
      <c r="N285">
        <v>1465016400</v>
      </c>
      <c r="O285" s="14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9">
        <f t="shared" si="29"/>
        <v>83.193877551020407</v>
      </c>
      <c r="G286" t="s">
        <v>14</v>
      </c>
      <c r="H286" s="6">
        <f t="shared" si="24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4">
        <f t="shared" si="25"/>
        <v>41030.208333333336</v>
      </c>
      <c r="N286">
        <v>1336280400</v>
      </c>
      <c r="O286" s="14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9">
        <f t="shared" si="29"/>
        <v>706.33333333333337</v>
      </c>
      <c r="G287" t="s">
        <v>20</v>
      </c>
      <c r="H287" s="6">
        <f t="shared" si="24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4">
        <f t="shared" si="25"/>
        <v>42623.208333333328</v>
      </c>
      <c r="N287">
        <v>1476766800</v>
      </c>
      <c r="O287" s="14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9">
        <f t="shared" si="29"/>
        <v>17.446030330062445</v>
      </c>
      <c r="G288" t="s">
        <v>74</v>
      </c>
      <c r="H288" s="6">
        <f t="shared" si="24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4">
        <f t="shared" si="25"/>
        <v>42697.25</v>
      </c>
      <c r="N288">
        <v>1480485600</v>
      </c>
      <c r="O288" s="14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9">
        <f t="shared" si="29"/>
        <v>209.73015873015873</v>
      </c>
      <c r="G289" t="s">
        <v>20</v>
      </c>
      <c r="H289" s="6">
        <f t="shared" si="24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4">
        <f t="shared" si="25"/>
        <v>42122.208333333328</v>
      </c>
      <c r="N289">
        <v>1430197200</v>
      </c>
      <c r="O289" s="14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9">
        <f t="shared" si="29"/>
        <v>97.785714285714292</v>
      </c>
      <c r="G290" t="s">
        <v>14</v>
      </c>
      <c r="H290" s="6">
        <f t="shared" si="24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4">
        <f t="shared" si="25"/>
        <v>40982.208333333336</v>
      </c>
      <c r="N290">
        <v>1331787600</v>
      </c>
      <c r="O290" s="14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9">
        <f t="shared" si="29"/>
        <v>1684.25</v>
      </c>
      <c r="G291" t="s">
        <v>20</v>
      </c>
      <c r="H291" s="6">
        <f t="shared" si="24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4">
        <f t="shared" si="25"/>
        <v>42219.208333333328</v>
      </c>
      <c r="N291">
        <v>1438837200</v>
      </c>
      <c r="O291" s="14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9">
        <f t="shared" si="29"/>
        <v>54.402135231316727</v>
      </c>
      <c r="G292" t="s">
        <v>14</v>
      </c>
      <c r="H292" s="6">
        <f t="shared" si="24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4">
        <f t="shared" si="25"/>
        <v>41404.208333333336</v>
      </c>
      <c r="N292">
        <v>1370926800</v>
      </c>
      <c r="O292" s="14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9">
        <f t="shared" si="29"/>
        <v>456.61111111111109</v>
      </c>
      <c r="G293" t="s">
        <v>20</v>
      </c>
      <c r="H293" s="6">
        <f t="shared" si="24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4">
        <f t="shared" si="25"/>
        <v>40831.208333333336</v>
      </c>
      <c r="N293">
        <v>1319000400</v>
      </c>
      <c r="O293" s="14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9">
        <f t="shared" si="29"/>
        <v>9.8219178082191778</v>
      </c>
      <c r="G294" t="s">
        <v>14</v>
      </c>
      <c r="H294" s="6">
        <f t="shared" si="24"/>
        <v>71.7</v>
      </c>
      <c r="I294">
        <v>10</v>
      </c>
      <c r="J294" t="s">
        <v>21</v>
      </c>
      <c r="K294" t="s">
        <v>22</v>
      </c>
      <c r="L294">
        <v>1331874000</v>
      </c>
      <c r="M294" s="14">
        <f t="shared" si="25"/>
        <v>40984.208333333336</v>
      </c>
      <c r="N294">
        <v>1333429200</v>
      </c>
      <c r="O294" s="14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9">
        <f t="shared" si="29"/>
        <v>16.384615384615383</v>
      </c>
      <c r="G295" t="s">
        <v>74</v>
      </c>
      <c r="H295" s="6">
        <f t="shared" si="24"/>
        <v>33.28125</v>
      </c>
      <c r="I295">
        <v>32</v>
      </c>
      <c r="J295" t="s">
        <v>107</v>
      </c>
      <c r="K295" t="s">
        <v>108</v>
      </c>
      <c r="L295">
        <v>1286254800</v>
      </c>
      <c r="M295" s="14">
        <f t="shared" si="25"/>
        <v>40456.208333333336</v>
      </c>
      <c r="N295">
        <v>1287032400</v>
      </c>
      <c r="O295" s="14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9">
        <f t="shared" si="29"/>
        <v>1339.6666666666667</v>
      </c>
      <c r="G296" t="s">
        <v>20</v>
      </c>
      <c r="H296" s="6">
        <f t="shared" si="24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4">
        <f t="shared" si="25"/>
        <v>43399.208333333328</v>
      </c>
      <c r="N296">
        <v>1541570400</v>
      </c>
      <c r="O296" s="14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9">
        <f t="shared" si="29"/>
        <v>35.650077760497666</v>
      </c>
      <c r="G297" t="s">
        <v>14</v>
      </c>
      <c r="H297" s="6">
        <f t="shared" si="24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4">
        <f t="shared" si="25"/>
        <v>41562.208333333336</v>
      </c>
      <c r="N297">
        <v>1383976800</v>
      </c>
      <c r="O297" s="14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9">
        <f t="shared" si="29"/>
        <v>54.950819672131146</v>
      </c>
      <c r="G298" t="s">
        <v>14</v>
      </c>
      <c r="H298" s="6">
        <f t="shared" si="24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4">
        <f t="shared" si="25"/>
        <v>43493.25</v>
      </c>
      <c r="N298">
        <v>1550556000</v>
      </c>
      <c r="O298" s="14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9">
        <f t="shared" si="29"/>
        <v>94.236111111111114</v>
      </c>
      <c r="G299" t="s">
        <v>14</v>
      </c>
      <c r="H299" s="6">
        <f t="shared" si="24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4">
        <f t="shared" si="25"/>
        <v>41653.25</v>
      </c>
      <c r="N299">
        <v>1390456800</v>
      </c>
      <c r="O299" s="14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9">
        <f t="shared" si="29"/>
        <v>143.91428571428571</v>
      </c>
      <c r="G300" t="s">
        <v>20</v>
      </c>
      <c r="H300" s="6">
        <f t="shared" si="24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4">
        <f t="shared" si="25"/>
        <v>42426.25</v>
      </c>
      <c r="N300">
        <v>1458018000</v>
      </c>
      <c r="O300" s="14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9">
        <f t="shared" si="29"/>
        <v>51.421052631578945</v>
      </c>
      <c r="G301" t="s">
        <v>14</v>
      </c>
      <c r="H301" s="6">
        <f t="shared" si="24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4">
        <f t="shared" si="25"/>
        <v>42432.25</v>
      </c>
      <c r="N301">
        <v>1461819600</v>
      </c>
      <c r="O301" s="14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9">
        <f t="shared" si="29"/>
        <v>5</v>
      </c>
      <c r="G302" t="s">
        <v>14</v>
      </c>
      <c r="H302" s="6">
        <f t="shared" si="24"/>
        <v>5</v>
      </c>
      <c r="I302">
        <v>1</v>
      </c>
      <c r="J302" t="s">
        <v>36</v>
      </c>
      <c r="K302" t="s">
        <v>37</v>
      </c>
      <c r="L302">
        <v>1504069200</v>
      </c>
      <c r="M302" s="14">
        <f t="shared" si="25"/>
        <v>42977.208333333328</v>
      </c>
      <c r="N302">
        <v>1504155600</v>
      </c>
      <c r="O302" s="14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9">
        <f t="shared" si="29"/>
        <v>1344.6666666666667</v>
      </c>
      <c r="G303" t="s">
        <v>20</v>
      </c>
      <c r="H303" s="6">
        <f t="shared" si="24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4">
        <f t="shared" si="25"/>
        <v>42061.25</v>
      </c>
      <c r="N303">
        <v>1426395600</v>
      </c>
      <c r="O303" s="14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9">
        <f t="shared" si="29"/>
        <v>31.844940867279899</v>
      </c>
      <c r="G304" t="s">
        <v>14</v>
      </c>
      <c r="H304" s="6">
        <f t="shared" si="24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4">
        <f t="shared" si="25"/>
        <v>43345.208333333328</v>
      </c>
      <c r="N304">
        <v>1537074000</v>
      </c>
      <c r="O304" s="14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9">
        <f t="shared" si="29"/>
        <v>82.617647058823536</v>
      </c>
      <c r="G305" t="s">
        <v>14</v>
      </c>
      <c r="H305" s="6">
        <f t="shared" si="24"/>
        <v>87.78125</v>
      </c>
      <c r="I305">
        <v>32</v>
      </c>
      <c r="J305" t="s">
        <v>21</v>
      </c>
      <c r="K305" t="s">
        <v>22</v>
      </c>
      <c r="L305">
        <v>1452146400</v>
      </c>
      <c r="M305" s="14">
        <f t="shared" si="25"/>
        <v>42376.25</v>
      </c>
      <c r="N305">
        <v>1452578400</v>
      </c>
      <c r="O305" s="14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9">
        <f t="shared" si="29"/>
        <v>546.14285714285722</v>
      </c>
      <c r="G306" t="s">
        <v>20</v>
      </c>
      <c r="H306" s="6">
        <f t="shared" si="24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4">
        <f t="shared" si="25"/>
        <v>42589.208333333328</v>
      </c>
      <c r="N306">
        <v>1474088400</v>
      </c>
      <c r="O306" s="14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9">
        <f t="shared" si="29"/>
        <v>286.21428571428572</v>
      </c>
      <c r="G307" t="s">
        <v>20</v>
      </c>
      <c r="H307" s="6">
        <f t="shared" si="24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4">
        <f t="shared" si="25"/>
        <v>42448.208333333328</v>
      </c>
      <c r="N307">
        <v>1461906000</v>
      </c>
      <c r="O307" s="14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9">
        <f t="shared" si="29"/>
        <v>7.9076923076923071</v>
      </c>
      <c r="G308" t="s">
        <v>14</v>
      </c>
      <c r="H308" s="6">
        <f t="shared" si="24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4">
        <f t="shared" si="25"/>
        <v>42930.208333333328</v>
      </c>
      <c r="N308">
        <v>1500267600</v>
      </c>
      <c r="O308" s="14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9">
        <f t="shared" si="29"/>
        <v>132.13677811550153</v>
      </c>
      <c r="G309" t="s">
        <v>20</v>
      </c>
      <c r="H309" s="6">
        <f t="shared" si="24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4">
        <f t="shared" si="25"/>
        <v>41066.208333333336</v>
      </c>
      <c r="N309">
        <v>1340686800</v>
      </c>
      <c r="O309" s="14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9">
        <f t="shared" si="29"/>
        <v>74.077834179357026</v>
      </c>
      <c r="G310" t="s">
        <v>14</v>
      </c>
      <c r="H310" s="6">
        <f t="shared" si="24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4">
        <f t="shared" si="25"/>
        <v>40651.208333333336</v>
      </c>
      <c r="N310">
        <v>1303189200</v>
      </c>
      <c r="O310" s="14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9">
        <f t="shared" si="29"/>
        <v>75.292682926829272</v>
      </c>
      <c r="G311" t="s">
        <v>74</v>
      </c>
      <c r="H311" s="6">
        <f t="shared" si="24"/>
        <v>41.16</v>
      </c>
      <c r="I311">
        <v>75</v>
      </c>
      <c r="J311" t="s">
        <v>21</v>
      </c>
      <c r="K311" t="s">
        <v>22</v>
      </c>
      <c r="L311">
        <v>1316581200</v>
      </c>
      <c r="M311" s="14">
        <f t="shared" si="25"/>
        <v>40807.208333333336</v>
      </c>
      <c r="N311">
        <v>1318309200</v>
      </c>
      <c r="O311" s="14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9">
        <f t="shared" si="29"/>
        <v>20.333333333333332</v>
      </c>
      <c r="G312" t="s">
        <v>14</v>
      </c>
      <c r="H312" s="6">
        <f t="shared" si="24"/>
        <v>99.125</v>
      </c>
      <c r="I312">
        <v>16</v>
      </c>
      <c r="J312" t="s">
        <v>21</v>
      </c>
      <c r="K312" t="s">
        <v>22</v>
      </c>
      <c r="L312">
        <v>1270789200</v>
      </c>
      <c r="M312" s="14">
        <f t="shared" si="25"/>
        <v>40277.208333333336</v>
      </c>
      <c r="N312">
        <v>1272171600</v>
      </c>
      <c r="O312" s="14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9">
        <f t="shared" si="29"/>
        <v>203.36507936507937</v>
      </c>
      <c r="G313" t="s">
        <v>20</v>
      </c>
      <c r="H313" s="6">
        <f t="shared" si="24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4">
        <f t="shared" si="25"/>
        <v>40590.25</v>
      </c>
      <c r="N313">
        <v>1298872800</v>
      </c>
      <c r="O313" s="14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9">
        <f t="shared" si="29"/>
        <v>310.2284263959391</v>
      </c>
      <c r="G314" t="s">
        <v>20</v>
      </c>
      <c r="H314" s="6">
        <f t="shared" si="24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4">
        <f t="shared" si="25"/>
        <v>41572.208333333336</v>
      </c>
      <c r="N314">
        <v>1383282000</v>
      </c>
      <c r="O314" s="14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9">
        <f t="shared" si="29"/>
        <v>395.31818181818181</v>
      </c>
      <c r="G315" t="s">
        <v>20</v>
      </c>
      <c r="H315" s="6">
        <f t="shared" si="24"/>
        <v>39</v>
      </c>
      <c r="I315">
        <v>223</v>
      </c>
      <c r="J315" t="s">
        <v>21</v>
      </c>
      <c r="K315" t="s">
        <v>22</v>
      </c>
      <c r="L315">
        <v>1330322400</v>
      </c>
      <c r="M315" s="14">
        <f t="shared" si="25"/>
        <v>40966.25</v>
      </c>
      <c r="N315">
        <v>1330495200</v>
      </c>
      <c r="O315" s="14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9">
        <f t="shared" si="29"/>
        <v>294.71428571428572</v>
      </c>
      <c r="G316" t="s">
        <v>20</v>
      </c>
      <c r="H316" s="6">
        <f t="shared" si="24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4">
        <f t="shared" si="25"/>
        <v>43536.208333333328</v>
      </c>
      <c r="N316">
        <v>1552798800</v>
      </c>
      <c r="O316" s="14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9">
        <f t="shared" si="29"/>
        <v>33.89473684210526</v>
      </c>
      <c r="G317" t="s">
        <v>14</v>
      </c>
      <c r="H317" s="6">
        <f t="shared" si="24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4">
        <f t="shared" si="25"/>
        <v>41783.208333333336</v>
      </c>
      <c r="N317">
        <v>1403413200</v>
      </c>
      <c r="O317" s="14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9">
        <f t="shared" si="29"/>
        <v>66.677083333333329</v>
      </c>
      <c r="G318" t="s">
        <v>14</v>
      </c>
      <c r="H318" s="6">
        <f t="shared" si="24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4">
        <f t="shared" si="25"/>
        <v>43788.25</v>
      </c>
      <c r="N318">
        <v>1574229600</v>
      </c>
      <c r="O318" s="14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9">
        <f t="shared" si="29"/>
        <v>19.227272727272727</v>
      </c>
      <c r="G319" t="s">
        <v>14</v>
      </c>
      <c r="H319" s="6">
        <f t="shared" si="24"/>
        <v>42.3</v>
      </c>
      <c r="I319">
        <v>30</v>
      </c>
      <c r="J319" t="s">
        <v>21</v>
      </c>
      <c r="K319" t="s">
        <v>22</v>
      </c>
      <c r="L319">
        <v>1494738000</v>
      </c>
      <c r="M319" s="14">
        <f t="shared" si="25"/>
        <v>42869.208333333328</v>
      </c>
      <c r="N319">
        <v>1495861200</v>
      </c>
      <c r="O319" s="14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9">
        <f t="shared" si="29"/>
        <v>15.842105263157894</v>
      </c>
      <c r="G320" t="s">
        <v>14</v>
      </c>
      <c r="H320" s="6">
        <f t="shared" si="24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4">
        <f t="shared" si="25"/>
        <v>41684.25</v>
      </c>
      <c r="N320">
        <v>1392530400</v>
      </c>
      <c r="O320" s="14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9">
        <f t="shared" si="29"/>
        <v>38.702380952380956</v>
      </c>
      <c r="G321" t="s">
        <v>74</v>
      </c>
      <c r="H321" s="6">
        <f t="shared" si="24"/>
        <v>50.796875</v>
      </c>
      <c r="I321">
        <v>64</v>
      </c>
      <c r="J321" t="s">
        <v>21</v>
      </c>
      <c r="K321" t="s">
        <v>22</v>
      </c>
      <c r="L321">
        <v>1281589200</v>
      </c>
      <c r="M321" s="14">
        <f t="shared" si="25"/>
        <v>40402.208333333336</v>
      </c>
      <c r="N321">
        <v>1283662800</v>
      </c>
      <c r="O321" s="14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9">
        <f t="shared" si="29"/>
        <v>9.5876777251184837</v>
      </c>
      <c r="G322" t="s">
        <v>14</v>
      </c>
      <c r="H322" s="6">
        <f t="shared" si="24"/>
        <v>101.15</v>
      </c>
      <c r="I322">
        <v>80</v>
      </c>
      <c r="J322" t="s">
        <v>21</v>
      </c>
      <c r="K322" t="s">
        <v>22</v>
      </c>
      <c r="L322">
        <v>1305003600</v>
      </c>
      <c r="M322" s="14">
        <f t="shared" si="25"/>
        <v>40673.208333333336</v>
      </c>
      <c r="N322">
        <v>1305781200</v>
      </c>
      <c r="O322" s="14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9">
        <f t="shared" si="29"/>
        <v>94.144366197183089</v>
      </c>
      <c r="G323" t="s">
        <v>14</v>
      </c>
      <c r="H323" s="6">
        <f t="shared" ref="H323:H386" si="30">IF(E323&lt;&gt;0, E323/I323, 0)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4">
        <f t="shared" ref="M323:M386" si="31">(((L323/60)/60)/24)+DATE(1970,1,1)</f>
        <v>40634.208333333336</v>
      </c>
      <c r="N323">
        <v>1302325200</v>
      </c>
      <c r="O323" s="14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 -1)</f>
        <v>film &amp; video</v>
      </c>
      <c r="T323" t="str">
        <f t="shared" ref="T323:T386" si="34">RIGHT(R323,LEN(R323) - FIND("/",R323))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9">
        <f t="shared" ref="F324:F387" si="35">IF(E324&lt;&gt;0,(E324/D324)*100,0)</f>
        <v>166.56234096692114</v>
      </c>
      <c r="G324" t="s">
        <v>20</v>
      </c>
      <c r="H324" s="6">
        <f t="shared" si="30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4">
        <f t="shared" si="31"/>
        <v>40507.25</v>
      </c>
      <c r="N324">
        <v>1291788000</v>
      </c>
      <c r="O324" s="14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9">
        <f t="shared" si="35"/>
        <v>24.134831460674157</v>
      </c>
      <c r="G325" t="s">
        <v>14</v>
      </c>
      <c r="H325" s="6">
        <f t="shared" si="30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4">
        <f t="shared" si="31"/>
        <v>41725.208333333336</v>
      </c>
      <c r="N325">
        <v>1396069200</v>
      </c>
      <c r="O325" s="14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9">
        <f t="shared" si="35"/>
        <v>164.05633802816902</v>
      </c>
      <c r="G326" t="s">
        <v>20</v>
      </c>
      <c r="H326" s="6">
        <f t="shared" si="30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4">
        <f t="shared" si="31"/>
        <v>42176.208333333328</v>
      </c>
      <c r="N326">
        <v>1435899600</v>
      </c>
      <c r="O326" s="14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9">
        <f t="shared" si="35"/>
        <v>90.723076923076931</v>
      </c>
      <c r="G327" t="s">
        <v>14</v>
      </c>
      <c r="H327" s="6">
        <f t="shared" si="30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4">
        <f t="shared" si="31"/>
        <v>43267.208333333328</v>
      </c>
      <c r="N327">
        <v>1531112400</v>
      </c>
      <c r="O327" s="14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9">
        <f t="shared" si="35"/>
        <v>46.194444444444443</v>
      </c>
      <c r="G328" t="s">
        <v>14</v>
      </c>
      <c r="H328" s="6">
        <f t="shared" si="30"/>
        <v>25.984375</v>
      </c>
      <c r="I328">
        <v>128</v>
      </c>
      <c r="J328" t="s">
        <v>21</v>
      </c>
      <c r="K328" t="s">
        <v>22</v>
      </c>
      <c r="L328">
        <v>1451109600</v>
      </c>
      <c r="M328" s="14">
        <f t="shared" si="31"/>
        <v>42364.25</v>
      </c>
      <c r="N328">
        <v>1451628000</v>
      </c>
      <c r="O328" s="14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9">
        <f t="shared" si="35"/>
        <v>38.53846153846154</v>
      </c>
      <c r="G329" t="s">
        <v>14</v>
      </c>
      <c r="H329" s="6">
        <f t="shared" si="30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4">
        <f t="shared" si="31"/>
        <v>43705.208333333328</v>
      </c>
      <c r="N329">
        <v>1567314000</v>
      </c>
      <c r="O329" s="14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9">
        <f t="shared" si="35"/>
        <v>133.56231003039514</v>
      </c>
      <c r="G330" t="s">
        <v>20</v>
      </c>
      <c r="H330" s="6">
        <f t="shared" si="30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4">
        <f t="shared" si="31"/>
        <v>43434.25</v>
      </c>
      <c r="N330">
        <v>1544508000</v>
      </c>
      <c r="O330" s="14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9">
        <f t="shared" si="35"/>
        <v>22.896588486140725</v>
      </c>
      <c r="G331" t="s">
        <v>47</v>
      </c>
      <c r="H331" s="6">
        <f t="shared" si="30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4">
        <f t="shared" si="31"/>
        <v>42716.25</v>
      </c>
      <c r="N331">
        <v>1482472800</v>
      </c>
      <c r="O331" s="14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9">
        <f t="shared" si="35"/>
        <v>184.95548961424333</v>
      </c>
      <c r="G332" t="s">
        <v>20</v>
      </c>
      <c r="H332" s="6">
        <f t="shared" si="30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4">
        <f t="shared" si="31"/>
        <v>43077.25</v>
      </c>
      <c r="N332">
        <v>1512799200</v>
      </c>
      <c r="O332" s="14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9">
        <f t="shared" si="35"/>
        <v>443.72727272727275</v>
      </c>
      <c r="G333" t="s">
        <v>20</v>
      </c>
      <c r="H333" s="6">
        <f t="shared" si="30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4">
        <f t="shared" si="31"/>
        <v>40896.25</v>
      </c>
      <c r="N333">
        <v>1324360800</v>
      </c>
      <c r="O333" s="14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9">
        <f t="shared" si="35"/>
        <v>199.9806763285024</v>
      </c>
      <c r="G334" t="s">
        <v>20</v>
      </c>
      <c r="H334" s="6">
        <f t="shared" si="30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4">
        <f t="shared" si="31"/>
        <v>41361.208333333336</v>
      </c>
      <c r="N334">
        <v>1364533200</v>
      </c>
      <c r="O334" s="14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9">
        <f t="shared" si="35"/>
        <v>123.95833333333333</v>
      </c>
      <c r="G335" t="s">
        <v>20</v>
      </c>
      <c r="H335" s="6">
        <f t="shared" si="30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4">
        <f t="shared" si="31"/>
        <v>43424.25</v>
      </c>
      <c r="N335">
        <v>1545112800</v>
      </c>
      <c r="O335" s="14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9">
        <f t="shared" si="35"/>
        <v>186.61329305135951</v>
      </c>
      <c r="G336" t="s">
        <v>20</v>
      </c>
      <c r="H336" s="6">
        <f t="shared" si="30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4">
        <f t="shared" si="31"/>
        <v>43110.25</v>
      </c>
      <c r="N336">
        <v>1516168800</v>
      </c>
      <c r="O336" s="14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9">
        <f t="shared" si="35"/>
        <v>114.28538550057536</v>
      </c>
      <c r="G337" t="s">
        <v>20</v>
      </c>
      <c r="H337" s="6">
        <f t="shared" si="30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4">
        <f t="shared" si="31"/>
        <v>43784.25</v>
      </c>
      <c r="N337">
        <v>1574920800</v>
      </c>
      <c r="O337" s="14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9">
        <f t="shared" si="35"/>
        <v>97.032531824611041</v>
      </c>
      <c r="G338" t="s">
        <v>14</v>
      </c>
      <c r="H338" s="6">
        <f t="shared" si="30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4">
        <f t="shared" si="31"/>
        <v>40527.25</v>
      </c>
      <c r="N338">
        <v>1292479200</v>
      </c>
      <c r="O338" s="14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9">
        <f t="shared" si="35"/>
        <v>122.81904761904762</v>
      </c>
      <c r="G339" t="s">
        <v>20</v>
      </c>
      <c r="H339" s="6">
        <f t="shared" si="30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4">
        <f t="shared" si="31"/>
        <v>43780.25</v>
      </c>
      <c r="N339">
        <v>1573538400</v>
      </c>
      <c r="O339" s="14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9">
        <f t="shared" si="35"/>
        <v>179.14326647564468</v>
      </c>
      <c r="G340" t="s">
        <v>20</v>
      </c>
      <c r="H340" s="6">
        <f t="shared" si="30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4">
        <f t="shared" si="31"/>
        <v>40821.208333333336</v>
      </c>
      <c r="N340">
        <v>1320382800</v>
      </c>
      <c r="O340" s="14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9">
        <f t="shared" si="35"/>
        <v>79.951577402787962</v>
      </c>
      <c r="G341" t="s">
        <v>74</v>
      </c>
      <c r="H341" s="6">
        <f t="shared" si="30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4">
        <f t="shared" si="31"/>
        <v>42949.208333333328</v>
      </c>
      <c r="N341">
        <v>1502859600</v>
      </c>
      <c r="O341" s="14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9">
        <f t="shared" si="35"/>
        <v>94.242587601078171</v>
      </c>
      <c r="G342" t="s">
        <v>14</v>
      </c>
      <c r="H342" s="6">
        <f t="shared" si="30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4">
        <f t="shared" si="31"/>
        <v>40889.25</v>
      </c>
      <c r="N342">
        <v>1323756000</v>
      </c>
      <c r="O342" s="14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9">
        <f t="shared" si="35"/>
        <v>84.669291338582681</v>
      </c>
      <c r="G343" t="s">
        <v>14</v>
      </c>
      <c r="H343" s="6">
        <f t="shared" si="30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4">
        <f t="shared" si="31"/>
        <v>42244.208333333328</v>
      </c>
      <c r="N343">
        <v>1441342800</v>
      </c>
      <c r="O343" s="14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9">
        <f t="shared" si="35"/>
        <v>66.521920668058456</v>
      </c>
      <c r="G344" t="s">
        <v>14</v>
      </c>
      <c r="H344" s="6">
        <f t="shared" si="30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4">
        <f t="shared" si="31"/>
        <v>41475.208333333336</v>
      </c>
      <c r="N344">
        <v>1375333200</v>
      </c>
      <c r="O344" s="14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9">
        <f t="shared" si="35"/>
        <v>53.922222222222224</v>
      </c>
      <c r="G345" t="s">
        <v>14</v>
      </c>
      <c r="H345" s="6">
        <f t="shared" si="30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4">
        <f t="shared" si="31"/>
        <v>41597.25</v>
      </c>
      <c r="N345">
        <v>1389420000</v>
      </c>
      <c r="O345" s="14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9">
        <f t="shared" si="35"/>
        <v>41.983299595141702</v>
      </c>
      <c r="G346" t="s">
        <v>14</v>
      </c>
      <c r="H346" s="6">
        <f t="shared" si="30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4">
        <f t="shared" si="31"/>
        <v>43122.25</v>
      </c>
      <c r="N346">
        <v>1520056800</v>
      </c>
      <c r="O346" s="14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9">
        <f t="shared" si="35"/>
        <v>14.69479695431472</v>
      </c>
      <c r="G347" t="s">
        <v>14</v>
      </c>
      <c r="H347" s="6">
        <f t="shared" si="30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4">
        <f t="shared" si="31"/>
        <v>42194.208333333328</v>
      </c>
      <c r="N347">
        <v>1436504400</v>
      </c>
      <c r="O347" s="14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9">
        <f t="shared" si="35"/>
        <v>34.475000000000001</v>
      </c>
      <c r="G348" t="s">
        <v>14</v>
      </c>
      <c r="H348" s="6">
        <f t="shared" si="30"/>
        <v>110.32</v>
      </c>
      <c r="I348">
        <v>25</v>
      </c>
      <c r="J348" t="s">
        <v>21</v>
      </c>
      <c r="K348" t="s">
        <v>22</v>
      </c>
      <c r="L348">
        <v>1503550800</v>
      </c>
      <c r="M348" s="14">
        <f t="shared" si="31"/>
        <v>42971.208333333328</v>
      </c>
      <c r="N348">
        <v>1508302800</v>
      </c>
      <c r="O348" s="14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9">
        <f t="shared" si="35"/>
        <v>1400.7777777777778</v>
      </c>
      <c r="G349" t="s">
        <v>20</v>
      </c>
      <c r="H349" s="6">
        <f t="shared" si="30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4">
        <f t="shared" si="31"/>
        <v>42046.25</v>
      </c>
      <c r="N349">
        <v>1425708000</v>
      </c>
      <c r="O349" s="14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9">
        <f t="shared" si="35"/>
        <v>71.770351758793964</v>
      </c>
      <c r="G350" t="s">
        <v>14</v>
      </c>
      <c r="H350" s="6">
        <f t="shared" si="30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4">
        <f t="shared" si="31"/>
        <v>42782.25</v>
      </c>
      <c r="N350">
        <v>1488348000</v>
      </c>
      <c r="O350" s="14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9">
        <f t="shared" si="35"/>
        <v>53.074115044247783</v>
      </c>
      <c r="G351" t="s">
        <v>14</v>
      </c>
      <c r="H351" s="6">
        <f t="shared" si="30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4">
        <f t="shared" si="31"/>
        <v>42930.208333333328</v>
      </c>
      <c r="N351">
        <v>1502600400</v>
      </c>
      <c r="O351" s="14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9">
        <f t="shared" si="35"/>
        <v>5</v>
      </c>
      <c r="G352" t="s">
        <v>14</v>
      </c>
      <c r="H352" s="6">
        <f t="shared" si="30"/>
        <v>5</v>
      </c>
      <c r="I352">
        <v>1</v>
      </c>
      <c r="J352" t="s">
        <v>21</v>
      </c>
      <c r="K352" t="s">
        <v>22</v>
      </c>
      <c r="L352">
        <v>1432098000</v>
      </c>
      <c r="M352" s="14">
        <f t="shared" si="31"/>
        <v>42144.208333333328</v>
      </c>
      <c r="N352">
        <v>1433653200</v>
      </c>
      <c r="O352" s="14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9">
        <f t="shared" si="35"/>
        <v>127.70715249662618</v>
      </c>
      <c r="G353" t="s">
        <v>20</v>
      </c>
      <c r="H353" s="6">
        <f t="shared" si="30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4">
        <f t="shared" si="31"/>
        <v>42240.208333333328</v>
      </c>
      <c r="N353">
        <v>1441602000</v>
      </c>
      <c r="O353" s="14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9">
        <f t="shared" si="35"/>
        <v>34.892857142857139</v>
      </c>
      <c r="G354" t="s">
        <v>14</v>
      </c>
      <c r="H354" s="6">
        <f t="shared" si="30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4">
        <f t="shared" si="31"/>
        <v>42315.25</v>
      </c>
      <c r="N354">
        <v>1447567200</v>
      </c>
      <c r="O354" s="14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9">
        <f t="shared" si="35"/>
        <v>410.59821428571428</v>
      </c>
      <c r="G355" t="s">
        <v>20</v>
      </c>
      <c r="H355" s="6">
        <f t="shared" si="30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4">
        <f t="shared" si="31"/>
        <v>43651.208333333328</v>
      </c>
      <c r="N355">
        <v>1562389200</v>
      </c>
      <c r="O355" s="14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9">
        <f t="shared" si="35"/>
        <v>123.73770491803278</v>
      </c>
      <c r="G356" t="s">
        <v>20</v>
      </c>
      <c r="H356" s="6">
        <f t="shared" si="30"/>
        <v>94.35</v>
      </c>
      <c r="I356">
        <v>80</v>
      </c>
      <c r="J356" t="s">
        <v>36</v>
      </c>
      <c r="K356" t="s">
        <v>37</v>
      </c>
      <c r="L356">
        <v>1378184400</v>
      </c>
      <c r="M356" s="14">
        <f t="shared" si="31"/>
        <v>41520.208333333336</v>
      </c>
      <c r="N356">
        <v>1378789200</v>
      </c>
      <c r="O356" s="14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9">
        <f t="shared" si="35"/>
        <v>58.973684210526315</v>
      </c>
      <c r="G357" t="s">
        <v>47</v>
      </c>
      <c r="H357" s="6">
        <f t="shared" si="30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4">
        <f t="shared" si="31"/>
        <v>42757.25</v>
      </c>
      <c r="N357">
        <v>1488520800</v>
      </c>
      <c r="O357" s="14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9">
        <f t="shared" si="35"/>
        <v>36.892473118279568</v>
      </c>
      <c r="G358" t="s">
        <v>14</v>
      </c>
      <c r="H358" s="6">
        <f t="shared" si="30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4">
        <f t="shared" si="31"/>
        <v>40922.25</v>
      </c>
      <c r="N358">
        <v>1327298400</v>
      </c>
      <c r="O358" s="14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9">
        <f t="shared" si="35"/>
        <v>184.91304347826087</v>
      </c>
      <c r="G359" t="s">
        <v>20</v>
      </c>
      <c r="H359" s="6">
        <f t="shared" si="30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4">
        <f t="shared" si="31"/>
        <v>42250.208333333328</v>
      </c>
      <c r="N359">
        <v>1443416400</v>
      </c>
      <c r="O359" s="14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9">
        <f t="shared" si="35"/>
        <v>11.814432989690722</v>
      </c>
      <c r="G360" t="s">
        <v>14</v>
      </c>
      <c r="H360" s="6">
        <f t="shared" si="30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4">
        <f t="shared" si="31"/>
        <v>43322.208333333328</v>
      </c>
      <c r="N360">
        <v>1534136400</v>
      </c>
      <c r="O360" s="14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9">
        <f t="shared" si="35"/>
        <v>298.7</v>
      </c>
      <c r="G361" t="s">
        <v>20</v>
      </c>
      <c r="H361" s="6">
        <f t="shared" si="30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4">
        <f t="shared" si="31"/>
        <v>40782.208333333336</v>
      </c>
      <c r="N361">
        <v>1315026000</v>
      </c>
      <c r="O361" s="14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9">
        <f t="shared" si="35"/>
        <v>226.35175879396985</v>
      </c>
      <c r="G362" t="s">
        <v>20</v>
      </c>
      <c r="H362" s="6">
        <f t="shared" si="30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4">
        <f t="shared" si="31"/>
        <v>40544.25</v>
      </c>
      <c r="N362">
        <v>1295071200</v>
      </c>
      <c r="O362" s="14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9">
        <f t="shared" si="35"/>
        <v>173.56363636363636</v>
      </c>
      <c r="G363" t="s">
        <v>20</v>
      </c>
      <c r="H363" s="6">
        <f t="shared" si="30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4">
        <f t="shared" si="31"/>
        <v>43015.208333333328</v>
      </c>
      <c r="N363">
        <v>1509426000</v>
      </c>
      <c r="O363" s="14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9">
        <f t="shared" si="35"/>
        <v>371.75675675675677</v>
      </c>
      <c r="G364" t="s">
        <v>20</v>
      </c>
      <c r="H364" s="6">
        <f t="shared" si="30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4">
        <f t="shared" si="31"/>
        <v>40570.25</v>
      </c>
      <c r="N364">
        <v>1299391200</v>
      </c>
      <c r="O364" s="14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9">
        <f t="shared" si="35"/>
        <v>160.19230769230771</v>
      </c>
      <c r="G365" t="s">
        <v>20</v>
      </c>
      <c r="H365" s="6">
        <f t="shared" si="30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4">
        <f t="shared" si="31"/>
        <v>40904.25</v>
      </c>
      <c r="N365">
        <v>1325052000</v>
      </c>
      <c r="O365" s="14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9">
        <f t="shared" si="35"/>
        <v>1616.3333333333335</v>
      </c>
      <c r="G366" t="s">
        <v>20</v>
      </c>
      <c r="H366" s="6">
        <f t="shared" si="30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4">
        <f t="shared" si="31"/>
        <v>43164.25</v>
      </c>
      <c r="N366">
        <v>1522818000</v>
      </c>
      <c r="O366" s="14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9">
        <f t="shared" si="35"/>
        <v>733.4375</v>
      </c>
      <c r="G367" t="s">
        <v>20</v>
      </c>
      <c r="H367" s="6">
        <f t="shared" si="30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4">
        <f t="shared" si="31"/>
        <v>42733.25</v>
      </c>
      <c r="N367">
        <v>1485324000</v>
      </c>
      <c r="O367" s="14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9">
        <f t="shared" si="35"/>
        <v>592.11111111111109</v>
      </c>
      <c r="G368" t="s">
        <v>20</v>
      </c>
      <c r="H368" s="6">
        <f t="shared" si="30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4">
        <f t="shared" si="31"/>
        <v>40546.25</v>
      </c>
      <c r="N368">
        <v>1294120800</v>
      </c>
      <c r="O368" s="14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9">
        <f t="shared" si="35"/>
        <v>18.888888888888889</v>
      </c>
      <c r="G369" t="s">
        <v>14</v>
      </c>
      <c r="H369" s="6">
        <f t="shared" si="30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4">
        <f t="shared" si="31"/>
        <v>41930.208333333336</v>
      </c>
      <c r="N369">
        <v>1415685600</v>
      </c>
      <c r="O369" s="14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9">
        <f t="shared" si="35"/>
        <v>276.80769230769232</v>
      </c>
      <c r="G370" t="s">
        <v>20</v>
      </c>
      <c r="H370" s="6">
        <f t="shared" si="30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4">
        <f t="shared" si="31"/>
        <v>40464.208333333336</v>
      </c>
      <c r="N370">
        <v>1288933200</v>
      </c>
      <c r="O370" s="14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9">
        <f t="shared" si="35"/>
        <v>273.01851851851848</v>
      </c>
      <c r="G371" t="s">
        <v>20</v>
      </c>
      <c r="H371" s="6">
        <f t="shared" si="30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4">
        <f t="shared" si="31"/>
        <v>41308.25</v>
      </c>
      <c r="N371">
        <v>1363237200</v>
      </c>
      <c r="O371" s="14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9">
        <f t="shared" si="35"/>
        <v>159.36331255565449</v>
      </c>
      <c r="G372" t="s">
        <v>20</v>
      </c>
      <c r="H372" s="6">
        <f t="shared" si="30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4">
        <f t="shared" si="31"/>
        <v>43570.208333333328</v>
      </c>
      <c r="N372">
        <v>1555822800</v>
      </c>
      <c r="O372" s="14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9">
        <f t="shared" si="35"/>
        <v>67.869978858350947</v>
      </c>
      <c r="G373" t="s">
        <v>14</v>
      </c>
      <c r="H373" s="6">
        <f t="shared" si="30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4">
        <f t="shared" si="31"/>
        <v>42043.25</v>
      </c>
      <c r="N373">
        <v>1427778000</v>
      </c>
      <c r="O373" s="14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9">
        <f t="shared" si="35"/>
        <v>1591.5555555555554</v>
      </c>
      <c r="G374" t="s">
        <v>20</v>
      </c>
      <c r="H374" s="6">
        <f t="shared" si="30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4">
        <f t="shared" si="31"/>
        <v>42012.25</v>
      </c>
      <c r="N374">
        <v>1422424800</v>
      </c>
      <c r="O374" s="14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9">
        <f t="shared" si="35"/>
        <v>730.18222222222221</v>
      </c>
      <c r="G375" t="s">
        <v>20</v>
      </c>
      <c r="H375" s="6">
        <f t="shared" si="30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4">
        <f t="shared" si="31"/>
        <v>42964.208333333328</v>
      </c>
      <c r="N375">
        <v>1503637200</v>
      </c>
      <c r="O375" s="14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9">
        <f t="shared" si="35"/>
        <v>13.185782556750297</v>
      </c>
      <c r="G376" t="s">
        <v>14</v>
      </c>
      <c r="H376" s="6">
        <f t="shared" si="30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4">
        <f t="shared" si="31"/>
        <v>43476.25</v>
      </c>
      <c r="N376">
        <v>1547618400</v>
      </c>
      <c r="O376" s="14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9">
        <f t="shared" si="35"/>
        <v>54.777777777777779</v>
      </c>
      <c r="G377" t="s">
        <v>14</v>
      </c>
      <c r="H377" s="6">
        <f t="shared" si="30"/>
        <v>59.16</v>
      </c>
      <c r="I377">
        <v>25</v>
      </c>
      <c r="J377" t="s">
        <v>21</v>
      </c>
      <c r="K377" t="s">
        <v>22</v>
      </c>
      <c r="L377">
        <v>1444971600</v>
      </c>
      <c r="M377" s="14">
        <f t="shared" si="31"/>
        <v>42293.208333333328</v>
      </c>
      <c r="N377">
        <v>1449900000</v>
      </c>
      <c r="O377" s="14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9">
        <f t="shared" si="35"/>
        <v>361.02941176470591</v>
      </c>
      <c r="G378" t="s">
        <v>20</v>
      </c>
      <c r="H378" s="6">
        <f t="shared" si="30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4">
        <f t="shared" si="31"/>
        <v>41826.208333333336</v>
      </c>
      <c r="N378">
        <v>1405141200</v>
      </c>
      <c r="O378" s="14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9">
        <f t="shared" si="35"/>
        <v>10.257545271629779</v>
      </c>
      <c r="G379" t="s">
        <v>14</v>
      </c>
      <c r="H379" s="6">
        <f t="shared" si="30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4">
        <f t="shared" si="31"/>
        <v>43760.208333333328</v>
      </c>
      <c r="N379">
        <v>1572933600</v>
      </c>
      <c r="O379" s="14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9">
        <f t="shared" si="35"/>
        <v>13.962962962962964</v>
      </c>
      <c r="G380" t="s">
        <v>14</v>
      </c>
      <c r="H380" s="6">
        <f t="shared" si="30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4">
        <f t="shared" si="31"/>
        <v>43241.208333333328</v>
      </c>
      <c r="N380">
        <v>1530162000</v>
      </c>
      <c r="O380" s="14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9">
        <f t="shared" si="35"/>
        <v>40.444444444444443</v>
      </c>
      <c r="G381" t="s">
        <v>14</v>
      </c>
      <c r="H381" s="6">
        <f t="shared" si="30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4">
        <f t="shared" si="31"/>
        <v>40843.208333333336</v>
      </c>
      <c r="N381">
        <v>1320904800</v>
      </c>
      <c r="O381" s="14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9">
        <f t="shared" si="35"/>
        <v>160.32</v>
      </c>
      <c r="G382" t="s">
        <v>20</v>
      </c>
      <c r="H382" s="6">
        <f t="shared" si="30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4">
        <f t="shared" si="31"/>
        <v>41448.208333333336</v>
      </c>
      <c r="N382">
        <v>1372395600</v>
      </c>
      <c r="O382" s="14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9">
        <f t="shared" si="35"/>
        <v>183.9433962264151</v>
      </c>
      <c r="G383" t="s">
        <v>20</v>
      </c>
      <c r="H383" s="6">
        <f t="shared" si="30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4">
        <f t="shared" si="31"/>
        <v>42163.208333333328</v>
      </c>
      <c r="N383">
        <v>1437714000</v>
      </c>
      <c r="O383" s="14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9">
        <f t="shared" si="35"/>
        <v>63.769230769230766</v>
      </c>
      <c r="G384" t="s">
        <v>14</v>
      </c>
      <c r="H384" s="6">
        <f t="shared" si="30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4">
        <f t="shared" si="31"/>
        <v>43024.208333333328</v>
      </c>
      <c r="N384">
        <v>1509771600</v>
      </c>
      <c r="O384" s="14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9">
        <f t="shared" si="35"/>
        <v>225.38095238095238</v>
      </c>
      <c r="G385" t="s">
        <v>20</v>
      </c>
      <c r="H385" s="6">
        <f t="shared" si="30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4">
        <f t="shared" si="31"/>
        <v>43509.25</v>
      </c>
      <c r="N385">
        <v>1550556000</v>
      </c>
      <c r="O385" s="14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9">
        <f t="shared" si="35"/>
        <v>172.00961538461539</v>
      </c>
      <c r="G386" t="s">
        <v>20</v>
      </c>
      <c r="H386" s="6">
        <f t="shared" si="30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4">
        <f t="shared" si="31"/>
        <v>42776.25</v>
      </c>
      <c r="N386">
        <v>1489039200</v>
      </c>
      <c r="O386" s="14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9">
        <f t="shared" si="35"/>
        <v>146.16709511568124</v>
      </c>
      <c r="G387" t="s">
        <v>20</v>
      </c>
      <c r="H387" s="6">
        <f t="shared" ref="H387:H450" si="36">IF(E387&lt;&gt;0, E387/I387, 0)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4">
        <f t="shared" ref="M387:M450" si="37">(((L387/60)/60)/24)+DATE(1970,1,1)</f>
        <v>43553.208333333328</v>
      </c>
      <c r="N387">
        <v>1556600400</v>
      </c>
      <c r="O387" s="14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 -1)</f>
        <v>publishing</v>
      </c>
      <c r="T387" t="str">
        <f t="shared" ref="T387:T450" si="40">RIGHT(R387,LEN(R387) - FIND("/",R387))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9">
        <f t="shared" ref="F388:F451" si="41">IF(E388&lt;&gt;0,(E388/D388)*100,0)</f>
        <v>76.42361623616236</v>
      </c>
      <c r="G388" t="s">
        <v>14</v>
      </c>
      <c r="H388" s="6">
        <f t="shared" si="36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4">
        <f t="shared" si="37"/>
        <v>40355.208333333336</v>
      </c>
      <c r="N388">
        <v>1278565200</v>
      </c>
      <c r="O388" s="14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9">
        <f t="shared" si="41"/>
        <v>39.261467889908261</v>
      </c>
      <c r="G389" t="s">
        <v>14</v>
      </c>
      <c r="H389" s="6">
        <f t="shared" si="36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4">
        <f t="shared" si="37"/>
        <v>41072.208333333336</v>
      </c>
      <c r="N389">
        <v>1339909200</v>
      </c>
      <c r="O389" s="14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9">
        <f t="shared" si="41"/>
        <v>11.270034843205574</v>
      </c>
      <c r="G390" t="s">
        <v>74</v>
      </c>
      <c r="H390" s="6">
        <f t="shared" si="36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4">
        <f t="shared" si="37"/>
        <v>40912.25</v>
      </c>
      <c r="N390">
        <v>1325829600</v>
      </c>
      <c r="O390" s="14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9">
        <f t="shared" si="41"/>
        <v>122.11084337349398</v>
      </c>
      <c r="G391" t="s">
        <v>20</v>
      </c>
      <c r="H391" s="6">
        <f t="shared" si="36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4">
        <f t="shared" si="37"/>
        <v>40479.208333333336</v>
      </c>
      <c r="N391">
        <v>1290578400</v>
      </c>
      <c r="O391" s="14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9">
        <f t="shared" si="41"/>
        <v>186.54166666666669</v>
      </c>
      <c r="G392" t="s">
        <v>20</v>
      </c>
      <c r="H392" s="6">
        <f t="shared" si="36"/>
        <v>89.54</v>
      </c>
      <c r="I392">
        <v>50</v>
      </c>
      <c r="J392" t="s">
        <v>21</v>
      </c>
      <c r="K392" t="s">
        <v>22</v>
      </c>
      <c r="L392">
        <v>1379048400</v>
      </c>
      <c r="M392" s="14">
        <f t="shared" si="37"/>
        <v>41530.208333333336</v>
      </c>
      <c r="N392">
        <v>1380344400</v>
      </c>
      <c r="O392" s="14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9">
        <f t="shared" si="41"/>
        <v>7.2731788079470201</v>
      </c>
      <c r="G393" t="s">
        <v>14</v>
      </c>
      <c r="H393" s="6">
        <f t="shared" si="36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4">
        <f t="shared" si="37"/>
        <v>41653.25</v>
      </c>
      <c r="N393">
        <v>1389852000</v>
      </c>
      <c r="O393" s="14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9">
        <f t="shared" si="41"/>
        <v>65.642371234207957</v>
      </c>
      <c r="G394" t="s">
        <v>14</v>
      </c>
      <c r="H394" s="6">
        <f t="shared" si="36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4">
        <f t="shared" si="37"/>
        <v>40549.25</v>
      </c>
      <c r="N394">
        <v>1294466400</v>
      </c>
      <c r="O394" s="14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9">
        <f t="shared" si="41"/>
        <v>228.96178343949046</v>
      </c>
      <c r="G395" t="s">
        <v>20</v>
      </c>
      <c r="H395" s="6">
        <f t="shared" si="36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4">
        <f t="shared" si="37"/>
        <v>42933.208333333328</v>
      </c>
      <c r="N395">
        <v>1500354000</v>
      </c>
      <c r="O395" s="14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9">
        <f t="shared" si="41"/>
        <v>469.37499999999994</v>
      </c>
      <c r="G396" t="s">
        <v>20</v>
      </c>
      <c r="H396" s="6">
        <f t="shared" si="36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4">
        <f t="shared" si="37"/>
        <v>41484.208333333336</v>
      </c>
      <c r="N396">
        <v>1375938000</v>
      </c>
      <c r="O396" s="14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9">
        <f t="shared" si="41"/>
        <v>130.11267605633802</v>
      </c>
      <c r="G397" t="s">
        <v>20</v>
      </c>
      <c r="H397" s="6">
        <f t="shared" si="36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4">
        <f t="shared" si="37"/>
        <v>40885.25</v>
      </c>
      <c r="N397">
        <v>1323410400</v>
      </c>
      <c r="O397" s="14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9">
        <f t="shared" si="41"/>
        <v>167.05422993492408</v>
      </c>
      <c r="G398" t="s">
        <v>20</v>
      </c>
      <c r="H398" s="6">
        <f t="shared" si="36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4">
        <f t="shared" si="37"/>
        <v>43378.208333333328</v>
      </c>
      <c r="N398">
        <v>1539406800</v>
      </c>
      <c r="O398" s="14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9">
        <f t="shared" si="41"/>
        <v>173.8641975308642</v>
      </c>
      <c r="G399" t="s">
        <v>20</v>
      </c>
      <c r="H399" s="6">
        <f t="shared" si="36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4">
        <f t="shared" si="37"/>
        <v>41417.208333333336</v>
      </c>
      <c r="N399">
        <v>1369803600</v>
      </c>
      <c r="O399" s="14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9">
        <f t="shared" si="41"/>
        <v>717.76470588235293</v>
      </c>
      <c r="G400" t="s">
        <v>20</v>
      </c>
      <c r="H400" s="6">
        <f t="shared" si="36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4">
        <f t="shared" si="37"/>
        <v>43228.208333333328</v>
      </c>
      <c r="N400">
        <v>1525928400</v>
      </c>
      <c r="O400" s="14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9">
        <f t="shared" si="41"/>
        <v>63.850976361767728</v>
      </c>
      <c r="G401" t="s">
        <v>14</v>
      </c>
      <c r="H401" s="6">
        <f t="shared" si="36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4">
        <f t="shared" si="37"/>
        <v>40576.25</v>
      </c>
      <c r="N401">
        <v>1297231200</v>
      </c>
      <c r="O401" s="14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9">
        <f t="shared" si="41"/>
        <v>2</v>
      </c>
      <c r="G402" t="s">
        <v>14</v>
      </c>
      <c r="H402" s="6">
        <f t="shared" si="36"/>
        <v>2</v>
      </c>
      <c r="I402">
        <v>1</v>
      </c>
      <c r="J402" t="s">
        <v>21</v>
      </c>
      <c r="K402" t="s">
        <v>22</v>
      </c>
      <c r="L402">
        <v>1376629200</v>
      </c>
      <c r="M402" s="14">
        <f t="shared" si="37"/>
        <v>41502.208333333336</v>
      </c>
      <c r="N402">
        <v>1378530000</v>
      </c>
      <c r="O402" s="14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9">
        <f t="shared" si="41"/>
        <v>1530.2222222222222</v>
      </c>
      <c r="G403" t="s">
        <v>20</v>
      </c>
      <c r="H403" s="6">
        <f t="shared" si="36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4">
        <f t="shared" si="37"/>
        <v>43765.208333333328</v>
      </c>
      <c r="N403">
        <v>1572152400</v>
      </c>
      <c r="O403" s="14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9">
        <f t="shared" si="41"/>
        <v>40.356164383561641</v>
      </c>
      <c r="G404" t="s">
        <v>14</v>
      </c>
      <c r="H404" s="6">
        <f t="shared" si="36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4">
        <f t="shared" si="37"/>
        <v>40914.25</v>
      </c>
      <c r="N404">
        <v>1329890400</v>
      </c>
      <c r="O404" s="14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9">
        <f t="shared" si="41"/>
        <v>86.220633299284984</v>
      </c>
      <c r="G405" t="s">
        <v>14</v>
      </c>
      <c r="H405" s="6">
        <f t="shared" si="36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4">
        <f t="shared" si="37"/>
        <v>40310.208333333336</v>
      </c>
      <c r="N405">
        <v>1276750800</v>
      </c>
      <c r="O405" s="14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9">
        <f t="shared" si="41"/>
        <v>315.58486707566465</v>
      </c>
      <c r="G406" t="s">
        <v>20</v>
      </c>
      <c r="H406" s="6">
        <f t="shared" si="36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4">
        <f t="shared" si="37"/>
        <v>43053.25</v>
      </c>
      <c r="N406">
        <v>1510898400</v>
      </c>
      <c r="O406" s="14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9">
        <f t="shared" si="41"/>
        <v>89.618243243243242</v>
      </c>
      <c r="G407" t="s">
        <v>14</v>
      </c>
      <c r="H407" s="6">
        <f t="shared" si="36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4">
        <f t="shared" si="37"/>
        <v>43255.208333333328</v>
      </c>
      <c r="N407">
        <v>1532408400</v>
      </c>
      <c r="O407" s="14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9">
        <f t="shared" si="41"/>
        <v>182.14503816793894</v>
      </c>
      <c r="G408" t="s">
        <v>20</v>
      </c>
      <c r="H408" s="6">
        <f t="shared" si="36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4">
        <f t="shared" si="37"/>
        <v>41304.25</v>
      </c>
      <c r="N408">
        <v>1360562400</v>
      </c>
      <c r="O408" s="14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9">
        <f t="shared" si="41"/>
        <v>355.88235294117646</v>
      </c>
      <c r="G409" t="s">
        <v>20</v>
      </c>
      <c r="H409" s="6">
        <f t="shared" si="36"/>
        <v>25</v>
      </c>
      <c r="I409">
        <v>484</v>
      </c>
      <c r="J409" t="s">
        <v>36</v>
      </c>
      <c r="K409" t="s">
        <v>37</v>
      </c>
      <c r="L409">
        <v>1570942800</v>
      </c>
      <c r="M409" s="14">
        <f t="shared" si="37"/>
        <v>43751.208333333328</v>
      </c>
      <c r="N409">
        <v>1571547600</v>
      </c>
      <c r="O409" s="14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9">
        <f t="shared" si="41"/>
        <v>131.83695652173913</v>
      </c>
      <c r="G410" t="s">
        <v>20</v>
      </c>
      <c r="H410" s="6">
        <f t="shared" si="36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4">
        <f t="shared" si="37"/>
        <v>42541.208333333328</v>
      </c>
      <c r="N410">
        <v>1468126800</v>
      </c>
      <c r="O410" s="14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9">
        <f t="shared" si="41"/>
        <v>46.315634218289084</v>
      </c>
      <c r="G411" t="s">
        <v>14</v>
      </c>
      <c r="H411" s="6">
        <f t="shared" si="36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4">
        <f t="shared" si="37"/>
        <v>42843.208333333328</v>
      </c>
      <c r="N411">
        <v>1492837200</v>
      </c>
      <c r="O411" s="14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9">
        <f t="shared" si="41"/>
        <v>36.132726089785294</v>
      </c>
      <c r="G412" t="s">
        <v>47</v>
      </c>
      <c r="H412" s="6">
        <f t="shared" si="36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4">
        <f t="shared" si="37"/>
        <v>42122.208333333328</v>
      </c>
      <c r="N412">
        <v>1430197200</v>
      </c>
      <c r="O412" s="14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9">
        <f t="shared" si="41"/>
        <v>104.62820512820512</v>
      </c>
      <c r="G413" t="s">
        <v>20</v>
      </c>
      <c r="H413" s="6">
        <f t="shared" si="36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4">
        <f t="shared" si="37"/>
        <v>42884.208333333328</v>
      </c>
      <c r="N413">
        <v>1496206800</v>
      </c>
      <c r="O413" s="14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9">
        <f t="shared" si="41"/>
        <v>668.85714285714289</v>
      </c>
      <c r="G414" t="s">
        <v>20</v>
      </c>
      <c r="H414" s="6">
        <f t="shared" si="36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4">
        <f t="shared" si="37"/>
        <v>41642.25</v>
      </c>
      <c r="N414">
        <v>1389592800</v>
      </c>
      <c r="O414" s="14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9">
        <f t="shared" si="41"/>
        <v>62.072823218997364</v>
      </c>
      <c r="G415" t="s">
        <v>47</v>
      </c>
      <c r="H415" s="6">
        <f t="shared" si="36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4">
        <f t="shared" si="37"/>
        <v>43431.25</v>
      </c>
      <c r="N415">
        <v>1545631200</v>
      </c>
      <c r="O415" s="14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9">
        <f t="shared" si="41"/>
        <v>84.699787460148784</v>
      </c>
      <c r="G416" t="s">
        <v>14</v>
      </c>
      <c r="H416" s="6">
        <f t="shared" si="36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4">
        <f t="shared" si="37"/>
        <v>40288.208333333336</v>
      </c>
      <c r="N416">
        <v>1272430800</v>
      </c>
      <c r="O416" s="14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9">
        <f t="shared" si="41"/>
        <v>11.059030837004405</v>
      </c>
      <c r="G417" t="s">
        <v>14</v>
      </c>
      <c r="H417" s="6">
        <f t="shared" si="36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4">
        <f t="shared" si="37"/>
        <v>40921.25</v>
      </c>
      <c r="N417">
        <v>1327903200</v>
      </c>
      <c r="O417" s="14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9">
        <f t="shared" si="41"/>
        <v>43.838781575037146</v>
      </c>
      <c r="G418" t="s">
        <v>14</v>
      </c>
      <c r="H418" s="6">
        <f t="shared" si="36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4">
        <f t="shared" si="37"/>
        <v>40560.25</v>
      </c>
      <c r="N418">
        <v>1296021600</v>
      </c>
      <c r="O418" s="14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9">
        <f t="shared" si="41"/>
        <v>55.470588235294116</v>
      </c>
      <c r="G419" t="s">
        <v>14</v>
      </c>
      <c r="H419" s="6">
        <f t="shared" si="36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4">
        <f t="shared" si="37"/>
        <v>43407.208333333328</v>
      </c>
      <c r="N419">
        <v>1543298400</v>
      </c>
      <c r="O419" s="14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9">
        <f t="shared" si="41"/>
        <v>57.399511301160658</v>
      </c>
      <c r="G420" t="s">
        <v>14</v>
      </c>
      <c r="H420" s="6">
        <f t="shared" si="36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4">
        <f t="shared" si="37"/>
        <v>41035.208333333336</v>
      </c>
      <c r="N420">
        <v>1336366800</v>
      </c>
      <c r="O420" s="14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9">
        <f t="shared" si="41"/>
        <v>123.43497363796135</v>
      </c>
      <c r="G421" t="s">
        <v>20</v>
      </c>
      <c r="H421" s="6">
        <f t="shared" si="36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4">
        <f t="shared" si="37"/>
        <v>40899.25</v>
      </c>
      <c r="N421">
        <v>1325052000</v>
      </c>
      <c r="O421" s="14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9">
        <f t="shared" si="41"/>
        <v>128.46</v>
      </c>
      <c r="G422" t="s">
        <v>20</v>
      </c>
      <c r="H422" s="6">
        <f t="shared" si="36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4">
        <f t="shared" si="37"/>
        <v>42911.208333333328</v>
      </c>
      <c r="N422">
        <v>1499576400</v>
      </c>
      <c r="O422" s="14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9">
        <f t="shared" si="41"/>
        <v>63.989361702127653</v>
      </c>
      <c r="G423" t="s">
        <v>14</v>
      </c>
      <c r="H423" s="6">
        <f t="shared" si="36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4">
        <f t="shared" si="37"/>
        <v>42915.208333333328</v>
      </c>
      <c r="N423">
        <v>1501304400</v>
      </c>
      <c r="O423" s="14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9">
        <f t="shared" si="41"/>
        <v>127.29885057471265</v>
      </c>
      <c r="G424" t="s">
        <v>20</v>
      </c>
      <c r="H424" s="6">
        <f t="shared" si="36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4">
        <f t="shared" si="37"/>
        <v>40285.208333333336</v>
      </c>
      <c r="N424">
        <v>1273208400</v>
      </c>
      <c r="O424" s="14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9">
        <f t="shared" si="41"/>
        <v>10.638024357239512</v>
      </c>
      <c r="G425" t="s">
        <v>14</v>
      </c>
      <c r="H425" s="6">
        <f t="shared" si="36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4">
        <f t="shared" si="37"/>
        <v>40808.208333333336</v>
      </c>
      <c r="N425">
        <v>1316840400</v>
      </c>
      <c r="O425" s="14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9">
        <f t="shared" si="41"/>
        <v>40.470588235294116</v>
      </c>
      <c r="G426" t="s">
        <v>14</v>
      </c>
      <c r="H426" s="6">
        <f t="shared" si="36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4">
        <f t="shared" si="37"/>
        <v>43208.208333333328</v>
      </c>
      <c r="N426">
        <v>1524546000</v>
      </c>
      <c r="O426" s="14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9">
        <f t="shared" si="41"/>
        <v>287.66666666666663</v>
      </c>
      <c r="G427" t="s">
        <v>20</v>
      </c>
      <c r="H427" s="6">
        <f t="shared" si="36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4">
        <f t="shared" si="37"/>
        <v>42213.208333333328</v>
      </c>
      <c r="N427">
        <v>1438578000</v>
      </c>
      <c r="O427" s="14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9">
        <f t="shared" si="41"/>
        <v>572.94444444444446</v>
      </c>
      <c r="G428" t="s">
        <v>20</v>
      </c>
      <c r="H428" s="6">
        <f t="shared" si="36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4">
        <f t="shared" si="37"/>
        <v>41332.25</v>
      </c>
      <c r="N428">
        <v>1362549600</v>
      </c>
      <c r="O428" s="14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9">
        <f t="shared" si="41"/>
        <v>112.90429799426933</v>
      </c>
      <c r="G429" t="s">
        <v>20</v>
      </c>
      <c r="H429" s="6">
        <f t="shared" si="36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4">
        <f t="shared" si="37"/>
        <v>41895.208333333336</v>
      </c>
      <c r="N429">
        <v>1413349200</v>
      </c>
      <c r="O429" s="14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9">
        <f t="shared" si="41"/>
        <v>46.387573964497044</v>
      </c>
      <c r="G430" t="s">
        <v>14</v>
      </c>
      <c r="H430" s="6">
        <f t="shared" si="36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4">
        <f t="shared" si="37"/>
        <v>40585.25</v>
      </c>
      <c r="N430">
        <v>1298008800</v>
      </c>
      <c r="O430" s="14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9">
        <f t="shared" si="41"/>
        <v>90.675916230366497</v>
      </c>
      <c r="G431" t="s">
        <v>74</v>
      </c>
      <c r="H431" s="6">
        <f t="shared" si="36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4">
        <f t="shared" si="37"/>
        <v>41680.25</v>
      </c>
      <c r="N431">
        <v>1394427600</v>
      </c>
      <c r="O431" s="14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9">
        <f t="shared" si="41"/>
        <v>67.740740740740748</v>
      </c>
      <c r="G432" t="s">
        <v>14</v>
      </c>
      <c r="H432" s="6">
        <f t="shared" si="36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4">
        <f t="shared" si="37"/>
        <v>43737.208333333328</v>
      </c>
      <c r="N432">
        <v>1572670800</v>
      </c>
      <c r="O432" s="14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9">
        <f t="shared" si="41"/>
        <v>192.49019607843135</v>
      </c>
      <c r="G433" t="s">
        <v>20</v>
      </c>
      <c r="H433" s="6">
        <f t="shared" si="36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4">
        <f t="shared" si="37"/>
        <v>43273.208333333328</v>
      </c>
      <c r="N433">
        <v>1531112400</v>
      </c>
      <c r="O433" s="14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9">
        <f t="shared" si="41"/>
        <v>82.714285714285722</v>
      </c>
      <c r="G434" t="s">
        <v>14</v>
      </c>
      <c r="H434" s="6">
        <f t="shared" si="36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4">
        <f t="shared" si="37"/>
        <v>41761.208333333336</v>
      </c>
      <c r="N434">
        <v>1400734800</v>
      </c>
      <c r="O434" s="14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9">
        <f t="shared" si="41"/>
        <v>54.163920922570021</v>
      </c>
      <c r="G435" t="s">
        <v>14</v>
      </c>
      <c r="H435" s="6">
        <f t="shared" si="36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4">
        <f t="shared" si="37"/>
        <v>41603.25</v>
      </c>
      <c r="N435">
        <v>1386741600</v>
      </c>
      <c r="O435" s="14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9">
        <f t="shared" si="41"/>
        <v>16.722222222222221</v>
      </c>
      <c r="G436" t="s">
        <v>74</v>
      </c>
      <c r="H436" s="6">
        <f t="shared" si="36"/>
        <v>90.3</v>
      </c>
      <c r="I436">
        <v>10</v>
      </c>
      <c r="J436" t="s">
        <v>15</v>
      </c>
      <c r="K436" t="s">
        <v>16</v>
      </c>
      <c r="L436">
        <v>1480572000</v>
      </c>
      <c r="M436" s="14">
        <f t="shared" si="37"/>
        <v>42705.25</v>
      </c>
      <c r="N436">
        <v>1481781600</v>
      </c>
      <c r="O436" s="14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9">
        <f t="shared" si="41"/>
        <v>116.87664041994749</v>
      </c>
      <c r="G437" t="s">
        <v>20</v>
      </c>
      <c r="H437" s="6">
        <f t="shared" si="36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4">
        <f t="shared" si="37"/>
        <v>41988.25</v>
      </c>
      <c r="N437">
        <v>1419660000</v>
      </c>
      <c r="O437" s="14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9">
        <f t="shared" si="41"/>
        <v>1052.1538461538462</v>
      </c>
      <c r="G438" t="s">
        <v>20</v>
      </c>
      <c r="H438" s="6">
        <f t="shared" si="36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4">
        <f t="shared" si="37"/>
        <v>43575.208333333328</v>
      </c>
      <c r="N438">
        <v>1555822800</v>
      </c>
      <c r="O438" s="14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9">
        <f t="shared" si="41"/>
        <v>123.07407407407408</v>
      </c>
      <c r="G439" t="s">
        <v>20</v>
      </c>
      <c r="H439" s="6">
        <f t="shared" si="36"/>
        <v>51.921875</v>
      </c>
      <c r="I439">
        <v>192</v>
      </c>
      <c r="J439" t="s">
        <v>21</v>
      </c>
      <c r="K439" t="s">
        <v>22</v>
      </c>
      <c r="L439">
        <v>1442120400</v>
      </c>
      <c r="M439" s="14">
        <f t="shared" si="37"/>
        <v>42260.208333333328</v>
      </c>
      <c r="N439">
        <v>1442379600</v>
      </c>
      <c r="O439" s="14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9">
        <f t="shared" si="41"/>
        <v>178.63855421686748</v>
      </c>
      <c r="G440" t="s">
        <v>20</v>
      </c>
      <c r="H440" s="6">
        <f t="shared" si="36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4">
        <f t="shared" si="37"/>
        <v>41337.25</v>
      </c>
      <c r="N440">
        <v>1364965200</v>
      </c>
      <c r="O440" s="14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9">
        <f t="shared" si="41"/>
        <v>355.28169014084506</v>
      </c>
      <c r="G441" t="s">
        <v>20</v>
      </c>
      <c r="H441" s="6">
        <f t="shared" si="36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4">
        <f t="shared" si="37"/>
        <v>42680.208333333328</v>
      </c>
      <c r="N441">
        <v>1479016800</v>
      </c>
      <c r="O441" s="14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9">
        <f t="shared" si="41"/>
        <v>161.90634146341463</v>
      </c>
      <c r="G442" t="s">
        <v>20</v>
      </c>
      <c r="H442" s="6">
        <f t="shared" si="36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4">
        <f t="shared" si="37"/>
        <v>42916.208333333328</v>
      </c>
      <c r="N442">
        <v>1499662800</v>
      </c>
      <c r="O442" s="14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9">
        <f t="shared" si="41"/>
        <v>24.914285714285715</v>
      </c>
      <c r="G443" t="s">
        <v>14</v>
      </c>
      <c r="H443" s="6">
        <f t="shared" si="36"/>
        <v>54.5</v>
      </c>
      <c r="I443">
        <v>32</v>
      </c>
      <c r="J443" t="s">
        <v>21</v>
      </c>
      <c r="K443" t="s">
        <v>22</v>
      </c>
      <c r="L443">
        <v>1335416400</v>
      </c>
      <c r="M443" s="14">
        <f t="shared" si="37"/>
        <v>41025.208333333336</v>
      </c>
      <c r="N443">
        <v>1337835600</v>
      </c>
      <c r="O443" s="14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9">
        <f t="shared" si="41"/>
        <v>198.72222222222223</v>
      </c>
      <c r="G444" t="s">
        <v>20</v>
      </c>
      <c r="H444" s="6">
        <f t="shared" si="36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4">
        <f t="shared" si="37"/>
        <v>42980.208333333328</v>
      </c>
      <c r="N444">
        <v>1505710800</v>
      </c>
      <c r="O444" s="14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9">
        <f t="shared" si="41"/>
        <v>34.752688172043008</v>
      </c>
      <c r="G445" t="s">
        <v>74</v>
      </c>
      <c r="H445" s="6">
        <f t="shared" si="36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4">
        <f t="shared" si="37"/>
        <v>40451.208333333336</v>
      </c>
      <c r="N445">
        <v>1287464400</v>
      </c>
      <c r="O445" s="14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9">
        <f t="shared" si="41"/>
        <v>176.41935483870967</v>
      </c>
      <c r="G446" t="s">
        <v>20</v>
      </c>
      <c r="H446" s="6">
        <f t="shared" si="36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4">
        <f t="shared" si="37"/>
        <v>40748.208333333336</v>
      </c>
      <c r="N446">
        <v>1311656400</v>
      </c>
      <c r="O446" s="14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9">
        <f t="shared" si="41"/>
        <v>511.38095238095235</v>
      </c>
      <c r="G447" t="s">
        <v>20</v>
      </c>
      <c r="H447" s="6">
        <f t="shared" si="36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4">
        <f t="shared" si="37"/>
        <v>40515.25</v>
      </c>
      <c r="N447">
        <v>1293170400</v>
      </c>
      <c r="O447" s="14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9">
        <f t="shared" si="41"/>
        <v>82.044117647058826</v>
      </c>
      <c r="G448" t="s">
        <v>14</v>
      </c>
      <c r="H448" s="6">
        <f t="shared" si="36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4">
        <f t="shared" si="37"/>
        <v>41261.25</v>
      </c>
      <c r="N448">
        <v>1355983200</v>
      </c>
      <c r="O448" s="14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9">
        <f t="shared" si="41"/>
        <v>24.326030927835053</v>
      </c>
      <c r="G449" t="s">
        <v>74</v>
      </c>
      <c r="H449" s="6">
        <f t="shared" si="36"/>
        <v>86</v>
      </c>
      <c r="I449">
        <v>439</v>
      </c>
      <c r="J449" t="s">
        <v>40</v>
      </c>
      <c r="K449" t="s">
        <v>41</v>
      </c>
      <c r="L449">
        <v>1513663200</v>
      </c>
      <c r="M449" s="14">
        <f t="shared" si="37"/>
        <v>43088.25</v>
      </c>
      <c r="N449">
        <v>1515045600</v>
      </c>
      <c r="O449" s="14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9">
        <f t="shared" si="41"/>
        <v>50.482758620689658</v>
      </c>
      <c r="G450" t="s">
        <v>14</v>
      </c>
      <c r="H450" s="6">
        <f t="shared" si="36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4">
        <f t="shared" si="37"/>
        <v>41378.208333333336</v>
      </c>
      <c r="N450">
        <v>1366088400</v>
      </c>
      <c r="O450" s="14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9">
        <f t="shared" si="41"/>
        <v>967</v>
      </c>
      <c r="G451" t="s">
        <v>20</v>
      </c>
      <c r="H451" s="6">
        <f t="shared" ref="H451:H514" si="42">IF(E451&lt;&gt;0, E451/I451, 0)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4">
        <f t="shared" ref="M451:M514" si="43">(((L451/60)/60)/24)+DATE(1970,1,1)</f>
        <v>43530.25</v>
      </c>
      <c r="N451">
        <v>1553317200</v>
      </c>
      <c r="O451" s="14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 -1)</f>
        <v>games</v>
      </c>
      <c r="T451" t="str">
        <f t="shared" ref="T451:T514" si="46">RIGHT(R451,LEN(R451) - FIND("/",R451))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9">
        <f t="shared" ref="F452:F515" si="47">IF(E452&lt;&gt;0,(E452/D452)*100,0)</f>
        <v>4</v>
      </c>
      <c r="G452" t="s">
        <v>14</v>
      </c>
      <c r="H452" s="6">
        <f t="shared" si="42"/>
        <v>4</v>
      </c>
      <c r="I452">
        <v>1</v>
      </c>
      <c r="J452" t="s">
        <v>15</v>
      </c>
      <c r="K452" t="s">
        <v>16</v>
      </c>
      <c r="L452">
        <v>1540098000</v>
      </c>
      <c r="M452" s="14">
        <f t="shared" si="43"/>
        <v>43394.208333333328</v>
      </c>
      <c r="N452">
        <v>1542088800</v>
      </c>
      <c r="O452" s="14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9">
        <f t="shared" si="47"/>
        <v>122.84501347708894</v>
      </c>
      <c r="G453" t="s">
        <v>20</v>
      </c>
      <c r="H453" s="6">
        <f t="shared" si="42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4">
        <f t="shared" si="43"/>
        <v>42935.208333333328</v>
      </c>
      <c r="N453">
        <v>1503118800</v>
      </c>
      <c r="O453" s="14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9">
        <f t="shared" si="47"/>
        <v>63.4375</v>
      </c>
      <c r="G454" t="s">
        <v>14</v>
      </c>
      <c r="H454" s="6">
        <f t="shared" si="42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4">
        <f t="shared" si="43"/>
        <v>40365.208333333336</v>
      </c>
      <c r="N454">
        <v>1278478800</v>
      </c>
      <c r="O454" s="14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9">
        <f t="shared" si="47"/>
        <v>56.331688596491226</v>
      </c>
      <c r="G455" t="s">
        <v>14</v>
      </c>
      <c r="H455" s="6">
        <f t="shared" si="42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4">
        <f t="shared" si="43"/>
        <v>42705.25</v>
      </c>
      <c r="N455">
        <v>1484114400</v>
      </c>
      <c r="O455" s="14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9">
        <f t="shared" si="47"/>
        <v>44.074999999999996</v>
      </c>
      <c r="G456" t="s">
        <v>14</v>
      </c>
      <c r="H456" s="6">
        <f t="shared" si="42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4">
        <f t="shared" si="43"/>
        <v>41568.208333333336</v>
      </c>
      <c r="N456">
        <v>1385445600</v>
      </c>
      <c r="O456" s="14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9">
        <f t="shared" si="47"/>
        <v>118.37253218884121</v>
      </c>
      <c r="G457" t="s">
        <v>20</v>
      </c>
      <c r="H457" s="6">
        <f t="shared" si="42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4">
        <f t="shared" si="43"/>
        <v>40809.208333333336</v>
      </c>
      <c r="N457">
        <v>1318741200</v>
      </c>
      <c r="O457" s="14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9">
        <f t="shared" si="47"/>
        <v>104.1243169398907</v>
      </c>
      <c r="G458" t="s">
        <v>20</v>
      </c>
      <c r="H458" s="6">
        <f t="shared" si="42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4">
        <f t="shared" si="43"/>
        <v>43141.25</v>
      </c>
      <c r="N458">
        <v>1518242400</v>
      </c>
      <c r="O458" s="14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9">
        <f t="shared" si="47"/>
        <v>26.640000000000004</v>
      </c>
      <c r="G459" t="s">
        <v>14</v>
      </c>
      <c r="H459" s="6">
        <f t="shared" si="42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4">
        <f t="shared" si="43"/>
        <v>42657.208333333328</v>
      </c>
      <c r="N459">
        <v>1476594000</v>
      </c>
      <c r="O459" s="14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9">
        <f t="shared" si="47"/>
        <v>351.20118343195264</v>
      </c>
      <c r="G460" t="s">
        <v>20</v>
      </c>
      <c r="H460" s="6">
        <f t="shared" si="42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4">
        <f t="shared" si="43"/>
        <v>40265.208333333336</v>
      </c>
      <c r="N460">
        <v>1273554000</v>
      </c>
      <c r="O460" s="14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9">
        <f t="shared" si="47"/>
        <v>90.063492063492063</v>
      </c>
      <c r="G461" t="s">
        <v>14</v>
      </c>
      <c r="H461" s="6">
        <f t="shared" si="42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4">
        <f t="shared" si="43"/>
        <v>42001.25</v>
      </c>
      <c r="N461">
        <v>1421906400</v>
      </c>
      <c r="O461" s="14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9">
        <f t="shared" si="47"/>
        <v>171.625</v>
      </c>
      <c r="G462" t="s">
        <v>20</v>
      </c>
      <c r="H462" s="6">
        <f t="shared" si="42"/>
        <v>82.38</v>
      </c>
      <c r="I462">
        <v>50</v>
      </c>
      <c r="J462" t="s">
        <v>21</v>
      </c>
      <c r="K462" t="s">
        <v>22</v>
      </c>
      <c r="L462">
        <v>1281330000</v>
      </c>
      <c r="M462" s="14">
        <f t="shared" si="43"/>
        <v>40399.208333333336</v>
      </c>
      <c r="N462">
        <v>1281589200</v>
      </c>
      <c r="O462" s="14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9">
        <f t="shared" si="47"/>
        <v>141.04655870445345</v>
      </c>
      <c r="G463" t="s">
        <v>20</v>
      </c>
      <c r="H463" s="6">
        <f t="shared" si="42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4">
        <f t="shared" si="43"/>
        <v>41757.208333333336</v>
      </c>
      <c r="N463">
        <v>1400389200</v>
      </c>
      <c r="O463" s="14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9">
        <f t="shared" si="47"/>
        <v>30.57944915254237</v>
      </c>
      <c r="G464" t="s">
        <v>14</v>
      </c>
      <c r="H464" s="6">
        <f t="shared" si="42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4">
        <f t="shared" si="43"/>
        <v>41304.25</v>
      </c>
      <c r="N464">
        <v>1362808800</v>
      </c>
      <c r="O464" s="14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9">
        <f t="shared" si="47"/>
        <v>108.16455696202532</v>
      </c>
      <c r="G465" t="s">
        <v>20</v>
      </c>
      <c r="H465" s="6">
        <f t="shared" si="42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4">
        <f t="shared" si="43"/>
        <v>41639.25</v>
      </c>
      <c r="N465">
        <v>1388815200</v>
      </c>
      <c r="O465" s="14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9">
        <f t="shared" si="47"/>
        <v>133.45505617977528</v>
      </c>
      <c r="G466" t="s">
        <v>20</v>
      </c>
      <c r="H466" s="6">
        <f t="shared" si="42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4">
        <f t="shared" si="43"/>
        <v>43142.25</v>
      </c>
      <c r="N466">
        <v>1519538400</v>
      </c>
      <c r="O466" s="14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9">
        <f t="shared" si="47"/>
        <v>187.85106382978722</v>
      </c>
      <c r="G467" t="s">
        <v>20</v>
      </c>
      <c r="H467" s="6">
        <f t="shared" si="42"/>
        <v>110.3625</v>
      </c>
      <c r="I467">
        <v>80</v>
      </c>
      <c r="J467" t="s">
        <v>21</v>
      </c>
      <c r="K467" t="s">
        <v>22</v>
      </c>
      <c r="L467">
        <v>1517032800</v>
      </c>
      <c r="M467" s="14">
        <f t="shared" si="43"/>
        <v>43127.25</v>
      </c>
      <c r="N467">
        <v>1517810400</v>
      </c>
      <c r="O467" s="14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9">
        <f t="shared" si="47"/>
        <v>332</v>
      </c>
      <c r="G468" t="s">
        <v>20</v>
      </c>
      <c r="H468" s="6">
        <f t="shared" si="42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4">
        <f t="shared" si="43"/>
        <v>41409.208333333336</v>
      </c>
      <c r="N468">
        <v>1370581200</v>
      </c>
      <c r="O468" s="14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9">
        <f t="shared" si="47"/>
        <v>575.21428571428578</v>
      </c>
      <c r="G469" t="s">
        <v>20</v>
      </c>
      <c r="H469" s="6">
        <f t="shared" si="42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4">
        <f t="shared" si="43"/>
        <v>42331.25</v>
      </c>
      <c r="N469">
        <v>1448863200</v>
      </c>
      <c r="O469" s="14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9">
        <f t="shared" si="47"/>
        <v>40.5</v>
      </c>
      <c r="G470" t="s">
        <v>14</v>
      </c>
      <c r="H470" s="6">
        <f t="shared" si="42"/>
        <v>101.25</v>
      </c>
      <c r="I470">
        <v>16</v>
      </c>
      <c r="J470" t="s">
        <v>21</v>
      </c>
      <c r="K470" t="s">
        <v>22</v>
      </c>
      <c r="L470">
        <v>1555218000</v>
      </c>
      <c r="M470" s="14">
        <f t="shared" si="43"/>
        <v>43569.208333333328</v>
      </c>
      <c r="N470">
        <v>1556600400</v>
      </c>
      <c r="O470" s="14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9">
        <f t="shared" si="47"/>
        <v>184.42857142857144</v>
      </c>
      <c r="G471" t="s">
        <v>20</v>
      </c>
      <c r="H471" s="6">
        <f t="shared" si="42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4">
        <f t="shared" si="43"/>
        <v>42142.208333333328</v>
      </c>
      <c r="N471">
        <v>1432098000</v>
      </c>
      <c r="O471" s="14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9">
        <f t="shared" si="47"/>
        <v>285.80555555555554</v>
      </c>
      <c r="G472" t="s">
        <v>20</v>
      </c>
      <c r="H472" s="6">
        <f t="shared" si="42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4">
        <f t="shared" si="43"/>
        <v>42716.25</v>
      </c>
      <c r="N472">
        <v>1482127200</v>
      </c>
      <c r="O472" s="14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9">
        <f t="shared" si="47"/>
        <v>319</v>
      </c>
      <c r="G473" t="s">
        <v>20</v>
      </c>
      <c r="H473" s="6">
        <f t="shared" si="42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4">
        <f t="shared" si="43"/>
        <v>41031.208333333336</v>
      </c>
      <c r="N473">
        <v>1335934800</v>
      </c>
      <c r="O473" s="14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9">
        <f t="shared" si="47"/>
        <v>39.234070221066318</v>
      </c>
      <c r="G474" t="s">
        <v>14</v>
      </c>
      <c r="H474" s="6">
        <f t="shared" si="42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4">
        <f t="shared" si="43"/>
        <v>43535.208333333328</v>
      </c>
      <c r="N474">
        <v>1556946000</v>
      </c>
      <c r="O474" s="14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9">
        <f t="shared" si="47"/>
        <v>178.14000000000001</v>
      </c>
      <c r="G475" t="s">
        <v>20</v>
      </c>
      <c r="H475" s="6">
        <f t="shared" si="42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4">
        <f t="shared" si="43"/>
        <v>43277.208333333328</v>
      </c>
      <c r="N475">
        <v>1530075600</v>
      </c>
      <c r="O475" s="14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9">
        <f t="shared" si="47"/>
        <v>365.15</v>
      </c>
      <c r="G476" t="s">
        <v>20</v>
      </c>
      <c r="H476" s="6">
        <f t="shared" si="42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4">
        <f t="shared" si="43"/>
        <v>41989.25</v>
      </c>
      <c r="N476">
        <v>1418796000</v>
      </c>
      <c r="O476" s="14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9">
        <f t="shared" si="47"/>
        <v>113.94594594594594</v>
      </c>
      <c r="G477" t="s">
        <v>20</v>
      </c>
      <c r="H477" s="6">
        <f t="shared" si="42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4">
        <f t="shared" si="43"/>
        <v>41450.208333333336</v>
      </c>
      <c r="N477">
        <v>1372482000</v>
      </c>
      <c r="O477" s="14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9">
        <f t="shared" si="47"/>
        <v>29.828720626631856</v>
      </c>
      <c r="G478" t="s">
        <v>14</v>
      </c>
      <c r="H478" s="6">
        <f t="shared" si="42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4">
        <f t="shared" si="43"/>
        <v>43322.208333333328</v>
      </c>
      <c r="N478">
        <v>1534395600</v>
      </c>
      <c r="O478" s="14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9">
        <f t="shared" si="47"/>
        <v>54.270588235294113</v>
      </c>
      <c r="G479" t="s">
        <v>14</v>
      </c>
      <c r="H479" s="6">
        <f t="shared" si="42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4">
        <f t="shared" si="43"/>
        <v>40720.208333333336</v>
      </c>
      <c r="N479">
        <v>1311397200</v>
      </c>
      <c r="O479" s="14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9">
        <f t="shared" si="47"/>
        <v>236.34156976744185</v>
      </c>
      <c r="G480" t="s">
        <v>20</v>
      </c>
      <c r="H480" s="6">
        <f t="shared" si="42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4">
        <f t="shared" si="43"/>
        <v>42072.208333333328</v>
      </c>
      <c r="N480">
        <v>1426914000</v>
      </c>
      <c r="O480" s="14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9">
        <f t="shared" si="47"/>
        <v>512.91666666666663</v>
      </c>
      <c r="G481" t="s">
        <v>20</v>
      </c>
      <c r="H481" s="6">
        <f t="shared" si="42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4">
        <f t="shared" si="43"/>
        <v>42945.208333333328</v>
      </c>
      <c r="N481">
        <v>1501477200</v>
      </c>
      <c r="O481" s="14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9">
        <f t="shared" si="47"/>
        <v>100.65116279069768</v>
      </c>
      <c r="G482" t="s">
        <v>20</v>
      </c>
      <c r="H482" s="6">
        <f t="shared" si="42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4">
        <f t="shared" si="43"/>
        <v>40248.25</v>
      </c>
      <c r="N482">
        <v>1269061200</v>
      </c>
      <c r="O482" s="14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9">
        <f t="shared" si="47"/>
        <v>81.348423194303152</v>
      </c>
      <c r="G483" t="s">
        <v>14</v>
      </c>
      <c r="H483" s="6">
        <f t="shared" si="42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4">
        <f t="shared" si="43"/>
        <v>41913.208333333336</v>
      </c>
      <c r="N483">
        <v>1415772000</v>
      </c>
      <c r="O483" s="14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9">
        <f t="shared" si="47"/>
        <v>16.404761904761905</v>
      </c>
      <c r="G484" t="s">
        <v>14</v>
      </c>
      <c r="H484" s="6">
        <f t="shared" si="42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4">
        <f t="shared" si="43"/>
        <v>40963.25</v>
      </c>
      <c r="N484">
        <v>1331013600</v>
      </c>
      <c r="O484" s="14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9">
        <f t="shared" si="47"/>
        <v>52.774617067833695</v>
      </c>
      <c r="G485" t="s">
        <v>14</v>
      </c>
      <c r="H485" s="6">
        <f t="shared" si="42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4">
        <f t="shared" si="43"/>
        <v>43811.25</v>
      </c>
      <c r="N485">
        <v>1576735200</v>
      </c>
      <c r="O485" s="14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9">
        <f t="shared" si="47"/>
        <v>260.20608108108109</v>
      </c>
      <c r="G486" t="s">
        <v>20</v>
      </c>
      <c r="H486" s="6">
        <f t="shared" si="42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4">
        <f t="shared" si="43"/>
        <v>41855.208333333336</v>
      </c>
      <c r="N486">
        <v>1411362000</v>
      </c>
      <c r="O486" s="14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9">
        <f t="shared" si="47"/>
        <v>30.73289183222958</v>
      </c>
      <c r="G487" t="s">
        <v>14</v>
      </c>
      <c r="H487" s="6">
        <f t="shared" si="42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4">
        <f t="shared" si="43"/>
        <v>43626.208333333328</v>
      </c>
      <c r="N487">
        <v>1563685200</v>
      </c>
      <c r="O487" s="14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9">
        <f t="shared" si="47"/>
        <v>13.5</v>
      </c>
      <c r="G488" t="s">
        <v>14</v>
      </c>
      <c r="H488" s="6">
        <f t="shared" si="42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4">
        <f t="shared" si="43"/>
        <v>43168.25</v>
      </c>
      <c r="N488">
        <v>1521867600</v>
      </c>
      <c r="O488" s="14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9">
        <f t="shared" si="47"/>
        <v>178.62556663644605</v>
      </c>
      <c r="G489" t="s">
        <v>20</v>
      </c>
      <c r="H489" s="6">
        <f t="shared" si="42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4">
        <f t="shared" si="43"/>
        <v>42845.208333333328</v>
      </c>
      <c r="N489">
        <v>1495515600</v>
      </c>
      <c r="O489" s="14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9">
        <f t="shared" si="47"/>
        <v>220.0566037735849</v>
      </c>
      <c r="G490" t="s">
        <v>20</v>
      </c>
      <c r="H490" s="6">
        <f t="shared" si="42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4">
        <f t="shared" si="43"/>
        <v>42403.25</v>
      </c>
      <c r="N490">
        <v>1455948000</v>
      </c>
      <c r="O490" s="14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9">
        <f t="shared" si="47"/>
        <v>101.5108695652174</v>
      </c>
      <c r="G491" t="s">
        <v>20</v>
      </c>
      <c r="H491" s="6">
        <f t="shared" si="42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4">
        <f t="shared" si="43"/>
        <v>40406.208333333336</v>
      </c>
      <c r="N491">
        <v>1282366800</v>
      </c>
      <c r="O491" s="14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9">
        <f t="shared" si="47"/>
        <v>191.5</v>
      </c>
      <c r="G492" t="s">
        <v>20</v>
      </c>
      <c r="H492" s="6">
        <f t="shared" si="42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4">
        <f t="shared" si="43"/>
        <v>43786.25</v>
      </c>
      <c r="N492">
        <v>1574575200</v>
      </c>
      <c r="O492" s="14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9">
        <f t="shared" si="47"/>
        <v>305.34683098591546</v>
      </c>
      <c r="G493" t="s">
        <v>20</v>
      </c>
      <c r="H493" s="6">
        <f t="shared" si="42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4">
        <f t="shared" si="43"/>
        <v>41456.208333333336</v>
      </c>
      <c r="N493">
        <v>1374901200</v>
      </c>
      <c r="O493" s="14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9">
        <f t="shared" si="47"/>
        <v>23.995287958115181</v>
      </c>
      <c r="G494" t="s">
        <v>74</v>
      </c>
      <c r="H494" s="6">
        <f t="shared" si="42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4">
        <f t="shared" si="43"/>
        <v>40336.208333333336</v>
      </c>
      <c r="N494">
        <v>1278910800</v>
      </c>
      <c r="O494" s="14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9">
        <f t="shared" si="47"/>
        <v>723.77777777777771</v>
      </c>
      <c r="G495" t="s">
        <v>20</v>
      </c>
      <c r="H495" s="6">
        <f t="shared" si="42"/>
        <v>101.78125</v>
      </c>
      <c r="I495">
        <v>64</v>
      </c>
      <c r="J495" t="s">
        <v>21</v>
      </c>
      <c r="K495" t="s">
        <v>22</v>
      </c>
      <c r="L495">
        <v>1561784400</v>
      </c>
      <c r="M495" s="14">
        <f t="shared" si="43"/>
        <v>43645.208333333328</v>
      </c>
      <c r="N495">
        <v>1562907600</v>
      </c>
      <c r="O495" s="14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9">
        <f t="shared" si="47"/>
        <v>547.36</v>
      </c>
      <c r="G496" t="s">
        <v>20</v>
      </c>
      <c r="H496" s="6">
        <f t="shared" si="42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4">
        <f t="shared" si="43"/>
        <v>40990.208333333336</v>
      </c>
      <c r="N496">
        <v>1332478800</v>
      </c>
      <c r="O496" s="14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9">
        <f t="shared" si="47"/>
        <v>414.49999999999994</v>
      </c>
      <c r="G497" t="s">
        <v>20</v>
      </c>
      <c r="H497" s="6">
        <f t="shared" si="42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4">
        <f t="shared" si="43"/>
        <v>41800.208333333336</v>
      </c>
      <c r="N497">
        <v>1402722000</v>
      </c>
      <c r="O497" s="14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9">
        <f t="shared" si="47"/>
        <v>0.90696409140369971</v>
      </c>
      <c r="G498" t="s">
        <v>14</v>
      </c>
      <c r="H498" s="6">
        <f t="shared" si="42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4">
        <f t="shared" si="43"/>
        <v>42876.208333333328</v>
      </c>
      <c r="N498">
        <v>1496811600</v>
      </c>
      <c r="O498" s="14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9">
        <f t="shared" si="47"/>
        <v>34.173469387755098</v>
      </c>
      <c r="G499" t="s">
        <v>14</v>
      </c>
      <c r="H499" s="6">
        <f t="shared" si="42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4">
        <f t="shared" si="43"/>
        <v>42724.25</v>
      </c>
      <c r="N499">
        <v>1482213600</v>
      </c>
      <c r="O499" s="14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9">
        <f t="shared" si="47"/>
        <v>23.948810754912099</v>
      </c>
      <c r="G500" t="s">
        <v>14</v>
      </c>
      <c r="H500" s="6">
        <f t="shared" si="42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4">
        <f t="shared" si="43"/>
        <v>42005.25</v>
      </c>
      <c r="N500">
        <v>1420264800</v>
      </c>
      <c r="O500" s="14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9">
        <f t="shared" si="47"/>
        <v>48.072649572649574</v>
      </c>
      <c r="G501" t="s">
        <v>14</v>
      </c>
      <c r="H501" s="6">
        <f t="shared" si="42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4">
        <f t="shared" si="43"/>
        <v>42444.208333333328</v>
      </c>
      <c r="N501">
        <v>1458450000</v>
      </c>
      <c r="O501" s="14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9">
        <f t="shared" si="47"/>
        <v>0</v>
      </c>
      <c r="G502" t="s">
        <v>14</v>
      </c>
      <c r="H502" s="6">
        <f t="shared" si="42"/>
        <v>0</v>
      </c>
      <c r="I502">
        <v>0</v>
      </c>
      <c r="J502" t="s">
        <v>21</v>
      </c>
      <c r="K502" t="s">
        <v>22</v>
      </c>
      <c r="L502">
        <v>1367384400</v>
      </c>
      <c r="M502" s="14">
        <f t="shared" si="43"/>
        <v>41395.208333333336</v>
      </c>
      <c r="N502">
        <v>1369803600</v>
      </c>
      <c r="O502" s="14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9">
        <f t="shared" si="47"/>
        <v>70.145182291666657</v>
      </c>
      <c r="G503" t="s">
        <v>14</v>
      </c>
      <c r="H503" s="6">
        <f t="shared" si="42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4">
        <f t="shared" si="43"/>
        <v>41345.208333333336</v>
      </c>
      <c r="N503">
        <v>1363237200</v>
      </c>
      <c r="O503" s="14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9">
        <f t="shared" si="47"/>
        <v>529.92307692307691</v>
      </c>
      <c r="G504" t="s">
        <v>20</v>
      </c>
      <c r="H504" s="6">
        <f t="shared" si="42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4">
        <f t="shared" si="43"/>
        <v>41117.208333333336</v>
      </c>
      <c r="N504">
        <v>1345870800</v>
      </c>
      <c r="O504" s="14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9">
        <f t="shared" si="47"/>
        <v>180.32549019607845</v>
      </c>
      <c r="G505" t="s">
        <v>20</v>
      </c>
      <c r="H505" s="6">
        <f t="shared" si="42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4">
        <f t="shared" si="43"/>
        <v>42186.208333333328</v>
      </c>
      <c r="N505">
        <v>1437454800</v>
      </c>
      <c r="O505" s="14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9">
        <f t="shared" si="47"/>
        <v>92.320000000000007</v>
      </c>
      <c r="G506" t="s">
        <v>14</v>
      </c>
      <c r="H506" s="6">
        <f t="shared" si="42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4">
        <f t="shared" si="43"/>
        <v>42142.208333333328</v>
      </c>
      <c r="N506">
        <v>1432011600</v>
      </c>
      <c r="O506" s="14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9">
        <f t="shared" si="47"/>
        <v>13.901001112347053</v>
      </c>
      <c r="G507" t="s">
        <v>14</v>
      </c>
      <c r="H507" s="6">
        <f t="shared" si="42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4">
        <f t="shared" si="43"/>
        <v>41341.25</v>
      </c>
      <c r="N507">
        <v>1366347600</v>
      </c>
      <c r="O507" s="14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9">
        <f t="shared" si="47"/>
        <v>927.07777777777767</v>
      </c>
      <c r="G508" t="s">
        <v>20</v>
      </c>
      <c r="H508" s="6">
        <f t="shared" si="42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4">
        <f t="shared" si="43"/>
        <v>43062.25</v>
      </c>
      <c r="N508">
        <v>1512885600</v>
      </c>
      <c r="O508" s="14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9">
        <f t="shared" si="47"/>
        <v>39.857142857142861</v>
      </c>
      <c r="G509" t="s">
        <v>14</v>
      </c>
      <c r="H509" s="6">
        <f t="shared" si="42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4">
        <f t="shared" si="43"/>
        <v>41373.208333333336</v>
      </c>
      <c r="N509">
        <v>1369717200</v>
      </c>
      <c r="O509" s="14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9">
        <f t="shared" si="47"/>
        <v>112.22929936305732</v>
      </c>
      <c r="G510" t="s">
        <v>20</v>
      </c>
      <c r="H510" s="6">
        <f t="shared" si="42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4">
        <f t="shared" si="43"/>
        <v>43310.208333333328</v>
      </c>
      <c r="N510">
        <v>1534654800</v>
      </c>
      <c r="O510" s="14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9">
        <f t="shared" si="47"/>
        <v>70.925816023738875</v>
      </c>
      <c r="G511" t="s">
        <v>14</v>
      </c>
      <c r="H511" s="6">
        <f t="shared" si="42"/>
        <v>95</v>
      </c>
      <c r="I511">
        <v>1258</v>
      </c>
      <c r="J511" t="s">
        <v>21</v>
      </c>
      <c r="K511" t="s">
        <v>22</v>
      </c>
      <c r="L511">
        <v>1336194000</v>
      </c>
      <c r="M511" s="14">
        <f t="shared" si="43"/>
        <v>41034.208333333336</v>
      </c>
      <c r="N511">
        <v>1337058000</v>
      </c>
      <c r="O511" s="14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9">
        <f t="shared" si="47"/>
        <v>119.08974358974358</v>
      </c>
      <c r="G512" t="s">
        <v>20</v>
      </c>
      <c r="H512" s="6">
        <f t="shared" si="42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4">
        <f t="shared" si="43"/>
        <v>43251.208333333328</v>
      </c>
      <c r="N512">
        <v>1529816400</v>
      </c>
      <c r="O512" s="14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9">
        <f t="shared" si="47"/>
        <v>24.017591339648174</v>
      </c>
      <c r="G513" t="s">
        <v>14</v>
      </c>
      <c r="H513" s="6">
        <f t="shared" si="42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4">
        <f t="shared" si="43"/>
        <v>43671.208333333328</v>
      </c>
      <c r="N513">
        <v>1564894800</v>
      </c>
      <c r="O513" s="14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9">
        <f t="shared" si="47"/>
        <v>139.31868131868131</v>
      </c>
      <c r="G514" t="s">
        <v>20</v>
      </c>
      <c r="H514" s="6">
        <f t="shared" si="42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4">
        <f t="shared" si="43"/>
        <v>41825.208333333336</v>
      </c>
      <c r="N514">
        <v>1404622800</v>
      </c>
      <c r="O514" s="14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9">
        <f t="shared" si="47"/>
        <v>39.277108433734945</v>
      </c>
      <c r="G515" t="s">
        <v>74</v>
      </c>
      <c r="H515" s="6">
        <f t="shared" ref="H515:H578" si="48">IF(E515&lt;&gt;0, E515/I515, 0)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4">
        <f t="shared" ref="M515:M578" si="49">(((L515/60)/60)/24)+DATE(1970,1,1)</f>
        <v>40430.208333333336</v>
      </c>
      <c r="N515">
        <v>1284181200</v>
      </c>
      <c r="O515" s="14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 -1)</f>
        <v>film &amp; video</v>
      </c>
      <c r="T515" t="str">
        <f t="shared" ref="T515:T578" si="52">RIGHT(R515,LEN(R515) - FIND("/",R515))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9">
        <f t="shared" ref="F516:F579" si="53">IF(E516&lt;&gt;0,(E516/D516)*100,0)</f>
        <v>22.439077144917089</v>
      </c>
      <c r="G516" t="s">
        <v>74</v>
      </c>
      <c r="H516" s="6">
        <f t="shared" si="48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4">
        <f t="shared" si="49"/>
        <v>41614.25</v>
      </c>
      <c r="N516">
        <v>1386741600</v>
      </c>
      <c r="O516" s="14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9">
        <f t="shared" si="53"/>
        <v>55.779069767441861</v>
      </c>
      <c r="G517" t="s">
        <v>14</v>
      </c>
      <c r="H517" s="6">
        <f t="shared" si="48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4">
        <f t="shared" si="49"/>
        <v>40900.25</v>
      </c>
      <c r="N517">
        <v>1324792800</v>
      </c>
      <c r="O517" s="14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9">
        <f t="shared" si="53"/>
        <v>42.523125996810208</v>
      </c>
      <c r="G518" t="s">
        <v>14</v>
      </c>
      <c r="H518" s="6">
        <f t="shared" si="48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4">
        <f t="shared" si="49"/>
        <v>40396.208333333336</v>
      </c>
      <c r="N518">
        <v>1284354000</v>
      </c>
      <c r="O518" s="14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9">
        <f t="shared" si="53"/>
        <v>112.00000000000001</v>
      </c>
      <c r="G519" t="s">
        <v>20</v>
      </c>
      <c r="H519" s="6">
        <f t="shared" si="48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4">
        <f t="shared" si="49"/>
        <v>42860.208333333328</v>
      </c>
      <c r="N519">
        <v>1494392400</v>
      </c>
      <c r="O519" s="14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9">
        <f t="shared" si="53"/>
        <v>7.0681818181818183</v>
      </c>
      <c r="G520" t="s">
        <v>14</v>
      </c>
      <c r="H520" s="6">
        <f t="shared" si="48"/>
        <v>62.2</v>
      </c>
      <c r="I520">
        <v>10</v>
      </c>
      <c r="J520" t="s">
        <v>21</v>
      </c>
      <c r="K520" t="s">
        <v>22</v>
      </c>
      <c r="L520">
        <v>1519365600</v>
      </c>
      <c r="M520" s="14">
        <f t="shared" si="49"/>
        <v>43154.25</v>
      </c>
      <c r="N520">
        <v>1519538400</v>
      </c>
      <c r="O520" s="14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9">
        <f t="shared" si="53"/>
        <v>101.74563871693867</v>
      </c>
      <c r="G521" t="s">
        <v>20</v>
      </c>
      <c r="H521" s="6">
        <f t="shared" si="48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4">
        <f t="shared" si="49"/>
        <v>42012.25</v>
      </c>
      <c r="N521">
        <v>1421906400</v>
      </c>
      <c r="O521" s="14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9">
        <f t="shared" si="53"/>
        <v>425.75</v>
      </c>
      <c r="G522" t="s">
        <v>20</v>
      </c>
      <c r="H522" s="6">
        <f t="shared" si="48"/>
        <v>106.4375</v>
      </c>
      <c r="I522">
        <v>32</v>
      </c>
      <c r="J522" t="s">
        <v>21</v>
      </c>
      <c r="K522" t="s">
        <v>22</v>
      </c>
      <c r="L522">
        <v>1555650000</v>
      </c>
      <c r="M522" s="14">
        <f t="shared" si="49"/>
        <v>43574.208333333328</v>
      </c>
      <c r="N522">
        <v>1555909200</v>
      </c>
      <c r="O522" s="14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9">
        <f t="shared" si="53"/>
        <v>145.53947368421052</v>
      </c>
      <c r="G523" t="s">
        <v>20</v>
      </c>
      <c r="H523" s="6">
        <f t="shared" si="48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4">
        <f t="shared" si="49"/>
        <v>42605.208333333328</v>
      </c>
      <c r="N523">
        <v>1472446800</v>
      </c>
      <c r="O523" s="14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9">
        <f t="shared" si="53"/>
        <v>32.453465346534657</v>
      </c>
      <c r="G524" t="s">
        <v>14</v>
      </c>
      <c r="H524" s="6">
        <f t="shared" si="48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4">
        <f t="shared" si="49"/>
        <v>41093.208333333336</v>
      </c>
      <c r="N524">
        <v>1342328400</v>
      </c>
      <c r="O524" s="14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9">
        <f t="shared" si="53"/>
        <v>700.33333333333326</v>
      </c>
      <c r="G525" t="s">
        <v>20</v>
      </c>
      <c r="H525" s="6">
        <f t="shared" si="48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4">
        <f t="shared" si="49"/>
        <v>40241.25</v>
      </c>
      <c r="N525">
        <v>1268114400</v>
      </c>
      <c r="O525" s="14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9">
        <f t="shared" si="53"/>
        <v>83.904860392967933</v>
      </c>
      <c r="G526" t="s">
        <v>14</v>
      </c>
      <c r="H526" s="6">
        <f t="shared" si="48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4">
        <f t="shared" si="49"/>
        <v>40294.208333333336</v>
      </c>
      <c r="N526">
        <v>1273381200</v>
      </c>
      <c r="O526" s="14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9">
        <f t="shared" si="53"/>
        <v>84.19047619047619</v>
      </c>
      <c r="G527" t="s">
        <v>14</v>
      </c>
      <c r="H527" s="6">
        <f t="shared" si="48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4">
        <f t="shared" si="49"/>
        <v>40505.25</v>
      </c>
      <c r="N527">
        <v>1290837600</v>
      </c>
      <c r="O527" s="14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9">
        <f t="shared" si="53"/>
        <v>155.95180722891567</v>
      </c>
      <c r="G528" t="s">
        <v>20</v>
      </c>
      <c r="H528" s="6">
        <f t="shared" si="48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4">
        <f t="shared" si="49"/>
        <v>42364.25</v>
      </c>
      <c r="N528">
        <v>1454306400</v>
      </c>
      <c r="O528" s="14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9">
        <f t="shared" si="53"/>
        <v>99.619450317124731</v>
      </c>
      <c r="G529" t="s">
        <v>14</v>
      </c>
      <c r="H529" s="6">
        <f t="shared" si="48"/>
        <v>31</v>
      </c>
      <c r="I529">
        <v>6080</v>
      </c>
      <c r="J529" t="s">
        <v>15</v>
      </c>
      <c r="K529" t="s">
        <v>16</v>
      </c>
      <c r="L529">
        <v>1454652000</v>
      </c>
      <c r="M529" s="14">
        <f t="shared" si="49"/>
        <v>42405.25</v>
      </c>
      <c r="N529">
        <v>1457762400</v>
      </c>
      <c r="O529" s="14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9">
        <f t="shared" si="53"/>
        <v>80.300000000000011</v>
      </c>
      <c r="G530" t="s">
        <v>14</v>
      </c>
      <c r="H530" s="6">
        <f t="shared" si="48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4">
        <f t="shared" si="49"/>
        <v>41601.25</v>
      </c>
      <c r="N530">
        <v>1389074400</v>
      </c>
      <c r="O530" s="14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9">
        <f t="shared" si="53"/>
        <v>11.254901960784313</v>
      </c>
      <c r="G531" t="s">
        <v>14</v>
      </c>
      <c r="H531" s="6">
        <f t="shared" si="48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4">
        <f t="shared" si="49"/>
        <v>41769.208333333336</v>
      </c>
      <c r="N531">
        <v>1402117200</v>
      </c>
      <c r="O531" s="14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9">
        <f t="shared" si="53"/>
        <v>91.740952380952379</v>
      </c>
      <c r="G532" t="s">
        <v>14</v>
      </c>
      <c r="H532" s="6">
        <f t="shared" si="48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4">
        <f t="shared" si="49"/>
        <v>40421.208333333336</v>
      </c>
      <c r="N532">
        <v>1284440400</v>
      </c>
      <c r="O532" s="14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9">
        <f t="shared" si="53"/>
        <v>95.521156936261391</v>
      </c>
      <c r="G533" t="s">
        <v>47</v>
      </c>
      <c r="H533" s="6">
        <f t="shared" si="48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4">
        <f t="shared" si="49"/>
        <v>41589.25</v>
      </c>
      <c r="N533">
        <v>1388988000</v>
      </c>
      <c r="O533" s="14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9">
        <f t="shared" si="53"/>
        <v>502.87499999999994</v>
      </c>
      <c r="G534" t="s">
        <v>20</v>
      </c>
      <c r="H534" s="6">
        <f t="shared" si="48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4">
        <f t="shared" si="49"/>
        <v>43125.25</v>
      </c>
      <c r="N534">
        <v>1516946400</v>
      </c>
      <c r="O534" s="14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9">
        <f t="shared" si="53"/>
        <v>159.24394463667818</v>
      </c>
      <c r="G535" t="s">
        <v>20</v>
      </c>
      <c r="H535" s="6">
        <f t="shared" si="48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4">
        <f t="shared" si="49"/>
        <v>41479.208333333336</v>
      </c>
      <c r="N535">
        <v>1377752400</v>
      </c>
      <c r="O535" s="14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9">
        <f t="shared" si="53"/>
        <v>15.022446689113355</v>
      </c>
      <c r="G536" t="s">
        <v>14</v>
      </c>
      <c r="H536" s="6">
        <f t="shared" si="48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4">
        <f t="shared" si="49"/>
        <v>43329.208333333328</v>
      </c>
      <c r="N536">
        <v>1534568400</v>
      </c>
      <c r="O536" s="14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9">
        <f t="shared" si="53"/>
        <v>482.03846153846149</v>
      </c>
      <c r="G537" t="s">
        <v>20</v>
      </c>
      <c r="H537" s="6">
        <f t="shared" si="48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4">
        <f t="shared" si="49"/>
        <v>43259.208333333328</v>
      </c>
      <c r="N537">
        <v>1528606800</v>
      </c>
      <c r="O537" s="14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9">
        <f t="shared" si="53"/>
        <v>149.96938775510205</v>
      </c>
      <c r="G538" t="s">
        <v>20</v>
      </c>
      <c r="H538" s="6">
        <f t="shared" si="48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4">
        <f t="shared" si="49"/>
        <v>40414.208333333336</v>
      </c>
      <c r="N538">
        <v>1284872400</v>
      </c>
      <c r="O538" s="14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9">
        <f t="shared" si="53"/>
        <v>117.22156398104266</v>
      </c>
      <c r="G539" t="s">
        <v>20</v>
      </c>
      <c r="H539" s="6">
        <f t="shared" si="48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4">
        <f t="shared" si="49"/>
        <v>43342.208333333328</v>
      </c>
      <c r="N539">
        <v>1537592400</v>
      </c>
      <c r="O539" s="14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9">
        <f t="shared" si="53"/>
        <v>37.695968274950431</v>
      </c>
      <c r="G540" t="s">
        <v>14</v>
      </c>
      <c r="H540" s="6">
        <f t="shared" si="48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4">
        <f t="shared" si="49"/>
        <v>41539.208333333336</v>
      </c>
      <c r="N540">
        <v>1381208400</v>
      </c>
      <c r="O540" s="14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9">
        <f t="shared" si="53"/>
        <v>72.653061224489804</v>
      </c>
      <c r="G541" t="s">
        <v>14</v>
      </c>
      <c r="H541" s="6">
        <f t="shared" si="48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4">
        <f t="shared" si="49"/>
        <v>43647.208333333328</v>
      </c>
      <c r="N541">
        <v>1562475600</v>
      </c>
      <c r="O541" s="14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9">
        <f t="shared" si="53"/>
        <v>265.98113207547169</v>
      </c>
      <c r="G542" t="s">
        <v>20</v>
      </c>
      <c r="H542" s="6">
        <f t="shared" si="48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4">
        <f t="shared" si="49"/>
        <v>43225.208333333328</v>
      </c>
      <c r="N542">
        <v>1527397200</v>
      </c>
      <c r="O542" s="14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9">
        <f t="shared" si="53"/>
        <v>24.205617977528089</v>
      </c>
      <c r="G543" t="s">
        <v>14</v>
      </c>
      <c r="H543" s="6">
        <f t="shared" si="48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4">
        <f t="shared" si="49"/>
        <v>42165.208333333328</v>
      </c>
      <c r="N543">
        <v>1436158800</v>
      </c>
      <c r="O543" s="14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9">
        <f t="shared" si="53"/>
        <v>2.5064935064935066</v>
      </c>
      <c r="G544" t="s">
        <v>14</v>
      </c>
      <c r="H544" s="6">
        <f t="shared" si="48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4">
        <f t="shared" si="49"/>
        <v>42391.25</v>
      </c>
      <c r="N544">
        <v>1456034400</v>
      </c>
      <c r="O544" s="14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9">
        <f t="shared" si="53"/>
        <v>16.329799764428738</v>
      </c>
      <c r="G545" t="s">
        <v>14</v>
      </c>
      <c r="H545" s="6">
        <f t="shared" si="48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4">
        <f t="shared" si="49"/>
        <v>41528.208333333336</v>
      </c>
      <c r="N545">
        <v>1380171600</v>
      </c>
      <c r="O545" s="14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9">
        <f t="shared" si="53"/>
        <v>276.5</v>
      </c>
      <c r="G546" t="s">
        <v>20</v>
      </c>
      <c r="H546" s="6">
        <f t="shared" si="48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4">
        <f t="shared" si="49"/>
        <v>42377.25</v>
      </c>
      <c r="N546">
        <v>1453356000</v>
      </c>
      <c r="O546" s="14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9">
        <f t="shared" si="53"/>
        <v>88.803571428571431</v>
      </c>
      <c r="G547" t="s">
        <v>14</v>
      </c>
      <c r="H547" s="6">
        <f t="shared" si="48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4">
        <f t="shared" si="49"/>
        <v>43824.25</v>
      </c>
      <c r="N547">
        <v>1578981600</v>
      </c>
      <c r="O547" s="14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9">
        <f t="shared" si="53"/>
        <v>163.57142857142856</v>
      </c>
      <c r="G548" t="s">
        <v>20</v>
      </c>
      <c r="H548" s="6">
        <f t="shared" si="48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4">
        <f t="shared" si="49"/>
        <v>43360.208333333328</v>
      </c>
      <c r="N548">
        <v>1537419600</v>
      </c>
      <c r="O548" s="14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9">
        <f t="shared" si="53"/>
        <v>969</v>
      </c>
      <c r="G549" t="s">
        <v>20</v>
      </c>
      <c r="H549" s="6">
        <f t="shared" si="48"/>
        <v>80.75</v>
      </c>
      <c r="I549">
        <v>156</v>
      </c>
      <c r="J549" t="s">
        <v>21</v>
      </c>
      <c r="K549" t="s">
        <v>22</v>
      </c>
      <c r="L549">
        <v>1422165600</v>
      </c>
      <c r="M549" s="14">
        <f t="shared" si="49"/>
        <v>42029.25</v>
      </c>
      <c r="N549">
        <v>1423202400</v>
      </c>
      <c r="O549" s="14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9">
        <f t="shared" si="53"/>
        <v>270.91376701966715</v>
      </c>
      <c r="G550" t="s">
        <v>20</v>
      </c>
      <c r="H550" s="6">
        <f t="shared" si="48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4">
        <f t="shared" si="49"/>
        <v>42461.208333333328</v>
      </c>
      <c r="N550">
        <v>1460610000</v>
      </c>
      <c r="O550" s="14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9">
        <f t="shared" si="53"/>
        <v>284.21355932203392</v>
      </c>
      <c r="G551" t="s">
        <v>20</v>
      </c>
      <c r="H551" s="6">
        <f t="shared" si="48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4">
        <f t="shared" si="49"/>
        <v>41422.208333333336</v>
      </c>
      <c r="N551">
        <v>1370494800</v>
      </c>
      <c r="O551" s="14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9">
        <f t="shared" si="53"/>
        <v>4</v>
      </c>
      <c r="G552" t="s">
        <v>74</v>
      </c>
      <c r="H552" s="6">
        <f t="shared" si="48"/>
        <v>4</v>
      </c>
      <c r="I552">
        <v>1</v>
      </c>
      <c r="J552" t="s">
        <v>98</v>
      </c>
      <c r="K552" t="s">
        <v>99</v>
      </c>
      <c r="L552">
        <v>1330495200</v>
      </c>
      <c r="M552" s="14">
        <f t="shared" si="49"/>
        <v>40968.25</v>
      </c>
      <c r="N552">
        <v>1332306000</v>
      </c>
      <c r="O552" s="14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9">
        <f t="shared" si="53"/>
        <v>58.6329816768462</v>
      </c>
      <c r="G553" t="s">
        <v>14</v>
      </c>
      <c r="H553" s="6">
        <f t="shared" si="48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4">
        <f t="shared" si="49"/>
        <v>41993.25</v>
      </c>
      <c r="N553">
        <v>1422511200</v>
      </c>
      <c r="O553" s="14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9">
        <f t="shared" si="53"/>
        <v>98.51111111111112</v>
      </c>
      <c r="G554" t="s">
        <v>14</v>
      </c>
      <c r="H554" s="6">
        <f t="shared" si="48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4">
        <f t="shared" si="49"/>
        <v>42700.25</v>
      </c>
      <c r="N554">
        <v>1480312800</v>
      </c>
      <c r="O554" s="14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9">
        <f t="shared" si="53"/>
        <v>43.975381008206334</v>
      </c>
      <c r="G555" t="s">
        <v>14</v>
      </c>
      <c r="H555" s="6">
        <f t="shared" si="48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4">
        <f t="shared" si="49"/>
        <v>40545.25</v>
      </c>
      <c r="N555">
        <v>1294034400</v>
      </c>
      <c r="O555" s="14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9">
        <f t="shared" si="53"/>
        <v>151.66315789473683</v>
      </c>
      <c r="G556" t="s">
        <v>20</v>
      </c>
      <c r="H556" s="6">
        <f t="shared" si="48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4">
        <f t="shared" si="49"/>
        <v>42723.25</v>
      </c>
      <c r="N556">
        <v>1482645600</v>
      </c>
      <c r="O556" s="14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9">
        <f t="shared" si="53"/>
        <v>223.63492063492063</v>
      </c>
      <c r="G557" t="s">
        <v>20</v>
      </c>
      <c r="H557" s="6">
        <f t="shared" si="48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4">
        <f t="shared" si="49"/>
        <v>41731.208333333336</v>
      </c>
      <c r="N557">
        <v>1399093200</v>
      </c>
      <c r="O557" s="14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9">
        <f t="shared" si="53"/>
        <v>239.75</v>
      </c>
      <c r="G558" t="s">
        <v>20</v>
      </c>
      <c r="H558" s="6">
        <f t="shared" si="48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4">
        <f t="shared" si="49"/>
        <v>40792.208333333336</v>
      </c>
      <c r="N558">
        <v>1315890000</v>
      </c>
      <c r="O558" s="14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9">
        <f t="shared" si="53"/>
        <v>199.33333333333334</v>
      </c>
      <c r="G559" t="s">
        <v>20</v>
      </c>
      <c r="H559" s="6">
        <f t="shared" si="48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4">
        <f t="shared" si="49"/>
        <v>42279.208333333328</v>
      </c>
      <c r="N559">
        <v>1444021200</v>
      </c>
      <c r="O559" s="14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9">
        <f t="shared" si="53"/>
        <v>137.34482758620689</v>
      </c>
      <c r="G560" t="s">
        <v>20</v>
      </c>
      <c r="H560" s="6">
        <f t="shared" si="48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4">
        <f t="shared" si="49"/>
        <v>42424.25</v>
      </c>
      <c r="N560">
        <v>1460005200</v>
      </c>
      <c r="O560" s="14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9">
        <f t="shared" si="53"/>
        <v>100.9696106362773</v>
      </c>
      <c r="G561" t="s">
        <v>20</v>
      </c>
      <c r="H561" s="6">
        <f t="shared" si="48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4">
        <f t="shared" si="49"/>
        <v>42584.208333333328</v>
      </c>
      <c r="N561">
        <v>1470718800</v>
      </c>
      <c r="O561" s="14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9">
        <f t="shared" si="53"/>
        <v>794.16</v>
      </c>
      <c r="G562" t="s">
        <v>20</v>
      </c>
      <c r="H562" s="6">
        <f t="shared" si="48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4">
        <f t="shared" si="49"/>
        <v>40865.25</v>
      </c>
      <c r="N562">
        <v>1325052000</v>
      </c>
      <c r="O562" s="14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9">
        <f t="shared" si="53"/>
        <v>369.7</v>
      </c>
      <c r="G563" t="s">
        <v>20</v>
      </c>
      <c r="H563" s="6">
        <f t="shared" si="48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4">
        <f t="shared" si="49"/>
        <v>40833.208333333336</v>
      </c>
      <c r="N563">
        <v>1319000400</v>
      </c>
      <c r="O563" s="14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9">
        <f t="shared" si="53"/>
        <v>12.818181818181817</v>
      </c>
      <c r="G564" t="s">
        <v>14</v>
      </c>
      <c r="H564" s="6">
        <f t="shared" si="48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4">
        <f t="shared" si="49"/>
        <v>43536.208333333328</v>
      </c>
      <c r="N564">
        <v>1552539600</v>
      </c>
      <c r="O564" s="14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9">
        <f t="shared" si="53"/>
        <v>138.02702702702703</v>
      </c>
      <c r="G565" t="s">
        <v>20</v>
      </c>
      <c r="H565" s="6">
        <f t="shared" si="48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4">
        <f t="shared" si="49"/>
        <v>43417.25</v>
      </c>
      <c r="N565">
        <v>1543816800</v>
      </c>
      <c r="O565" s="14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9">
        <f t="shared" si="53"/>
        <v>83.813278008298752</v>
      </c>
      <c r="G566" t="s">
        <v>14</v>
      </c>
      <c r="H566" s="6">
        <f t="shared" si="48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4">
        <f t="shared" si="49"/>
        <v>42078.208333333328</v>
      </c>
      <c r="N566">
        <v>1427086800</v>
      </c>
      <c r="O566" s="14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9">
        <f t="shared" si="53"/>
        <v>204.60063224446787</v>
      </c>
      <c r="G567" t="s">
        <v>20</v>
      </c>
      <c r="H567" s="6">
        <f t="shared" si="48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4">
        <f t="shared" si="49"/>
        <v>40862.25</v>
      </c>
      <c r="N567">
        <v>1323064800</v>
      </c>
      <c r="O567" s="14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9">
        <f t="shared" si="53"/>
        <v>44.344086021505376</v>
      </c>
      <c r="G568" t="s">
        <v>14</v>
      </c>
      <c r="H568" s="6">
        <f t="shared" si="48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4">
        <f t="shared" si="49"/>
        <v>42424.25</v>
      </c>
      <c r="N568">
        <v>1458277200</v>
      </c>
      <c r="O568" s="14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9">
        <f t="shared" si="53"/>
        <v>218.60294117647058</v>
      </c>
      <c r="G569" t="s">
        <v>20</v>
      </c>
      <c r="H569" s="6">
        <f t="shared" si="48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4">
        <f t="shared" si="49"/>
        <v>41830.208333333336</v>
      </c>
      <c r="N569">
        <v>1405141200</v>
      </c>
      <c r="O569" s="14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9">
        <f t="shared" si="53"/>
        <v>186.03314917127071</v>
      </c>
      <c r="G570" t="s">
        <v>20</v>
      </c>
      <c r="H570" s="6">
        <f t="shared" si="48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4">
        <f t="shared" si="49"/>
        <v>40374.208333333336</v>
      </c>
      <c r="N570">
        <v>1283058000</v>
      </c>
      <c r="O570" s="14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9">
        <f t="shared" si="53"/>
        <v>237.33830845771143</v>
      </c>
      <c r="G571" t="s">
        <v>20</v>
      </c>
      <c r="H571" s="6">
        <f t="shared" si="48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4">
        <f t="shared" si="49"/>
        <v>40554.25</v>
      </c>
      <c r="N571">
        <v>1295762400</v>
      </c>
      <c r="O571" s="14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9">
        <f t="shared" si="53"/>
        <v>305.65384615384613</v>
      </c>
      <c r="G572" t="s">
        <v>20</v>
      </c>
      <c r="H572" s="6">
        <f t="shared" si="48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4">
        <f t="shared" si="49"/>
        <v>41993.25</v>
      </c>
      <c r="N572">
        <v>1419573600</v>
      </c>
      <c r="O572" s="14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9">
        <f t="shared" si="53"/>
        <v>94.142857142857139</v>
      </c>
      <c r="G573" t="s">
        <v>14</v>
      </c>
      <c r="H573" s="6">
        <f t="shared" si="48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4">
        <f t="shared" si="49"/>
        <v>42174.208333333328</v>
      </c>
      <c r="N573">
        <v>1438750800</v>
      </c>
      <c r="O573" s="14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9">
        <f t="shared" si="53"/>
        <v>54.400000000000006</v>
      </c>
      <c r="G574" t="s">
        <v>74</v>
      </c>
      <c r="H574" s="6">
        <f t="shared" si="48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4">
        <f t="shared" si="49"/>
        <v>42275.208333333328</v>
      </c>
      <c r="N574">
        <v>1444798800</v>
      </c>
      <c r="O574" s="14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9">
        <f t="shared" si="53"/>
        <v>111.88059701492537</v>
      </c>
      <c r="G575" t="s">
        <v>20</v>
      </c>
      <c r="H575" s="6">
        <f t="shared" si="48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4">
        <f t="shared" si="49"/>
        <v>41761.208333333336</v>
      </c>
      <c r="N575">
        <v>1399179600</v>
      </c>
      <c r="O575" s="14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9">
        <f t="shared" si="53"/>
        <v>369.14814814814815</v>
      </c>
      <c r="G576" t="s">
        <v>20</v>
      </c>
      <c r="H576" s="6">
        <f t="shared" si="48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4">
        <f t="shared" si="49"/>
        <v>43806.25</v>
      </c>
      <c r="N576">
        <v>1576562400</v>
      </c>
      <c r="O576" s="14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9">
        <f t="shared" si="53"/>
        <v>62.930372148859547</v>
      </c>
      <c r="G577" t="s">
        <v>14</v>
      </c>
      <c r="H577" s="6">
        <f t="shared" si="48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4">
        <f t="shared" si="49"/>
        <v>41779.208333333336</v>
      </c>
      <c r="N577">
        <v>1400821200</v>
      </c>
      <c r="O577" s="14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9">
        <f t="shared" si="53"/>
        <v>64.927835051546396</v>
      </c>
      <c r="G578" t="s">
        <v>14</v>
      </c>
      <c r="H578" s="6">
        <f t="shared" si="48"/>
        <v>98.40625</v>
      </c>
      <c r="I578">
        <v>64</v>
      </c>
      <c r="J578" t="s">
        <v>21</v>
      </c>
      <c r="K578" t="s">
        <v>22</v>
      </c>
      <c r="L578">
        <v>1509512400</v>
      </c>
      <c r="M578" s="14">
        <f t="shared" si="49"/>
        <v>43040.208333333328</v>
      </c>
      <c r="N578">
        <v>1510984800</v>
      </c>
      <c r="O578" s="14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9">
        <f t="shared" si="53"/>
        <v>18.853658536585368</v>
      </c>
      <c r="G579" t="s">
        <v>74</v>
      </c>
      <c r="H579" s="6">
        <f t="shared" ref="H579:H642" si="54">IF(E579&lt;&gt;0, E579/I579, 0)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4">
        <f t="shared" ref="M579:M642" si="55">(((L579/60)/60)/24)+DATE(1970,1,1)</f>
        <v>40613.25</v>
      </c>
      <c r="N579">
        <v>1302066000</v>
      </c>
      <c r="O579" s="14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 -1)</f>
        <v>music</v>
      </c>
      <c r="T579" t="str">
        <f t="shared" ref="T579:T642" si="58">RIGHT(R579,LEN(R579) - FIND("/",R579))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9">
        <f t="shared" ref="F580:F643" si="59">IF(E580&lt;&gt;0,(E580/D580)*100,0)</f>
        <v>16.754404145077721</v>
      </c>
      <c r="G580" t="s">
        <v>14</v>
      </c>
      <c r="H580" s="6">
        <f t="shared" si="54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4">
        <f t="shared" si="55"/>
        <v>40878.25</v>
      </c>
      <c r="N580">
        <v>1322978400</v>
      </c>
      <c r="O580" s="14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9">
        <f t="shared" si="59"/>
        <v>101.11290322580646</v>
      </c>
      <c r="G581" t="s">
        <v>20</v>
      </c>
      <c r="H581" s="6">
        <f t="shared" si="54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4">
        <f t="shared" si="55"/>
        <v>40762.208333333336</v>
      </c>
      <c r="N581">
        <v>1313730000</v>
      </c>
      <c r="O581" s="14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9">
        <f t="shared" si="59"/>
        <v>341.5022831050228</v>
      </c>
      <c r="G582" t="s">
        <v>20</v>
      </c>
      <c r="H582" s="6">
        <f t="shared" si="54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4">
        <f t="shared" si="55"/>
        <v>41696.25</v>
      </c>
      <c r="N582">
        <v>1394085600</v>
      </c>
      <c r="O582" s="14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9">
        <f t="shared" si="59"/>
        <v>64.016666666666666</v>
      </c>
      <c r="G583" t="s">
        <v>14</v>
      </c>
      <c r="H583" s="6">
        <f t="shared" si="54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4">
        <f t="shared" si="55"/>
        <v>40662.208333333336</v>
      </c>
      <c r="N583">
        <v>1305349200</v>
      </c>
      <c r="O583" s="14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9">
        <f t="shared" si="59"/>
        <v>52.080459770114942</v>
      </c>
      <c r="G584" t="s">
        <v>14</v>
      </c>
      <c r="H584" s="6">
        <f t="shared" si="54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4">
        <f t="shared" si="55"/>
        <v>42165.208333333328</v>
      </c>
      <c r="N584">
        <v>1434344400</v>
      </c>
      <c r="O584" s="14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9">
        <f t="shared" si="59"/>
        <v>322.40211640211641</v>
      </c>
      <c r="G585" t="s">
        <v>20</v>
      </c>
      <c r="H585" s="6">
        <f t="shared" si="54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4">
        <f t="shared" si="55"/>
        <v>40959.25</v>
      </c>
      <c r="N585">
        <v>1331186400</v>
      </c>
      <c r="O585" s="14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9">
        <f t="shared" si="59"/>
        <v>119.50810185185186</v>
      </c>
      <c r="G586" t="s">
        <v>20</v>
      </c>
      <c r="H586" s="6">
        <f t="shared" si="54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4">
        <f t="shared" si="55"/>
        <v>41024.208333333336</v>
      </c>
      <c r="N586">
        <v>1336539600</v>
      </c>
      <c r="O586" s="14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9">
        <f t="shared" si="59"/>
        <v>146.79775280898878</v>
      </c>
      <c r="G587" t="s">
        <v>20</v>
      </c>
      <c r="H587" s="6">
        <f t="shared" si="54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4">
        <f t="shared" si="55"/>
        <v>40255.208333333336</v>
      </c>
      <c r="N587">
        <v>1269752400</v>
      </c>
      <c r="O587" s="14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9">
        <f t="shared" si="59"/>
        <v>950.57142857142856</v>
      </c>
      <c r="G588" t="s">
        <v>20</v>
      </c>
      <c r="H588" s="6">
        <f t="shared" si="54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4">
        <f t="shared" si="55"/>
        <v>40499.25</v>
      </c>
      <c r="N588">
        <v>1291615200</v>
      </c>
      <c r="O588" s="14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9">
        <f t="shared" si="59"/>
        <v>72.893617021276597</v>
      </c>
      <c r="G589" t="s">
        <v>14</v>
      </c>
      <c r="H589" s="6">
        <f t="shared" si="54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4">
        <f t="shared" si="55"/>
        <v>43484.25</v>
      </c>
      <c r="N589">
        <v>1552366800</v>
      </c>
      <c r="O589" s="14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9">
        <f t="shared" si="59"/>
        <v>79.008248730964468</v>
      </c>
      <c r="G590" t="s">
        <v>14</v>
      </c>
      <c r="H590" s="6">
        <f t="shared" si="54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4">
        <f t="shared" si="55"/>
        <v>40262.208333333336</v>
      </c>
      <c r="N590">
        <v>1272171600</v>
      </c>
      <c r="O590" s="14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9">
        <f t="shared" si="59"/>
        <v>64.721518987341781</v>
      </c>
      <c r="G591" t="s">
        <v>14</v>
      </c>
      <c r="H591" s="6">
        <f t="shared" si="54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4">
        <f t="shared" si="55"/>
        <v>42190.208333333328</v>
      </c>
      <c r="N591">
        <v>1436677200</v>
      </c>
      <c r="O591" s="14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9">
        <f t="shared" si="59"/>
        <v>82.028169014084511</v>
      </c>
      <c r="G592" t="s">
        <v>14</v>
      </c>
      <c r="H592" s="6">
        <f t="shared" si="54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4">
        <f t="shared" si="55"/>
        <v>41994.25</v>
      </c>
      <c r="N592">
        <v>1420092000</v>
      </c>
      <c r="O592" s="14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9">
        <f t="shared" si="59"/>
        <v>1037.6666666666667</v>
      </c>
      <c r="G593" t="s">
        <v>20</v>
      </c>
      <c r="H593" s="6">
        <f t="shared" si="54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4">
        <f t="shared" si="55"/>
        <v>40373.208333333336</v>
      </c>
      <c r="N593">
        <v>1279947600</v>
      </c>
      <c r="O593" s="14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9">
        <f t="shared" si="59"/>
        <v>12.910076530612244</v>
      </c>
      <c r="G594" t="s">
        <v>14</v>
      </c>
      <c r="H594" s="6">
        <f t="shared" si="54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4">
        <f t="shared" si="55"/>
        <v>41789.208333333336</v>
      </c>
      <c r="N594">
        <v>1402203600</v>
      </c>
      <c r="O594" s="14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9">
        <f t="shared" si="59"/>
        <v>154.84210526315789</v>
      </c>
      <c r="G595" t="s">
        <v>20</v>
      </c>
      <c r="H595" s="6">
        <f t="shared" si="54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4">
        <f t="shared" si="55"/>
        <v>41724.208333333336</v>
      </c>
      <c r="N595">
        <v>1396933200</v>
      </c>
      <c r="O595" s="14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9">
        <f t="shared" si="59"/>
        <v>7.0991735537190088</v>
      </c>
      <c r="G596" t="s">
        <v>14</v>
      </c>
      <c r="H596" s="6">
        <f t="shared" si="54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4">
        <f t="shared" si="55"/>
        <v>42548.208333333328</v>
      </c>
      <c r="N596">
        <v>1467262800</v>
      </c>
      <c r="O596" s="14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9">
        <f t="shared" si="59"/>
        <v>208.52773826458036</v>
      </c>
      <c r="G597" t="s">
        <v>20</v>
      </c>
      <c r="H597" s="6">
        <f t="shared" si="54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4">
        <f t="shared" si="55"/>
        <v>40253.208333333336</v>
      </c>
      <c r="N597">
        <v>1270530000</v>
      </c>
      <c r="O597" s="14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9">
        <f t="shared" si="59"/>
        <v>99.683544303797461</v>
      </c>
      <c r="G598" t="s">
        <v>14</v>
      </c>
      <c r="H598" s="6">
        <f t="shared" si="54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4">
        <f t="shared" si="55"/>
        <v>42434.25</v>
      </c>
      <c r="N598">
        <v>1457762400</v>
      </c>
      <c r="O598" s="14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9">
        <f t="shared" si="59"/>
        <v>201.59756097560978</v>
      </c>
      <c r="G599" t="s">
        <v>20</v>
      </c>
      <c r="H599" s="6">
        <f t="shared" si="54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4">
        <f t="shared" si="55"/>
        <v>43786.25</v>
      </c>
      <c r="N599">
        <v>1575525600</v>
      </c>
      <c r="O599" s="14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9">
        <f t="shared" si="59"/>
        <v>162.09032258064516</v>
      </c>
      <c r="G600" t="s">
        <v>20</v>
      </c>
      <c r="H600" s="6">
        <f t="shared" si="54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4">
        <f t="shared" si="55"/>
        <v>40344.208333333336</v>
      </c>
      <c r="N600">
        <v>1279083600</v>
      </c>
      <c r="O600" s="14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9">
        <f t="shared" si="59"/>
        <v>3.6436208125445471</v>
      </c>
      <c r="G601" t="s">
        <v>14</v>
      </c>
      <c r="H601" s="6">
        <f t="shared" si="54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4">
        <f t="shared" si="55"/>
        <v>42047.25</v>
      </c>
      <c r="N601">
        <v>1424412000</v>
      </c>
      <c r="O601" s="14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9">
        <f t="shared" si="59"/>
        <v>5</v>
      </c>
      <c r="G602" t="s">
        <v>14</v>
      </c>
      <c r="H602" s="6">
        <f t="shared" si="54"/>
        <v>5</v>
      </c>
      <c r="I602">
        <v>1</v>
      </c>
      <c r="J602" t="s">
        <v>40</v>
      </c>
      <c r="K602" t="s">
        <v>41</v>
      </c>
      <c r="L602">
        <v>1375160400</v>
      </c>
      <c r="M602" s="14">
        <f t="shared" si="55"/>
        <v>41485.208333333336</v>
      </c>
      <c r="N602">
        <v>1376197200</v>
      </c>
      <c r="O602" s="14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9">
        <f t="shared" si="59"/>
        <v>206.63492063492063</v>
      </c>
      <c r="G603" t="s">
        <v>20</v>
      </c>
      <c r="H603" s="6">
        <f t="shared" si="54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4">
        <f t="shared" si="55"/>
        <v>41789.208333333336</v>
      </c>
      <c r="N603">
        <v>1402894800</v>
      </c>
      <c r="O603" s="14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9">
        <f t="shared" si="59"/>
        <v>128.23628691983123</v>
      </c>
      <c r="G604" t="s">
        <v>20</v>
      </c>
      <c r="H604" s="6">
        <f t="shared" si="54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4">
        <f t="shared" si="55"/>
        <v>42160.208333333328</v>
      </c>
      <c r="N604">
        <v>1434430800</v>
      </c>
      <c r="O604" s="14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9">
        <f t="shared" si="59"/>
        <v>119.66037735849055</v>
      </c>
      <c r="G605" t="s">
        <v>20</v>
      </c>
      <c r="H605" s="6">
        <f t="shared" si="54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4">
        <f t="shared" si="55"/>
        <v>43573.208333333328</v>
      </c>
      <c r="N605">
        <v>1557896400</v>
      </c>
      <c r="O605" s="14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9">
        <f t="shared" si="59"/>
        <v>170.73055242390078</v>
      </c>
      <c r="G606" t="s">
        <v>20</v>
      </c>
      <c r="H606" s="6">
        <f t="shared" si="54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4">
        <f t="shared" si="55"/>
        <v>40565.25</v>
      </c>
      <c r="N606">
        <v>1297490400</v>
      </c>
      <c r="O606" s="14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9">
        <f t="shared" si="59"/>
        <v>187.21212121212122</v>
      </c>
      <c r="G607" t="s">
        <v>20</v>
      </c>
      <c r="H607" s="6">
        <f t="shared" si="54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4">
        <f t="shared" si="55"/>
        <v>42280.208333333328</v>
      </c>
      <c r="N607">
        <v>1447394400</v>
      </c>
      <c r="O607" s="14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9">
        <f t="shared" si="59"/>
        <v>188.38235294117646</v>
      </c>
      <c r="G608" t="s">
        <v>20</v>
      </c>
      <c r="H608" s="6">
        <f t="shared" si="54"/>
        <v>40.03125</v>
      </c>
      <c r="I608">
        <v>160</v>
      </c>
      <c r="J608" t="s">
        <v>40</v>
      </c>
      <c r="K608" t="s">
        <v>41</v>
      </c>
      <c r="L608">
        <v>1457330400</v>
      </c>
      <c r="M608" s="14">
        <f t="shared" si="55"/>
        <v>42436.25</v>
      </c>
      <c r="N608">
        <v>1458277200</v>
      </c>
      <c r="O608" s="14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9">
        <f t="shared" si="59"/>
        <v>131.29869186046511</v>
      </c>
      <c r="G609" t="s">
        <v>20</v>
      </c>
      <c r="H609" s="6">
        <f t="shared" si="54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4">
        <f t="shared" si="55"/>
        <v>41721.208333333336</v>
      </c>
      <c r="N609">
        <v>1395723600</v>
      </c>
      <c r="O609" s="14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9">
        <f t="shared" si="59"/>
        <v>283.97435897435901</v>
      </c>
      <c r="G610" t="s">
        <v>20</v>
      </c>
      <c r="H610" s="6">
        <f t="shared" si="54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4">
        <f t="shared" si="55"/>
        <v>43530.25</v>
      </c>
      <c r="N610">
        <v>1552197600</v>
      </c>
      <c r="O610" s="14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9">
        <f t="shared" si="59"/>
        <v>120.41999999999999</v>
      </c>
      <c r="G611" t="s">
        <v>20</v>
      </c>
      <c r="H611" s="6">
        <f t="shared" si="54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4">
        <f t="shared" si="55"/>
        <v>43481.25</v>
      </c>
      <c r="N611">
        <v>1549087200</v>
      </c>
      <c r="O611" s="14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9">
        <f t="shared" si="59"/>
        <v>419.0560747663551</v>
      </c>
      <c r="G612" t="s">
        <v>20</v>
      </c>
      <c r="H612" s="6">
        <f t="shared" si="54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4">
        <f t="shared" si="55"/>
        <v>41259.25</v>
      </c>
      <c r="N612">
        <v>1356847200</v>
      </c>
      <c r="O612" s="14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9">
        <f t="shared" si="59"/>
        <v>13.853658536585368</v>
      </c>
      <c r="G613" t="s">
        <v>74</v>
      </c>
      <c r="H613" s="6">
        <f t="shared" si="54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4">
        <f t="shared" si="55"/>
        <v>41480.208333333336</v>
      </c>
      <c r="N613">
        <v>1375765200</v>
      </c>
      <c r="O613" s="14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9">
        <f t="shared" si="59"/>
        <v>139.43548387096774</v>
      </c>
      <c r="G614" t="s">
        <v>20</v>
      </c>
      <c r="H614" s="6">
        <f t="shared" si="54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4">
        <f t="shared" si="55"/>
        <v>40474.208333333336</v>
      </c>
      <c r="N614">
        <v>1289800800</v>
      </c>
      <c r="O614" s="14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9">
        <f t="shared" si="59"/>
        <v>174</v>
      </c>
      <c r="G615" t="s">
        <v>20</v>
      </c>
      <c r="H615" s="6">
        <f t="shared" si="54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4">
        <f t="shared" si="55"/>
        <v>42973.208333333328</v>
      </c>
      <c r="N615">
        <v>1504501200</v>
      </c>
      <c r="O615" s="14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9">
        <f t="shared" si="59"/>
        <v>155.49056603773585</v>
      </c>
      <c r="G616" t="s">
        <v>20</v>
      </c>
      <c r="H616" s="6">
        <f t="shared" si="54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4">
        <f t="shared" si="55"/>
        <v>42746.25</v>
      </c>
      <c r="N616">
        <v>1485669600</v>
      </c>
      <c r="O616" s="14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9">
        <f t="shared" si="59"/>
        <v>170.44705882352943</v>
      </c>
      <c r="G617" t="s">
        <v>20</v>
      </c>
      <c r="H617" s="6">
        <f t="shared" si="54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4">
        <f t="shared" si="55"/>
        <v>42489.208333333328</v>
      </c>
      <c r="N617">
        <v>1462770000</v>
      </c>
      <c r="O617" s="14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9">
        <f t="shared" si="59"/>
        <v>189.515625</v>
      </c>
      <c r="G618" t="s">
        <v>20</v>
      </c>
      <c r="H618" s="6">
        <f t="shared" si="54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4">
        <f t="shared" si="55"/>
        <v>41537.208333333336</v>
      </c>
      <c r="N618">
        <v>1379739600</v>
      </c>
      <c r="O618" s="14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9">
        <f t="shared" si="59"/>
        <v>249.71428571428572</v>
      </c>
      <c r="G619" t="s">
        <v>20</v>
      </c>
      <c r="H619" s="6">
        <f t="shared" si="54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4">
        <f t="shared" si="55"/>
        <v>41794.208333333336</v>
      </c>
      <c r="N619">
        <v>1402722000</v>
      </c>
      <c r="O619" s="14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9">
        <f t="shared" si="59"/>
        <v>48.860523665659613</v>
      </c>
      <c r="G620" t="s">
        <v>14</v>
      </c>
      <c r="H620" s="6">
        <f t="shared" si="54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4">
        <f t="shared" si="55"/>
        <v>41396.208333333336</v>
      </c>
      <c r="N620">
        <v>1369285200</v>
      </c>
      <c r="O620" s="14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9">
        <f t="shared" si="59"/>
        <v>28.461970393057683</v>
      </c>
      <c r="G621" t="s">
        <v>14</v>
      </c>
      <c r="H621" s="6">
        <f t="shared" si="54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4">
        <f t="shared" si="55"/>
        <v>40669.208333333336</v>
      </c>
      <c r="N621">
        <v>1304744400</v>
      </c>
      <c r="O621" s="14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9">
        <f t="shared" si="59"/>
        <v>268.02325581395348</v>
      </c>
      <c r="G622" t="s">
        <v>20</v>
      </c>
      <c r="H622" s="6">
        <f t="shared" si="54"/>
        <v>90.0390625</v>
      </c>
      <c r="I622">
        <v>128</v>
      </c>
      <c r="J622" t="s">
        <v>26</v>
      </c>
      <c r="K622" t="s">
        <v>27</v>
      </c>
      <c r="L622">
        <v>1467954000</v>
      </c>
      <c r="M622" s="14">
        <f t="shared" si="55"/>
        <v>42559.208333333328</v>
      </c>
      <c r="N622">
        <v>1468299600</v>
      </c>
      <c r="O622" s="14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9">
        <f t="shared" si="59"/>
        <v>619.80078125</v>
      </c>
      <c r="G623" t="s">
        <v>20</v>
      </c>
      <c r="H623" s="6">
        <f t="shared" si="54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4">
        <f t="shared" si="55"/>
        <v>42626.208333333328</v>
      </c>
      <c r="N623">
        <v>1474174800</v>
      </c>
      <c r="O623" s="14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9">
        <f t="shared" si="59"/>
        <v>3.1301587301587301</v>
      </c>
      <c r="G624" t="s">
        <v>14</v>
      </c>
      <c r="H624" s="6">
        <f t="shared" si="54"/>
        <v>92.4375</v>
      </c>
      <c r="I624">
        <v>64</v>
      </c>
      <c r="J624" t="s">
        <v>21</v>
      </c>
      <c r="K624" t="s">
        <v>22</v>
      </c>
      <c r="L624">
        <v>1523768400</v>
      </c>
      <c r="M624" s="14">
        <f t="shared" si="55"/>
        <v>43205.208333333328</v>
      </c>
      <c r="N624">
        <v>1526014800</v>
      </c>
      <c r="O624" s="14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9">
        <f t="shared" si="59"/>
        <v>159.92152704135739</v>
      </c>
      <c r="G625" t="s">
        <v>20</v>
      </c>
      <c r="H625" s="6">
        <f t="shared" si="54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4">
        <f t="shared" si="55"/>
        <v>42201.208333333328</v>
      </c>
      <c r="N625">
        <v>1437454800</v>
      </c>
      <c r="O625" s="14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9">
        <f t="shared" si="59"/>
        <v>279.39215686274508</v>
      </c>
      <c r="G626" t="s">
        <v>20</v>
      </c>
      <c r="H626" s="6">
        <f t="shared" si="54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4">
        <f t="shared" si="55"/>
        <v>42029.25</v>
      </c>
      <c r="N626">
        <v>1422684000</v>
      </c>
      <c r="O626" s="14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9">
        <f t="shared" si="59"/>
        <v>77.373333333333335</v>
      </c>
      <c r="G627" t="s">
        <v>14</v>
      </c>
      <c r="H627" s="6">
        <f t="shared" si="54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4">
        <f t="shared" si="55"/>
        <v>43857.25</v>
      </c>
      <c r="N627">
        <v>1581314400</v>
      </c>
      <c r="O627" s="14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9">
        <f t="shared" si="59"/>
        <v>206.32812500000003</v>
      </c>
      <c r="G628" t="s">
        <v>20</v>
      </c>
      <c r="H628" s="6">
        <f t="shared" si="54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4">
        <f t="shared" si="55"/>
        <v>40449.208333333336</v>
      </c>
      <c r="N628">
        <v>1286427600</v>
      </c>
      <c r="O628" s="14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9">
        <f t="shared" si="59"/>
        <v>694.25</v>
      </c>
      <c r="G629" t="s">
        <v>20</v>
      </c>
      <c r="H629" s="6">
        <f t="shared" si="54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4">
        <f t="shared" si="55"/>
        <v>40345.208333333336</v>
      </c>
      <c r="N629">
        <v>1278738000</v>
      </c>
      <c r="O629" s="14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9">
        <f t="shared" si="59"/>
        <v>151.78947368421052</v>
      </c>
      <c r="G630" t="s">
        <v>20</v>
      </c>
      <c r="H630" s="6">
        <f t="shared" si="54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4">
        <f t="shared" si="55"/>
        <v>40455.208333333336</v>
      </c>
      <c r="N630">
        <v>1286427600</v>
      </c>
      <c r="O630" s="14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9">
        <f t="shared" si="59"/>
        <v>64.58207217694995</v>
      </c>
      <c r="G631" t="s">
        <v>14</v>
      </c>
      <c r="H631" s="6">
        <f t="shared" si="54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4">
        <f t="shared" si="55"/>
        <v>42557.208333333328</v>
      </c>
      <c r="N631">
        <v>1467954000</v>
      </c>
      <c r="O631" s="14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9">
        <f t="shared" si="59"/>
        <v>62.873684210526314</v>
      </c>
      <c r="G632" t="s">
        <v>74</v>
      </c>
      <c r="H632" s="6">
        <f t="shared" si="54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4">
        <f t="shared" si="55"/>
        <v>43586.208333333328</v>
      </c>
      <c r="N632">
        <v>1557637200</v>
      </c>
      <c r="O632" s="14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9">
        <f t="shared" si="59"/>
        <v>310.39864864864865</v>
      </c>
      <c r="G633" t="s">
        <v>20</v>
      </c>
      <c r="H633" s="6">
        <f t="shared" si="54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4">
        <f t="shared" si="55"/>
        <v>43550.208333333328</v>
      </c>
      <c r="N633">
        <v>1553922000</v>
      </c>
      <c r="O633" s="14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9">
        <f t="shared" si="59"/>
        <v>42.859916782246884</v>
      </c>
      <c r="G634" t="s">
        <v>47</v>
      </c>
      <c r="H634" s="6">
        <f t="shared" si="54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4">
        <f t="shared" si="55"/>
        <v>41945.208333333336</v>
      </c>
      <c r="N634">
        <v>1416463200</v>
      </c>
      <c r="O634" s="14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9">
        <f t="shared" si="59"/>
        <v>83.119402985074629</v>
      </c>
      <c r="G635" t="s">
        <v>14</v>
      </c>
      <c r="H635" s="6">
        <f t="shared" si="54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4">
        <f t="shared" si="55"/>
        <v>42315.25</v>
      </c>
      <c r="N635">
        <v>1447221600</v>
      </c>
      <c r="O635" s="14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9">
        <f t="shared" si="59"/>
        <v>78.531302876480552</v>
      </c>
      <c r="G636" t="s">
        <v>74</v>
      </c>
      <c r="H636" s="6">
        <f t="shared" si="54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4">
        <f t="shared" si="55"/>
        <v>42819.208333333328</v>
      </c>
      <c r="N636">
        <v>1491627600</v>
      </c>
      <c r="O636" s="14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9">
        <f t="shared" si="59"/>
        <v>114.09352517985612</v>
      </c>
      <c r="G637" t="s">
        <v>20</v>
      </c>
      <c r="H637" s="6">
        <f t="shared" si="54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4">
        <f t="shared" si="55"/>
        <v>41314.25</v>
      </c>
      <c r="N637">
        <v>1363150800</v>
      </c>
      <c r="O637" s="14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9">
        <f t="shared" si="59"/>
        <v>64.537683358624179</v>
      </c>
      <c r="G638" t="s">
        <v>14</v>
      </c>
      <c r="H638" s="6">
        <f t="shared" si="54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4">
        <f t="shared" si="55"/>
        <v>40926.25</v>
      </c>
      <c r="N638">
        <v>1330754400</v>
      </c>
      <c r="O638" s="14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9">
        <f t="shared" si="59"/>
        <v>79.411764705882348</v>
      </c>
      <c r="G639" t="s">
        <v>14</v>
      </c>
      <c r="H639" s="6">
        <f t="shared" si="54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4">
        <f t="shared" si="55"/>
        <v>42688.25</v>
      </c>
      <c r="N639">
        <v>1479794400</v>
      </c>
      <c r="O639" s="14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9">
        <f t="shared" si="59"/>
        <v>11.419117647058824</v>
      </c>
      <c r="G640" t="s">
        <v>14</v>
      </c>
      <c r="H640" s="6">
        <f t="shared" si="54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4">
        <f t="shared" si="55"/>
        <v>40386.208333333336</v>
      </c>
      <c r="N640">
        <v>1281243600</v>
      </c>
      <c r="O640" s="14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9">
        <f t="shared" si="59"/>
        <v>56.186046511627907</v>
      </c>
      <c r="G641" t="s">
        <v>47</v>
      </c>
      <c r="H641" s="6">
        <f t="shared" si="54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4">
        <f t="shared" si="55"/>
        <v>43309.208333333328</v>
      </c>
      <c r="N641">
        <v>1532754000</v>
      </c>
      <c r="O641" s="14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9">
        <f t="shared" si="59"/>
        <v>16.501669449081803</v>
      </c>
      <c r="G642" t="s">
        <v>14</v>
      </c>
      <c r="H642" s="6">
        <f t="shared" si="54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4">
        <f t="shared" si="55"/>
        <v>42387.25</v>
      </c>
      <c r="N642">
        <v>1453356000</v>
      </c>
      <c r="O642" s="14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9">
        <f t="shared" si="59"/>
        <v>119.96808510638297</v>
      </c>
      <c r="G643" t="s">
        <v>20</v>
      </c>
      <c r="H643" s="6">
        <f t="shared" ref="H643:H706" si="60">IF(E643&lt;&gt;0, E643/I643, 0)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4">
        <f t="shared" ref="M643:M706" si="61">(((L643/60)/60)/24)+DATE(1970,1,1)</f>
        <v>42786.25</v>
      </c>
      <c r="N643">
        <v>1489986000</v>
      </c>
      <c r="O643" s="14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 -1)</f>
        <v>theater</v>
      </c>
      <c r="T643" t="str">
        <f t="shared" ref="T643:T706" si="64">RIGHT(R643,LEN(R643) - FIND("/",R643))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9">
        <f t="shared" ref="F644:F707" si="65">IF(E644&lt;&gt;0,(E644/D644)*100,0)</f>
        <v>145.45652173913044</v>
      </c>
      <c r="G644" t="s">
        <v>20</v>
      </c>
      <c r="H644" s="6">
        <f t="shared" si="60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4">
        <f t="shared" si="61"/>
        <v>43451.25</v>
      </c>
      <c r="N644">
        <v>1545804000</v>
      </c>
      <c r="O644" s="14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9">
        <f t="shared" si="65"/>
        <v>221.38255033557047</v>
      </c>
      <c r="G645" t="s">
        <v>20</v>
      </c>
      <c r="H645" s="6">
        <f t="shared" si="60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4">
        <f t="shared" si="61"/>
        <v>42795.25</v>
      </c>
      <c r="N645">
        <v>1489899600</v>
      </c>
      <c r="O645" s="14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9">
        <f t="shared" si="65"/>
        <v>48.396694214876035</v>
      </c>
      <c r="G646" t="s">
        <v>14</v>
      </c>
      <c r="H646" s="6">
        <f t="shared" si="60"/>
        <v>28</v>
      </c>
      <c r="I646">
        <v>2928</v>
      </c>
      <c r="J646" t="s">
        <v>15</v>
      </c>
      <c r="K646" t="s">
        <v>16</v>
      </c>
      <c r="L646">
        <v>1545112800</v>
      </c>
      <c r="M646" s="14">
        <f t="shared" si="61"/>
        <v>43452.25</v>
      </c>
      <c r="N646">
        <v>1546495200</v>
      </c>
      <c r="O646" s="14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9">
        <f t="shared" si="65"/>
        <v>92.911504424778755</v>
      </c>
      <c r="G647" t="s">
        <v>14</v>
      </c>
      <c r="H647" s="6">
        <f t="shared" si="60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4">
        <f t="shared" si="61"/>
        <v>43369.208333333328</v>
      </c>
      <c r="N647">
        <v>1539752400</v>
      </c>
      <c r="O647" s="14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9">
        <f t="shared" si="65"/>
        <v>88.599797365754824</v>
      </c>
      <c r="G648" t="s">
        <v>14</v>
      </c>
      <c r="H648" s="6">
        <f t="shared" si="60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4">
        <f t="shared" si="61"/>
        <v>41346.208333333336</v>
      </c>
      <c r="N648">
        <v>1364101200</v>
      </c>
      <c r="O648" s="14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9">
        <f t="shared" si="65"/>
        <v>41.4</v>
      </c>
      <c r="G649" t="s">
        <v>14</v>
      </c>
      <c r="H649" s="6">
        <f t="shared" si="60"/>
        <v>103.5</v>
      </c>
      <c r="I649">
        <v>18</v>
      </c>
      <c r="J649" t="s">
        <v>21</v>
      </c>
      <c r="K649" t="s">
        <v>22</v>
      </c>
      <c r="L649">
        <v>1523250000</v>
      </c>
      <c r="M649" s="14">
        <f t="shared" si="61"/>
        <v>43199.208333333328</v>
      </c>
      <c r="N649">
        <v>1525323600</v>
      </c>
      <c r="O649" s="14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9">
        <f t="shared" si="65"/>
        <v>63.056795131845846</v>
      </c>
      <c r="G650" t="s">
        <v>74</v>
      </c>
      <c r="H650" s="6">
        <f t="shared" si="60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4">
        <f t="shared" si="61"/>
        <v>42922.208333333328</v>
      </c>
      <c r="N650">
        <v>1500872400</v>
      </c>
      <c r="O650" s="14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9">
        <f t="shared" si="65"/>
        <v>48.482333607230892</v>
      </c>
      <c r="G651" t="s">
        <v>14</v>
      </c>
      <c r="H651" s="6">
        <f t="shared" si="60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4">
        <f t="shared" si="61"/>
        <v>40471.208333333336</v>
      </c>
      <c r="N651">
        <v>1288501200</v>
      </c>
      <c r="O651" s="14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9">
        <f t="shared" si="65"/>
        <v>2</v>
      </c>
      <c r="G652" t="s">
        <v>14</v>
      </c>
      <c r="H652" s="6">
        <f t="shared" si="60"/>
        <v>2</v>
      </c>
      <c r="I652">
        <v>1</v>
      </c>
      <c r="J652" t="s">
        <v>21</v>
      </c>
      <c r="K652" t="s">
        <v>22</v>
      </c>
      <c r="L652">
        <v>1404795600</v>
      </c>
      <c r="M652" s="14">
        <f t="shared" si="61"/>
        <v>41828.208333333336</v>
      </c>
      <c r="N652">
        <v>1407128400</v>
      </c>
      <c r="O652" s="14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9">
        <f t="shared" si="65"/>
        <v>88.47941026944585</v>
      </c>
      <c r="G653" t="s">
        <v>14</v>
      </c>
      <c r="H653" s="6">
        <f t="shared" si="60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4">
        <f t="shared" si="61"/>
        <v>41692.25</v>
      </c>
      <c r="N653">
        <v>1394344800</v>
      </c>
      <c r="O653" s="14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9">
        <f t="shared" si="65"/>
        <v>126.84</v>
      </c>
      <c r="G654" t="s">
        <v>20</v>
      </c>
      <c r="H654" s="6">
        <f t="shared" si="60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4">
        <f t="shared" si="61"/>
        <v>42587.208333333328</v>
      </c>
      <c r="N654">
        <v>1474088400</v>
      </c>
      <c r="O654" s="14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9">
        <f t="shared" si="65"/>
        <v>2338.833333333333</v>
      </c>
      <c r="G655" t="s">
        <v>20</v>
      </c>
      <c r="H655" s="6">
        <f t="shared" si="60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4">
        <f t="shared" si="61"/>
        <v>42468.208333333328</v>
      </c>
      <c r="N655">
        <v>1460264400</v>
      </c>
      <c r="O655" s="14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9">
        <f t="shared" si="65"/>
        <v>508.38857142857148</v>
      </c>
      <c r="G656" t="s">
        <v>20</v>
      </c>
      <c r="H656" s="6">
        <f t="shared" si="60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4">
        <f t="shared" si="61"/>
        <v>42240.208333333328</v>
      </c>
      <c r="N656">
        <v>1440824400</v>
      </c>
      <c r="O656" s="14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9">
        <f t="shared" si="65"/>
        <v>191.47826086956522</v>
      </c>
      <c r="G657" t="s">
        <v>20</v>
      </c>
      <c r="H657" s="6">
        <f t="shared" si="60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4">
        <f t="shared" si="61"/>
        <v>42796.25</v>
      </c>
      <c r="N657">
        <v>1489554000</v>
      </c>
      <c r="O657" s="14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9">
        <f t="shared" si="65"/>
        <v>42.127533783783782</v>
      </c>
      <c r="G658" t="s">
        <v>14</v>
      </c>
      <c r="H658" s="6">
        <f t="shared" si="60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4">
        <f t="shared" si="61"/>
        <v>43097.25</v>
      </c>
      <c r="N658">
        <v>1514872800</v>
      </c>
      <c r="O658" s="14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9">
        <f t="shared" si="65"/>
        <v>8.24</v>
      </c>
      <c r="G659" t="s">
        <v>14</v>
      </c>
      <c r="H659" s="6">
        <f t="shared" si="60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4">
        <f t="shared" si="61"/>
        <v>43096.25</v>
      </c>
      <c r="N659">
        <v>1515736800</v>
      </c>
      <c r="O659" s="14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9">
        <f t="shared" si="65"/>
        <v>60.064638783269963</v>
      </c>
      <c r="G660" t="s">
        <v>74</v>
      </c>
      <c r="H660" s="6">
        <f t="shared" si="60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4">
        <f t="shared" si="61"/>
        <v>42246.208333333328</v>
      </c>
      <c r="N660">
        <v>1442898000</v>
      </c>
      <c r="O660" s="14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9">
        <f t="shared" si="65"/>
        <v>47.232808616404313</v>
      </c>
      <c r="G661" t="s">
        <v>14</v>
      </c>
      <c r="H661" s="6">
        <f t="shared" si="60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4">
        <f t="shared" si="61"/>
        <v>40570.25</v>
      </c>
      <c r="N661">
        <v>1296194400</v>
      </c>
      <c r="O661" s="14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9">
        <f t="shared" si="65"/>
        <v>81.736263736263737</v>
      </c>
      <c r="G662" t="s">
        <v>14</v>
      </c>
      <c r="H662" s="6">
        <f t="shared" si="60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4">
        <f t="shared" si="61"/>
        <v>42237.208333333328</v>
      </c>
      <c r="N662">
        <v>1440910800</v>
      </c>
      <c r="O662" s="14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9">
        <f t="shared" si="65"/>
        <v>54.187265917603</v>
      </c>
      <c r="G663" t="s">
        <v>14</v>
      </c>
      <c r="H663" s="6">
        <f t="shared" si="60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4">
        <f t="shared" si="61"/>
        <v>40996.208333333336</v>
      </c>
      <c r="N663">
        <v>1335502800</v>
      </c>
      <c r="O663" s="14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9">
        <f t="shared" si="65"/>
        <v>97.868131868131869</v>
      </c>
      <c r="G664" t="s">
        <v>14</v>
      </c>
      <c r="H664" s="6">
        <f t="shared" si="60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4">
        <f t="shared" si="61"/>
        <v>43443.25</v>
      </c>
      <c r="N664">
        <v>1544680800</v>
      </c>
      <c r="O664" s="14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9">
        <f t="shared" si="65"/>
        <v>77.239999999999995</v>
      </c>
      <c r="G665" t="s">
        <v>14</v>
      </c>
      <c r="H665" s="6">
        <f t="shared" si="60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4">
        <f t="shared" si="61"/>
        <v>40458.208333333336</v>
      </c>
      <c r="N665">
        <v>1288414800</v>
      </c>
      <c r="O665" s="14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9">
        <f t="shared" si="65"/>
        <v>33.464735516372798</v>
      </c>
      <c r="G666" t="s">
        <v>14</v>
      </c>
      <c r="H666" s="6">
        <f t="shared" si="60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4">
        <f t="shared" si="61"/>
        <v>40959.25</v>
      </c>
      <c r="N666">
        <v>1330581600</v>
      </c>
      <c r="O666" s="14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9">
        <f t="shared" si="65"/>
        <v>239.58823529411765</v>
      </c>
      <c r="G667" t="s">
        <v>20</v>
      </c>
      <c r="H667" s="6">
        <f t="shared" si="60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4">
        <f t="shared" si="61"/>
        <v>40733.208333333336</v>
      </c>
      <c r="N667">
        <v>1311397200</v>
      </c>
      <c r="O667" s="14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9">
        <f t="shared" si="65"/>
        <v>64.032258064516128</v>
      </c>
      <c r="G668" t="s">
        <v>74</v>
      </c>
      <c r="H668" s="6">
        <f t="shared" si="60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4">
        <f t="shared" si="61"/>
        <v>41516.208333333336</v>
      </c>
      <c r="N668">
        <v>1378357200</v>
      </c>
      <c r="O668" s="14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9">
        <f t="shared" si="65"/>
        <v>176.15942028985506</v>
      </c>
      <c r="G669" t="s">
        <v>20</v>
      </c>
      <c r="H669" s="6">
        <f t="shared" si="60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4">
        <f t="shared" si="61"/>
        <v>41892.208333333336</v>
      </c>
      <c r="N669">
        <v>1411102800</v>
      </c>
      <c r="O669" s="14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9">
        <f t="shared" si="65"/>
        <v>20.33818181818182</v>
      </c>
      <c r="G670" t="s">
        <v>14</v>
      </c>
      <c r="H670" s="6">
        <f t="shared" si="60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4">
        <f t="shared" si="61"/>
        <v>41122.208333333336</v>
      </c>
      <c r="N670">
        <v>1344834000</v>
      </c>
      <c r="O670" s="14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9">
        <f t="shared" si="65"/>
        <v>358.64754098360658</v>
      </c>
      <c r="G671" t="s">
        <v>20</v>
      </c>
      <c r="H671" s="6">
        <f t="shared" si="60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4">
        <f t="shared" si="61"/>
        <v>42912.208333333328</v>
      </c>
      <c r="N671">
        <v>1499230800</v>
      </c>
      <c r="O671" s="14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9">
        <f t="shared" si="65"/>
        <v>468.85802469135803</v>
      </c>
      <c r="G672" t="s">
        <v>20</v>
      </c>
      <c r="H672" s="6">
        <f t="shared" si="60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4">
        <f t="shared" si="61"/>
        <v>42425.25</v>
      </c>
      <c r="N672">
        <v>1457416800</v>
      </c>
      <c r="O672" s="14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9">
        <f t="shared" si="65"/>
        <v>122.05635245901641</v>
      </c>
      <c r="G673" t="s">
        <v>20</v>
      </c>
      <c r="H673" s="6">
        <f t="shared" si="60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4">
        <f t="shared" si="61"/>
        <v>40390.208333333336</v>
      </c>
      <c r="N673">
        <v>1280898000</v>
      </c>
      <c r="O673" s="14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9">
        <f t="shared" si="65"/>
        <v>55.931783729156137</v>
      </c>
      <c r="G674" t="s">
        <v>14</v>
      </c>
      <c r="H674" s="6">
        <f t="shared" si="60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4">
        <f t="shared" si="61"/>
        <v>43180.208333333328</v>
      </c>
      <c r="N674">
        <v>1522472400</v>
      </c>
      <c r="O674" s="14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9">
        <f t="shared" si="65"/>
        <v>43.660714285714285</v>
      </c>
      <c r="G675" t="s">
        <v>14</v>
      </c>
      <c r="H675" s="6">
        <f t="shared" si="60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4">
        <f t="shared" si="61"/>
        <v>42475.208333333328</v>
      </c>
      <c r="N675">
        <v>1462510800</v>
      </c>
      <c r="O675" s="14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9">
        <f t="shared" si="65"/>
        <v>33.53837141183363</v>
      </c>
      <c r="G676" t="s">
        <v>74</v>
      </c>
      <c r="H676" s="6">
        <f t="shared" si="60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4">
        <f t="shared" si="61"/>
        <v>40774.208333333336</v>
      </c>
      <c r="N676">
        <v>1317790800</v>
      </c>
      <c r="O676" s="14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9">
        <f t="shared" si="65"/>
        <v>122.97938144329896</v>
      </c>
      <c r="G677" t="s">
        <v>20</v>
      </c>
      <c r="H677" s="6">
        <f t="shared" si="60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4">
        <f t="shared" si="61"/>
        <v>43719.208333333328</v>
      </c>
      <c r="N677">
        <v>1568782800</v>
      </c>
      <c r="O677" s="14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9">
        <f t="shared" si="65"/>
        <v>189.74959871589084</v>
      </c>
      <c r="G678" t="s">
        <v>20</v>
      </c>
      <c r="H678" s="6">
        <f t="shared" si="60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4">
        <f t="shared" si="61"/>
        <v>41178.208333333336</v>
      </c>
      <c r="N678">
        <v>1349413200</v>
      </c>
      <c r="O678" s="14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9">
        <f t="shared" si="65"/>
        <v>83.622641509433961</v>
      </c>
      <c r="G679" t="s">
        <v>14</v>
      </c>
      <c r="H679" s="6">
        <f t="shared" si="60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4">
        <f t="shared" si="61"/>
        <v>42561.208333333328</v>
      </c>
      <c r="N679">
        <v>1472446800</v>
      </c>
      <c r="O679" s="14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9">
        <f t="shared" si="65"/>
        <v>17.968844221105527</v>
      </c>
      <c r="G680" t="s">
        <v>74</v>
      </c>
      <c r="H680" s="6">
        <f t="shared" si="60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4">
        <f t="shared" si="61"/>
        <v>43484.25</v>
      </c>
      <c r="N680">
        <v>1548050400</v>
      </c>
      <c r="O680" s="14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9">
        <f t="shared" si="65"/>
        <v>1036.5</v>
      </c>
      <c r="G681" t="s">
        <v>20</v>
      </c>
      <c r="H681" s="6">
        <f t="shared" si="60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4">
        <f t="shared" si="61"/>
        <v>43756.208333333328</v>
      </c>
      <c r="N681">
        <v>1571806800</v>
      </c>
      <c r="O681" s="14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9">
        <f t="shared" si="65"/>
        <v>97.405219780219781</v>
      </c>
      <c r="G682" t="s">
        <v>14</v>
      </c>
      <c r="H682" s="6">
        <f t="shared" si="60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4">
        <f t="shared" si="61"/>
        <v>43813.25</v>
      </c>
      <c r="N682">
        <v>1576476000</v>
      </c>
      <c r="O682" s="14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9">
        <f t="shared" si="65"/>
        <v>86.386203150461711</v>
      </c>
      <c r="G683" t="s">
        <v>14</v>
      </c>
      <c r="H683" s="6">
        <f t="shared" si="60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4">
        <f t="shared" si="61"/>
        <v>40898.25</v>
      </c>
      <c r="N683">
        <v>1324965600</v>
      </c>
      <c r="O683" s="14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9">
        <f t="shared" si="65"/>
        <v>150.16666666666666</v>
      </c>
      <c r="G684" t="s">
        <v>20</v>
      </c>
      <c r="H684" s="6">
        <f t="shared" si="60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4">
        <f t="shared" si="61"/>
        <v>41619.25</v>
      </c>
      <c r="N684">
        <v>1387519200</v>
      </c>
      <c r="O684" s="14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9">
        <f t="shared" si="65"/>
        <v>358.43478260869563</v>
      </c>
      <c r="G685" t="s">
        <v>20</v>
      </c>
      <c r="H685" s="6">
        <f t="shared" si="60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4">
        <f t="shared" si="61"/>
        <v>43359.208333333328</v>
      </c>
      <c r="N685">
        <v>1537246800</v>
      </c>
      <c r="O685" s="14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9">
        <f t="shared" si="65"/>
        <v>542.85714285714289</v>
      </c>
      <c r="G686" t="s">
        <v>20</v>
      </c>
      <c r="H686" s="6">
        <f t="shared" si="60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4">
        <f t="shared" si="61"/>
        <v>40358.208333333336</v>
      </c>
      <c r="N686">
        <v>1279515600</v>
      </c>
      <c r="O686" s="14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9">
        <f t="shared" si="65"/>
        <v>67.500714285714281</v>
      </c>
      <c r="G687" t="s">
        <v>14</v>
      </c>
      <c r="H687" s="6">
        <f t="shared" si="60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4">
        <f t="shared" si="61"/>
        <v>42239.208333333328</v>
      </c>
      <c r="N687">
        <v>1442379600</v>
      </c>
      <c r="O687" s="14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9">
        <f t="shared" si="65"/>
        <v>191.74666666666667</v>
      </c>
      <c r="G688" t="s">
        <v>20</v>
      </c>
      <c r="H688" s="6">
        <f t="shared" si="60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4">
        <f t="shared" si="61"/>
        <v>43186.208333333328</v>
      </c>
      <c r="N688">
        <v>1523077200</v>
      </c>
      <c r="O688" s="14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9">
        <f t="shared" si="65"/>
        <v>932</v>
      </c>
      <c r="G689" t="s">
        <v>20</v>
      </c>
      <c r="H689" s="6">
        <f t="shared" si="60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4">
        <f t="shared" si="61"/>
        <v>42806.25</v>
      </c>
      <c r="N689">
        <v>1489554000</v>
      </c>
      <c r="O689" s="14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9">
        <f t="shared" si="65"/>
        <v>429.27586206896552</v>
      </c>
      <c r="G690" t="s">
        <v>20</v>
      </c>
      <c r="H690" s="6">
        <f t="shared" si="60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4">
        <f t="shared" si="61"/>
        <v>43475.25</v>
      </c>
      <c r="N690">
        <v>1548482400</v>
      </c>
      <c r="O690" s="14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9">
        <f t="shared" si="65"/>
        <v>100.65753424657535</v>
      </c>
      <c r="G691" t="s">
        <v>20</v>
      </c>
      <c r="H691" s="6">
        <f t="shared" si="60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4">
        <f t="shared" si="61"/>
        <v>41576.208333333336</v>
      </c>
      <c r="N691">
        <v>1384063200</v>
      </c>
      <c r="O691" s="14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9">
        <f t="shared" si="65"/>
        <v>226.61111111111109</v>
      </c>
      <c r="G692" t="s">
        <v>20</v>
      </c>
      <c r="H692" s="6">
        <f t="shared" si="60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4">
        <f t="shared" si="61"/>
        <v>40874.25</v>
      </c>
      <c r="N692">
        <v>1322892000</v>
      </c>
      <c r="O692" s="14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9">
        <f t="shared" si="65"/>
        <v>142.38</v>
      </c>
      <c r="G693" t="s">
        <v>20</v>
      </c>
      <c r="H693" s="6">
        <f t="shared" si="60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4">
        <f t="shared" si="61"/>
        <v>41185.208333333336</v>
      </c>
      <c r="N693">
        <v>1350709200</v>
      </c>
      <c r="O693" s="14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9">
        <f t="shared" si="65"/>
        <v>90.633333333333326</v>
      </c>
      <c r="G694" t="s">
        <v>14</v>
      </c>
      <c r="H694" s="6">
        <f t="shared" si="60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4">
        <f t="shared" si="61"/>
        <v>43655.208333333328</v>
      </c>
      <c r="N694">
        <v>1564203600</v>
      </c>
      <c r="O694" s="14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9">
        <f t="shared" si="65"/>
        <v>63.966740576496676</v>
      </c>
      <c r="G695" t="s">
        <v>14</v>
      </c>
      <c r="H695" s="6">
        <f t="shared" si="60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4">
        <f t="shared" si="61"/>
        <v>43025.208333333328</v>
      </c>
      <c r="N695">
        <v>1509685200</v>
      </c>
      <c r="O695" s="14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9">
        <f t="shared" si="65"/>
        <v>84.131868131868131</v>
      </c>
      <c r="G696" t="s">
        <v>14</v>
      </c>
      <c r="H696" s="6">
        <f t="shared" si="60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4">
        <f t="shared" si="61"/>
        <v>43066.25</v>
      </c>
      <c r="N696">
        <v>1514959200</v>
      </c>
      <c r="O696" s="14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9">
        <f t="shared" si="65"/>
        <v>133.93478260869566</v>
      </c>
      <c r="G697" t="s">
        <v>20</v>
      </c>
      <c r="H697" s="6">
        <f t="shared" si="60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4">
        <f t="shared" si="61"/>
        <v>42322.25</v>
      </c>
      <c r="N697">
        <v>1448863200</v>
      </c>
      <c r="O697" s="14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9">
        <f t="shared" si="65"/>
        <v>59.042047531992694</v>
      </c>
      <c r="G698" t="s">
        <v>14</v>
      </c>
      <c r="H698" s="6">
        <f t="shared" si="60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4">
        <f t="shared" si="61"/>
        <v>42114.208333333328</v>
      </c>
      <c r="N698">
        <v>1429592400</v>
      </c>
      <c r="O698" s="14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9">
        <f t="shared" si="65"/>
        <v>152.80062063615205</v>
      </c>
      <c r="G699" t="s">
        <v>20</v>
      </c>
      <c r="H699" s="6">
        <f t="shared" si="60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4">
        <f t="shared" si="61"/>
        <v>43190.208333333328</v>
      </c>
      <c r="N699">
        <v>1522645200</v>
      </c>
      <c r="O699" s="14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9">
        <f t="shared" si="65"/>
        <v>446.69121140142522</v>
      </c>
      <c r="G700" t="s">
        <v>20</v>
      </c>
      <c r="H700" s="6">
        <f t="shared" si="60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4">
        <f t="shared" si="61"/>
        <v>40871.25</v>
      </c>
      <c r="N700">
        <v>1323324000</v>
      </c>
      <c r="O700" s="14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9">
        <f t="shared" si="65"/>
        <v>84.391891891891888</v>
      </c>
      <c r="G701" t="s">
        <v>14</v>
      </c>
      <c r="H701" s="6">
        <f t="shared" si="60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4">
        <f t="shared" si="61"/>
        <v>43641.208333333328</v>
      </c>
      <c r="N701">
        <v>1561525200</v>
      </c>
      <c r="O701" s="14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9">
        <f t="shared" si="65"/>
        <v>3</v>
      </c>
      <c r="G702" t="s">
        <v>14</v>
      </c>
      <c r="H702" s="6">
        <f t="shared" si="60"/>
        <v>3</v>
      </c>
      <c r="I702">
        <v>1</v>
      </c>
      <c r="J702" t="s">
        <v>21</v>
      </c>
      <c r="K702" t="s">
        <v>22</v>
      </c>
      <c r="L702">
        <v>1264399200</v>
      </c>
      <c r="M702" s="14">
        <f t="shared" si="61"/>
        <v>40203.25</v>
      </c>
      <c r="N702">
        <v>1265695200</v>
      </c>
      <c r="O702" s="14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9">
        <f t="shared" si="65"/>
        <v>175.02692307692308</v>
      </c>
      <c r="G703" t="s">
        <v>20</v>
      </c>
      <c r="H703" s="6">
        <f t="shared" si="60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4">
        <f t="shared" si="61"/>
        <v>40629.208333333336</v>
      </c>
      <c r="N703">
        <v>1301806800</v>
      </c>
      <c r="O703" s="14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9">
        <f t="shared" si="65"/>
        <v>54.137931034482754</v>
      </c>
      <c r="G704" t="s">
        <v>14</v>
      </c>
      <c r="H704" s="6">
        <f t="shared" si="60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4">
        <f t="shared" si="61"/>
        <v>41477.208333333336</v>
      </c>
      <c r="N704">
        <v>1374901200</v>
      </c>
      <c r="O704" s="14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9">
        <f t="shared" si="65"/>
        <v>311.87381703470032</v>
      </c>
      <c r="G705" t="s">
        <v>20</v>
      </c>
      <c r="H705" s="6">
        <f t="shared" si="60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4">
        <f t="shared" si="61"/>
        <v>41020.208333333336</v>
      </c>
      <c r="N705">
        <v>1336453200</v>
      </c>
      <c r="O705" s="14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9">
        <f t="shared" si="65"/>
        <v>122.78160919540231</v>
      </c>
      <c r="G706" t="s">
        <v>20</v>
      </c>
      <c r="H706" s="6">
        <f t="shared" si="60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4">
        <f t="shared" si="61"/>
        <v>42555.208333333328</v>
      </c>
      <c r="N706">
        <v>1468904400</v>
      </c>
      <c r="O706" s="14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9">
        <f t="shared" si="65"/>
        <v>99.026517383618156</v>
      </c>
      <c r="G707" t="s">
        <v>14</v>
      </c>
      <c r="H707" s="6">
        <f t="shared" ref="H707:H770" si="66">IF(E707&lt;&gt;0, E707/I707, 0)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4">
        <f t="shared" ref="M707:M770" si="67">(((L707/60)/60)/24)+DATE(1970,1,1)</f>
        <v>41619.25</v>
      </c>
      <c r="N707">
        <v>1387087200</v>
      </c>
      <c r="O707" s="14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 -1)</f>
        <v>publishing</v>
      </c>
      <c r="T707" t="str">
        <f t="shared" ref="T707:T770" si="70">RIGHT(R707,LEN(R707) - FIND("/",R707))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9">
        <f t="shared" ref="F708:F771" si="71">IF(E708&lt;&gt;0,(E708/D708)*100,0)</f>
        <v>127.84686346863469</v>
      </c>
      <c r="G708" t="s">
        <v>20</v>
      </c>
      <c r="H708" s="6">
        <f t="shared" si="66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4">
        <f t="shared" si="67"/>
        <v>43471.25</v>
      </c>
      <c r="N708">
        <v>1547445600</v>
      </c>
      <c r="O708" s="14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9">
        <f t="shared" si="71"/>
        <v>158.61643835616439</v>
      </c>
      <c r="G709" t="s">
        <v>20</v>
      </c>
      <c r="H709" s="6">
        <f t="shared" si="66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4">
        <f t="shared" si="67"/>
        <v>43442.25</v>
      </c>
      <c r="N709">
        <v>1547359200</v>
      </c>
      <c r="O709" s="14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9">
        <f t="shared" si="71"/>
        <v>707.05882352941171</v>
      </c>
      <c r="G710" t="s">
        <v>20</v>
      </c>
      <c r="H710" s="6">
        <f t="shared" si="66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4">
        <f t="shared" si="67"/>
        <v>42877.208333333328</v>
      </c>
      <c r="N710">
        <v>1496293200</v>
      </c>
      <c r="O710" s="14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9">
        <f t="shared" si="71"/>
        <v>142.38775510204081</v>
      </c>
      <c r="G711" t="s">
        <v>20</v>
      </c>
      <c r="H711" s="6">
        <f t="shared" si="66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4">
        <f t="shared" si="67"/>
        <v>41018.208333333336</v>
      </c>
      <c r="N711">
        <v>1335416400</v>
      </c>
      <c r="O711" s="14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9">
        <f t="shared" si="71"/>
        <v>147.86046511627907</v>
      </c>
      <c r="G712" t="s">
        <v>20</v>
      </c>
      <c r="H712" s="6">
        <f t="shared" si="66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4">
        <f t="shared" si="67"/>
        <v>43295.208333333328</v>
      </c>
      <c r="N712">
        <v>1532149200</v>
      </c>
      <c r="O712" s="14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9">
        <f t="shared" si="71"/>
        <v>20.322580645161288</v>
      </c>
      <c r="G713" t="s">
        <v>14</v>
      </c>
      <c r="H713" s="6">
        <f t="shared" si="66"/>
        <v>90</v>
      </c>
      <c r="I713">
        <v>14</v>
      </c>
      <c r="J713" t="s">
        <v>107</v>
      </c>
      <c r="K713" t="s">
        <v>108</v>
      </c>
      <c r="L713">
        <v>1453615200</v>
      </c>
      <c r="M713" s="14">
        <f t="shared" si="67"/>
        <v>42393.25</v>
      </c>
      <c r="N713">
        <v>1453788000</v>
      </c>
      <c r="O713" s="14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9">
        <f t="shared" si="71"/>
        <v>1840.625</v>
      </c>
      <c r="G714" t="s">
        <v>20</v>
      </c>
      <c r="H714" s="6">
        <f t="shared" si="66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4">
        <f t="shared" si="67"/>
        <v>42559.208333333328</v>
      </c>
      <c r="N714">
        <v>1471496400</v>
      </c>
      <c r="O714" s="14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9">
        <f t="shared" si="71"/>
        <v>161.94202898550725</v>
      </c>
      <c r="G715" t="s">
        <v>20</v>
      </c>
      <c r="H715" s="6">
        <f t="shared" si="66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4">
        <f t="shared" si="67"/>
        <v>42604.208333333328</v>
      </c>
      <c r="N715">
        <v>1472878800</v>
      </c>
      <c r="O715" s="14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9">
        <f t="shared" si="71"/>
        <v>472.82077922077923</v>
      </c>
      <c r="G716" t="s">
        <v>20</v>
      </c>
      <c r="H716" s="6">
        <f t="shared" si="66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4">
        <f t="shared" si="67"/>
        <v>41870.208333333336</v>
      </c>
      <c r="N716">
        <v>1408510800</v>
      </c>
      <c r="O716" s="14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9">
        <f t="shared" si="71"/>
        <v>24.466101694915253</v>
      </c>
      <c r="G717" t="s">
        <v>14</v>
      </c>
      <c r="H717" s="6">
        <f t="shared" si="66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4">
        <f t="shared" si="67"/>
        <v>40397.208333333336</v>
      </c>
      <c r="N717">
        <v>1281589200</v>
      </c>
      <c r="O717" s="14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9">
        <f t="shared" si="71"/>
        <v>517.65</v>
      </c>
      <c r="G718" t="s">
        <v>20</v>
      </c>
      <c r="H718" s="6">
        <f t="shared" si="66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4">
        <f t="shared" si="67"/>
        <v>41465.208333333336</v>
      </c>
      <c r="N718">
        <v>1375851600</v>
      </c>
      <c r="O718" s="14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9">
        <f t="shared" si="71"/>
        <v>247.64285714285714</v>
      </c>
      <c r="G719" t="s">
        <v>20</v>
      </c>
      <c r="H719" s="6">
        <f t="shared" si="66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4">
        <f t="shared" si="67"/>
        <v>40777.208333333336</v>
      </c>
      <c r="N719">
        <v>1315803600</v>
      </c>
      <c r="O719" s="14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9">
        <f t="shared" si="71"/>
        <v>100.20481927710843</v>
      </c>
      <c r="G720" t="s">
        <v>20</v>
      </c>
      <c r="H720" s="6">
        <f t="shared" si="66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4">
        <f t="shared" si="67"/>
        <v>41442.208333333336</v>
      </c>
      <c r="N720">
        <v>1373691600</v>
      </c>
      <c r="O720" s="14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9">
        <f t="shared" si="71"/>
        <v>153</v>
      </c>
      <c r="G721" t="s">
        <v>20</v>
      </c>
      <c r="H721" s="6">
        <f t="shared" si="66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4">
        <f t="shared" si="67"/>
        <v>41058.208333333336</v>
      </c>
      <c r="N721">
        <v>1339218000</v>
      </c>
      <c r="O721" s="14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9">
        <f t="shared" si="71"/>
        <v>37.091954022988503</v>
      </c>
      <c r="G722" t="s">
        <v>74</v>
      </c>
      <c r="H722" s="6">
        <f t="shared" si="66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4">
        <f t="shared" si="67"/>
        <v>43152.25</v>
      </c>
      <c r="N722">
        <v>1520402400</v>
      </c>
      <c r="O722" s="14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9">
        <f t="shared" si="71"/>
        <v>4.392394822006473</v>
      </c>
      <c r="G723" t="s">
        <v>74</v>
      </c>
      <c r="H723" s="6">
        <f t="shared" si="66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4">
        <f t="shared" si="67"/>
        <v>43194.208333333328</v>
      </c>
      <c r="N723">
        <v>1523336400</v>
      </c>
      <c r="O723" s="14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9">
        <f t="shared" si="71"/>
        <v>156.50721649484535</v>
      </c>
      <c r="G724" t="s">
        <v>20</v>
      </c>
      <c r="H724" s="6">
        <f t="shared" si="66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4">
        <f t="shared" si="67"/>
        <v>43045.25</v>
      </c>
      <c r="N724">
        <v>1512280800</v>
      </c>
      <c r="O724" s="14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9">
        <f t="shared" si="71"/>
        <v>270.40816326530609</v>
      </c>
      <c r="G725" t="s">
        <v>20</v>
      </c>
      <c r="H725" s="6">
        <f t="shared" si="66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4">
        <f t="shared" si="67"/>
        <v>42431.25</v>
      </c>
      <c r="N725">
        <v>1458709200</v>
      </c>
      <c r="O725" s="14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9">
        <f t="shared" si="71"/>
        <v>134.05952380952382</v>
      </c>
      <c r="G726" t="s">
        <v>20</v>
      </c>
      <c r="H726" s="6">
        <f t="shared" si="66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4">
        <f t="shared" si="67"/>
        <v>41934.208333333336</v>
      </c>
      <c r="N726">
        <v>1414126800</v>
      </c>
      <c r="O726" s="14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9">
        <f t="shared" si="71"/>
        <v>50.398033126293996</v>
      </c>
      <c r="G727" t="s">
        <v>14</v>
      </c>
      <c r="H727" s="6">
        <f t="shared" si="66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4">
        <f t="shared" si="67"/>
        <v>41958.25</v>
      </c>
      <c r="N727">
        <v>1416204000</v>
      </c>
      <c r="O727" s="14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9">
        <f t="shared" si="71"/>
        <v>88.815837937384899</v>
      </c>
      <c r="G728" t="s">
        <v>74</v>
      </c>
      <c r="H728" s="6">
        <f t="shared" si="66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4">
        <f t="shared" si="67"/>
        <v>40476.208333333336</v>
      </c>
      <c r="N728">
        <v>1288501200</v>
      </c>
      <c r="O728" s="14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9">
        <f t="shared" si="71"/>
        <v>165</v>
      </c>
      <c r="G729" t="s">
        <v>20</v>
      </c>
      <c r="H729" s="6">
        <f t="shared" si="66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4">
        <f t="shared" si="67"/>
        <v>43485.25</v>
      </c>
      <c r="N729">
        <v>1552971600</v>
      </c>
      <c r="O729" s="14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9">
        <f t="shared" si="71"/>
        <v>17.5</v>
      </c>
      <c r="G730" t="s">
        <v>14</v>
      </c>
      <c r="H730" s="6">
        <f t="shared" si="66"/>
        <v>73.5</v>
      </c>
      <c r="I730">
        <v>10</v>
      </c>
      <c r="J730" t="s">
        <v>21</v>
      </c>
      <c r="K730" t="s">
        <v>22</v>
      </c>
      <c r="L730">
        <v>1464152400</v>
      </c>
      <c r="M730" s="14">
        <f t="shared" si="67"/>
        <v>42515.208333333328</v>
      </c>
      <c r="N730">
        <v>1465102800</v>
      </c>
      <c r="O730" s="14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9">
        <f t="shared" si="71"/>
        <v>185.66071428571428</v>
      </c>
      <c r="G731" t="s">
        <v>20</v>
      </c>
      <c r="H731" s="6">
        <f t="shared" si="66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4">
        <f t="shared" si="67"/>
        <v>41309.25</v>
      </c>
      <c r="N731">
        <v>1360130400</v>
      </c>
      <c r="O731" s="14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9">
        <f t="shared" si="71"/>
        <v>412.6631944444444</v>
      </c>
      <c r="G732" t="s">
        <v>20</v>
      </c>
      <c r="H732" s="6">
        <f t="shared" si="66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4">
        <f t="shared" si="67"/>
        <v>42147.208333333328</v>
      </c>
      <c r="N732">
        <v>1432875600</v>
      </c>
      <c r="O732" s="14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9">
        <f t="shared" si="71"/>
        <v>90.25</v>
      </c>
      <c r="G733" t="s">
        <v>74</v>
      </c>
      <c r="H733" s="6">
        <f t="shared" si="66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4">
        <f t="shared" si="67"/>
        <v>42939.208333333328</v>
      </c>
      <c r="N733">
        <v>1500872400</v>
      </c>
      <c r="O733" s="14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9">
        <f t="shared" si="71"/>
        <v>91.984615384615381</v>
      </c>
      <c r="G734" t="s">
        <v>14</v>
      </c>
      <c r="H734" s="6">
        <f t="shared" si="66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4">
        <f t="shared" si="67"/>
        <v>42816.208333333328</v>
      </c>
      <c r="N734">
        <v>1492146000</v>
      </c>
      <c r="O734" s="14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9">
        <f t="shared" si="71"/>
        <v>527.00632911392404</v>
      </c>
      <c r="G735" t="s">
        <v>20</v>
      </c>
      <c r="H735" s="6">
        <f t="shared" si="66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4">
        <f t="shared" si="67"/>
        <v>41844.208333333336</v>
      </c>
      <c r="N735">
        <v>1407301200</v>
      </c>
      <c r="O735" s="14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9">
        <f t="shared" si="71"/>
        <v>319.14285714285711</v>
      </c>
      <c r="G736" t="s">
        <v>20</v>
      </c>
      <c r="H736" s="6">
        <f t="shared" si="66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4">
        <f t="shared" si="67"/>
        <v>42763.25</v>
      </c>
      <c r="N736">
        <v>1486620000</v>
      </c>
      <c r="O736" s="14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9">
        <f t="shared" si="71"/>
        <v>354.18867924528303</v>
      </c>
      <c r="G737" t="s">
        <v>20</v>
      </c>
      <c r="H737" s="6">
        <f t="shared" si="66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4">
        <f t="shared" si="67"/>
        <v>42459.208333333328</v>
      </c>
      <c r="N737">
        <v>1459918800</v>
      </c>
      <c r="O737" s="14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9">
        <f t="shared" si="71"/>
        <v>32.896103896103895</v>
      </c>
      <c r="G738" t="s">
        <v>74</v>
      </c>
      <c r="H738" s="6">
        <f t="shared" si="66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4">
        <f t="shared" si="67"/>
        <v>42055.25</v>
      </c>
      <c r="N738">
        <v>1424757600</v>
      </c>
      <c r="O738" s="14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9">
        <f t="shared" si="71"/>
        <v>135.8918918918919</v>
      </c>
      <c r="G739" t="s">
        <v>20</v>
      </c>
      <c r="H739" s="6">
        <f t="shared" si="66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4">
        <f t="shared" si="67"/>
        <v>42685.25</v>
      </c>
      <c r="N739">
        <v>1479880800</v>
      </c>
      <c r="O739" s="14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9">
        <f t="shared" si="71"/>
        <v>2.0843373493975905</v>
      </c>
      <c r="G740" t="s">
        <v>14</v>
      </c>
      <c r="H740" s="6">
        <f t="shared" si="66"/>
        <v>103.8</v>
      </c>
      <c r="I740">
        <v>15</v>
      </c>
      <c r="J740" t="s">
        <v>21</v>
      </c>
      <c r="K740" t="s">
        <v>22</v>
      </c>
      <c r="L740">
        <v>1416117600</v>
      </c>
      <c r="M740" s="14">
        <f t="shared" si="67"/>
        <v>41959.25</v>
      </c>
      <c r="N740">
        <v>1418018400</v>
      </c>
      <c r="O740" s="14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9">
        <f t="shared" si="71"/>
        <v>61</v>
      </c>
      <c r="G741" t="s">
        <v>14</v>
      </c>
      <c r="H741" s="6">
        <f t="shared" si="66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4">
        <f t="shared" si="67"/>
        <v>41089.208333333336</v>
      </c>
      <c r="N741">
        <v>1341032400</v>
      </c>
      <c r="O741" s="14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9">
        <f t="shared" si="71"/>
        <v>30.037735849056602</v>
      </c>
      <c r="G742" t="s">
        <v>14</v>
      </c>
      <c r="H742" s="6">
        <f t="shared" si="66"/>
        <v>99.5</v>
      </c>
      <c r="I742">
        <v>16</v>
      </c>
      <c r="J742" t="s">
        <v>21</v>
      </c>
      <c r="K742" t="s">
        <v>22</v>
      </c>
      <c r="L742">
        <v>1486101600</v>
      </c>
      <c r="M742" s="14">
        <f t="shared" si="67"/>
        <v>42769.25</v>
      </c>
      <c r="N742">
        <v>1486360800</v>
      </c>
      <c r="O742" s="14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9">
        <f t="shared" si="71"/>
        <v>1179.1666666666665</v>
      </c>
      <c r="G743" t="s">
        <v>20</v>
      </c>
      <c r="H743" s="6">
        <f t="shared" si="66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4">
        <f t="shared" si="67"/>
        <v>40321.208333333336</v>
      </c>
      <c r="N743">
        <v>1274677200</v>
      </c>
      <c r="O743" s="14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9">
        <f t="shared" si="71"/>
        <v>1126.0833333333335</v>
      </c>
      <c r="G744" t="s">
        <v>20</v>
      </c>
      <c r="H744" s="6">
        <f t="shared" si="66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4">
        <f t="shared" si="67"/>
        <v>40197.25</v>
      </c>
      <c r="N744">
        <v>1267509600</v>
      </c>
      <c r="O744" s="14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9">
        <f t="shared" si="71"/>
        <v>12.923076923076923</v>
      </c>
      <c r="G745" t="s">
        <v>14</v>
      </c>
      <c r="H745" s="6">
        <f t="shared" si="66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4">
        <f t="shared" si="67"/>
        <v>42298.208333333328</v>
      </c>
      <c r="N745">
        <v>1445922000</v>
      </c>
      <c r="O745" s="14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9">
        <f t="shared" si="71"/>
        <v>712</v>
      </c>
      <c r="G746" t="s">
        <v>20</v>
      </c>
      <c r="H746" s="6">
        <f t="shared" si="66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4">
        <f t="shared" si="67"/>
        <v>43322.208333333328</v>
      </c>
      <c r="N746">
        <v>1534050000</v>
      </c>
      <c r="O746" s="14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9">
        <f t="shared" si="71"/>
        <v>30.304347826086957</v>
      </c>
      <c r="G747" t="s">
        <v>14</v>
      </c>
      <c r="H747" s="6">
        <f t="shared" si="66"/>
        <v>61.5</v>
      </c>
      <c r="I747">
        <v>34</v>
      </c>
      <c r="J747" t="s">
        <v>21</v>
      </c>
      <c r="K747" t="s">
        <v>22</v>
      </c>
      <c r="L747">
        <v>1275195600</v>
      </c>
      <c r="M747" s="14">
        <f t="shared" si="67"/>
        <v>40328.208333333336</v>
      </c>
      <c r="N747">
        <v>1277528400</v>
      </c>
      <c r="O747" s="14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9">
        <f t="shared" si="71"/>
        <v>212.50896057347671</v>
      </c>
      <c r="G748" t="s">
        <v>20</v>
      </c>
      <c r="H748" s="6">
        <f t="shared" si="66"/>
        <v>35</v>
      </c>
      <c r="I748">
        <v>3388</v>
      </c>
      <c r="J748" t="s">
        <v>21</v>
      </c>
      <c r="K748" t="s">
        <v>22</v>
      </c>
      <c r="L748">
        <v>1318136400</v>
      </c>
      <c r="M748" s="14">
        <f t="shared" si="67"/>
        <v>40825.208333333336</v>
      </c>
      <c r="N748">
        <v>1318568400</v>
      </c>
      <c r="O748" s="14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9">
        <f t="shared" si="71"/>
        <v>228.85714285714286</v>
      </c>
      <c r="G749" t="s">
        <v>20</v>
      </c>
      <c r="H749" s="6">
        <f t="shared" si="66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4">
        <f t="shared" si="67"/>
        <v>40423.208333333336</v>
      </c>
      <c r="N749">
        <v>1284354000</v>
      </c>
      <c r="O749" s="14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9">
        <f t="shared" si="71"/>
        <v>34.959979476654695</v>
      </c>
      <c r="G750" t="s">
        <v>74</v>
      </c>
      <c r="H750" s="6">
        <f t="shared" si="66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4">
        <f t="shared" si="67"/>
        <v>40238.25</v>
      </c>
      <c r="N750">
        <v>1269579600</v>
      </c>
      <c r="O750" s="14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9">
        <f t="shared" si="71"/>
        <v>157.29069767441862</v>
      </c>
      <c r="G751" t="s">
        <v>20</v>
      </c>
      <c r="H751" s="6">
        <f t="shared" si="66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4">
        <f t="shared" si="67"/>
        <v>41920.208333333336</v>
      </c>
      <c r="N751">
        <v>1413781200</v>
      </c>
      <c r="O751" s="14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9">
        <f t="shared" si="71"/>
        <v>1</v>
      </c>
      <c r="G752" t="s">
        <v>14</v>
      </c>
      <c r="H752" s="6">
        <f t="shared" si="66"/>
        <v>1</v>
      </c>
      <c r="I752">
        <v>1</v>
      </c>
      <c r="J752" t="s">
        <v>40</v>
      </c>
      <c r="K752" t="s">
        <v>41</v>
      </c>
      <c r="L752">
        <v>1277960400</v>
      </c>
      <c r="M752" s="14">
        <f t="shared" si="67"/>
        <v>40360.208333333336</v>
      </c>
      <c r="N752">
        <v>1280120400</v>
      </c>
      <c r="O752" s="14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9">
        <f t="shared" si="71"/>
        <v>232.30555555555554</v>
      </c>
      <c r="G753" t="s">
        <v>20</v>
      </c>
      <c r="H753" s="6">
        <f t="shared" si="66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4">
        <f t="shared" si="67"/>
        <v>42446.208333333328</v>
      </c>
      <c r="N753">
        <v>1459486800</v>
      </c>
      <c r="O753" s="14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9">
        <f t="shared" si="71"/>
        <v>92.448275862068968</v>
      </c>
      <c r="G754" t="s">
        <v>74</v>
      </c>
      <c r="H754" s="6">
        <f t="shared" si="66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4">
        <f t="shared" si="67"/>
        <v>40395.208333333336</v>
      </c>
      <c r="N754">
        <v>1282539600</v>
      </c>
      <c r="O754" s="14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9">
        <f t="shared" si="71"/>
        <v>256.70212765957444</v>
      </c>
      <c r="G755" t="s">
        <v>20</v>
      </c>
      <c r="H755" s="6">
        <f t="shared" si="66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4">
        <f t="shared" si="67"/>
        <v>40321.208333333336</v>
      </c>
      <c r="N755">
        <v>1275886800</v>
      </c>
      <c r="O755" s="14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9">
        <f t="shared" si="71"/>
        <v>168.47017045454547</v>
      </c>
      <c r="G756" t="s">
        <v>20</v>
      </c>
      <c r="H756" s="6">
        <f t="shared" si="66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4">
        <f t="shared" si="67"/>
        <v>41210.208333333336</v>
      </c>
      <c r="N756">
        <v>1355983200</v>
      </c>
      <c r="O756" s="14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9">
        <f t="shared" si="71"/>
        <v>166.57777777777778</v>
      </c>
      <c r="G757" t="s">
        <v>20</v>
      </c>
      <c r="H757" s="6">
        <f t="shared" si="66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4">
        <f t="shared" si="67"/>
        <v>43096.25</v>
      </c>
      <c r="N757">
        <v>1515391200</v>
      </c>
      <c r="O757" s="14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9">
        <f t="shared" si="71"/>
        <v>772.07692307692309</v>
      </c>
      <c r="G758" t="s">
        <v>20</v>
      </c>
      <c r="H758" s="6">
        <f t="shared" si="66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4">
        <f t="shared" si="67"/>
        <v>42024.25</v>
      </c>
      <c r="N758">
        <v>1422252000</v>
      </c>
      <c r="O758" s="14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9">
        <f t="shared" si="71"/>
        <v>406.85714285714283</v>
      </c>
      <c r="G759" t="s">
        <v>20</v>
      </c>
      <c r="H759" s="6">
        <f t="shared" si="66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4">
        <f t="shared" si="67"/>
        <v>40675.208333333336</v>
      </c>
      <c r="N759">
        <v>1305522000</v>
      </c>
      <c r="O759" s="14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9">
        <f t="shared" si="71"/>
        <v>564.20608108108115</v>
      </c>
      <c r="G760" t="s">
        <v>20</v>
      </c>
      <c r="H760" s="6">
        <f t="shared" si="66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4">
        <f t="shared" si="67"/>
        <v>41936.208333333336</v>
      </c>
      <c r="N760">
        <v>1414904400</v>
      </c>
      <c r="O760" s="14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9">
        <f t="shared" si="71"/>
        <v>68.426865671641792</v>
      </c>
      <c r="G761" t="s">
        <v>14</v>
      </c>
      <c r="H761" s="6">
        <f t="shared" si="66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4">
        <f t="shared" si="67"/>
        <v>43136.25</v>
      </c>
      <c r="N761">
        <v>1520402400</v>
      </c>
      <c r="O761" s="14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9">
        <f t="shared" si="71"/>
        <v>34.351966873706004</v>
      </c>
      <c r="G762" t="s">
        <v>14</v>
      </c>
      <c r="H762" s="6">
        <f t="shared" si="66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4">
        <f t="shared" si="67"/>
        <v>43678.208333333328</v>
      </c>
      <c r="N762">
        <v>1567141200</v>
      </c>
      <c r="O762" s="14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9">
        <f t="shared" si="71"/>
        <v>655.4545454545455</v>
      </c>
      <c r="G763" t="s">
        <v>20</v>
      </c>
      <c r="H763" s="6">
        <f t="shared" si="66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4">
        <f t="shared" si="67"/>
        <v>42938.208333333328</v>
      </c>
      <c r="N763">
        <v>1501131600</v>
      </c>
      <c r="O763" s="14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9">
        <f t="shared" si="71"/>
        <v>177.25714285714284</v>
      </c>
      <c r="G764" t="s">
        <v>20</v>
      </c>
      <c r="H764" s="6">
        <f t="shared" si="66"/>
        <v>62.04</v>
      </c>
      <c r="I764">
        <v>100</v>
      </c>
      <c r="J764" t="s">
        <v>26</v>
      </c>
      <c r="K764" t="s">
        <v>27</v>
      </c>
      <c r="L764">
        <v>1354082400</v>
      </c>
      <c r="M764" s="14">
        <f t="shared" si="67"/>
        <v>41241.25</v>
      </c>
      <c r="N764">
        <v>1355032800</v>
      </c>
      <c r="O764" s="14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9">
        <f t="shared" si="71"/>
        <v>113.17857142857144</v>
      </c>
      <c r="G765" t="s">
        <v>20</v>
      </c>
      <c r="H765" s="6">
        <f t="shared" si="66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4">
        <f t="shared" si="67"/>
        <v>41037.208333333336</v>
      </c>
      <c r="N765">
        <v>1339477200</v>
      </c>
      <c r="O765" s="14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9">
        <f t="shared" si="71"/>
        <v>728.18181818181824</v>
      </c>
      <c r="G766" t="s">
        <v>20</v>
      </c>
      <c r="H766" s="6">
        <f t="shared" si="66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4">
        <f t="shared" si="67"/>
        <v>40676.208333333336</v>
      </c>
      <c r="N766">
        <v>1305954000</v>
      </c>
      <c r="O766" s="14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9">
        <f t="shared" si="71"/>
        <v>208.33333333333334</v>
      </c>
      <c r="G767" t="s">
        <v>20</v>
      </c>
      <c r="H767" s="6">
        <f t="shared" si="66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4">
        <f t="shared" si="67"/>
        <v>42840.208333333328</v>
      </c>
      <c r="N767">
        <v>1494392400</v>
      </c>
      <c r="O767" s="14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9">
        <f t="shared" si="71"/>
        <v>31.171232876712331</v>
      </c>
      <c r="G768" t="s">
        <v>14</v>
      </c>
      <c r="H768" s="6">
        <f t="shared" si="66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4">
        <f t="shared" si="67"/>
        <v>43362.208333333328</v>
      </c>
      <c r="N768">
        <v>1537419600</v>
      </c>
      <c r="O768" s="14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9">
        <f t="shared" si="71"/>
        <v>56.967078189300416</v>
      </c>
      <c r="G769" t="s">
        <v>14</v>
      </c>
      <c r="H769" s="6">
        <f t="shared" si="66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4">
        <f t="shared" si="67"/>
        <v>42283.208333333328</v>
      </c>
      <c r="N769">
        <v>1447999200</v>
      </c>
      <c r="O769" s="14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9">
        <f t="shared" si="71"/>
        <v>231</v>
      </c>
      <c r="G770" t="s">
        <v>20</v>
      </c>
      <c r="H770" s="6">
        <f t="shared" si="66"/>
        <v>73.92</v>
      </c>
      <c r="I770">
        <v>150</v>
      </c>
      <c r="J770" t="s">
        <v>21</v>
      </c>
      <c r="K770" t="s">
        <v>22</v>
      </c>
      <c r="L770">
        <v>1386741600</v>
      </c>
      <c r="M770" s="14">
        <f t="shared" si="67"/>
        <v>41619.25</v>
      </c>
      <c r="N770">
        <v>1388037600</v>
      </c>
      <c r="O770" s="14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9">
        <f t="shared" si="71"/>
        <v>86.867834394904463</v>
      </c>
      <c r="G771" t="s">
        <v>14</v>
      </c>
      <c r="H771" s="6">
        <f t="shared" ref="H771:H834" si="72">IF(E771&lt;&gt;0, E771/I771, 0)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4">
        <f t="shared" ref="M771:M834" si="73">(((L771/60)/60)/24)+DATE(1970,1,1)</f>
        <v>41501.208333333336</v>
      </c>
      <c r="N771">
        <v>1378789200</v>
      </c>
      <c r="O771" s="14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 -1)</f>
        <v>games</v>
      </c>
      <c r="T771" t="str">
        <f t="shared" ref="T771:T834" si="76">RIGHT(R771,LEN(R771) - FIND("/",R771))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9">
        <f t="shared" ref="F772:F835" si="77">IF(E772&lt;&gt;0,(E772/D772)*100,0)</f>
        <v>270.74418604651163</v>
      </c>
      <c r="G772" t="s">
        <v>20</v>
      </c>
      <c r="H772" s="6">
        <f t="shared" si="72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4">
        <f t="shared" si="73"/>
        <v>41743.208333333336</v>
      </c>
      <c r="N772">
        <v>1398056400</v>
      </c>
      <c r="O772" s="14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9">
        <f t="shared" si="77"/>
        <v>49.446428571428569</v>
      </c>
      <c r="G773" t="s">
        <v>74</v>
      </c>
      <c r="H773" s="6">
        <f t="shared" si="72"/>
        <v>106.5</v>
      </c>
      <c r="I773">
        <v>26</v>
      </c>
      <c r="J773" t="s">
        <v>21</v>
      </c>
      <c r="K773" t="s">
        <v>22</v>
      </c>
      <c r="L773">
        <v>1548482400</v>
      </c>
      <c r="M773" s="14">
        <f t="shared" si="73"/>
        <v>43491.25</v>
      </c>
      <c r="N773">
        <v>1550815200</v>
      </c>
      <c r="O773" s="14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9">
        <f t="shared" si="77"/>
        <v>113.3596256684492</v>
      </c>
      <c r="G774" t="s">
        <v>20</v>
      </c>
      <c r="H774" s="6">
        <f t="shared" si="72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4">
        <f t="shared" si="73"/>
        <v>43505.25</v>
      </c>
      <c r="N774">
        <v>1550037600</v>
      </c>
      <c r="O774" s="14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9">
        <f t="shared" si="77"/>
        <v>190.55555555555554</v>
      </c>
      <c r="G775" t="s">
        <v>20</v>
      </c>
      <c r="H775" s="6">
        <f t="shared" si="72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4">
        <f t="shared" si="73"/>
        <v>42838.208333333328</v>
      </c>
      <c r="N775">
        <v>1492923600</v>
      </c>
      <c r="O775" s="14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9">
        <f t="shared" si="77"/>
        <v>135.5</v>
      </c>
      <c r="G776" t="s">
        <v>20</v>
      </c>
      <c r="H776" s="6">
        <f t="shared" si="72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4">
        <f t="shared" si="73"/>
        <v>42513.208333333328</v>
      </c>
      <c r="N776">
        <v>1467522000</v>
      </c>
      <c r="O776" s="14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9">
        <f t="shared" si="77"/>
        <v>10.297872340425531</v>
      </c>
      <c r="G777" t="s">
        <v>14</v>
      </c>
      <c r="H777" s="6">
        <f t="shared" si="72"/>
        <v>96.8</v>
      </c>
      <c r="I777">
        <v>10</v>
      </c>
      <c r="J777" t="s">
        <v>21</v>
      </c>
      <c r="K777" t="s">
        <v>22</v>
      </c>
      <c r="L777">
        <v>1415253600</v>
      </c>
      <c r="M777" s="14">
        <f t="shared" si="73"/>
        <v>41949.25</v>
      </c>
      <c r="N777">
        <v>1416117600</v>
      </c>
      <c r="O777" s="14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9">
        <f t="shared" si="77"/>
        <v>65.544223826714799</v>
      </c>
      <c r="G778" t="s">
        <v>14</v>
      </c>
      <c r="H778" s="6">
        <f t="shared" si="72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4">
        <f t="shared" si="73"/>
        <v>43650.208333333328</v>
      </c>
      <c r="N778">
        <v>1563771600</v>
      </c>
      <c r="O778" s="14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9">
        <f t="shared" si="77"/>
        <v>49.026652452025587</v>
      </c>
      <c r="G779" t="s">
        <v>14</v>
      </c>
      <c r="H779" s="6">
        <f t="shared" si="72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4">
        <f t="shared" si="73"/>
        <v>40809.208333333336</v>
      </c>
      <c r="N779">
        <v>1319259600</v>
      </c>
      <c r="O779" s="14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9">
        <f t="shared" si="77"/>
        <v>787.92307692307691</v>
      </c>
      <c r="G780" t="s">
        <v>20</v>
      </c>
      <c r="H780" s="6">
        <f t="shared" si="72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4">
        <f t="shared" si="73"/>
        <v>40768.208333333336</v>
      </c>
      <c r="N780">
        <v>1313643600</v>
      </c>
      <c r="O780" s="14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9">
        <f t="shared" si="77"/>
        <v>80.306347746090154</v>
      </c>
      <c r="G781" t="s">
        <v>14</v>
      </c>
      <c r="H781" s="6">
        <f t="shared" si="72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4">
        <f t="shared" si="73"/>
        <v>42230.208333333328</v>
      </c>
      <c r="N781">
        <v>1440306000</v>
      </c>
      <c r="O781" s="14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9">
        <f t="shared" si="77"/>
        <v>106.29411764705883</v>
      </c>
      <c r="G782" t="s">
        <v>20</v>
      </c>
      <c r="H782" s="6">
        <f t="shared" si="72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4">
        <f t="shared" si="73"/>
        <v>42573.208333333328</v>
      </c>
      <c r="N782">
        <v>1470805200</v>
      </c>
      <c r="O782" s="14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9">
        <f t="shared" si="77"/>
        <v>50.735632183908038</v>
      </c>
      <c r="G783" t="s">
        <v>74</v>
      </c>
      <c r="H783" s="6">
        <f t="shared" si="72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4">
        <f t="shared" si="73"/>
        <v>40482.208333333336</v>
      </c>
      <c r="N783">
        <v>1292911200</v>
      </c>
      <c r="O783" s="14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9">
        <f t="shared" si="77"/>
        <v>215.31372549019611</v>
      </c>
      <c r="G784" t="s">
        <v>20</v>
      </c>
      <c r="H784" s="6">
        <f t="shared" si="72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4">
        <f t="shared" si="73"/>
        <v>40603.25</v>
      </c>
      <c r="N784">
        <v>1301374800</v>
      </c>
      <c r="O784" s="14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9">
        <f t="shared" si="77"/>
        <v>141.22972972972974</v>
      </c>
      <c r="G785" t="s">
        <v>20</v>
      </c>
      <c r="H785" s="6">
        <f t="shared" si="72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4">
        <f t="shared" si="73"/>
        <v>41625.25</v>
      </c>
      <c r="N785">
        <v>1387864800</v>
      </c>
      <c r="O785" s="14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9">
        <f t="shared" si="77"/>
        <v>115.33745781777279</v>
      </c>
      <c r="G786" t="s">
        <v>20</v>
      </c>
      <c r="H786" s="6">
        <f t="shared" si="72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4">
        <f t="shared" si="73"/>
        <v>42435.25</v>
      </c>
      <c r="N786">
        <v>1458190800</v>
      </c>
      <c r="O786" s="14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9">
        <f t="shared" si="77"/>
        <v>193.11940298507463</v>
      </c>
      <c r="G787" t="s">
        <v>20</v>
      </c>
      <c r="H787" s="6">
        <f t="shared" si="72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4">
        <f t="shared" si="73"/>
        <v>43582.208333333328</v>
      </c>
      <c r="N787">
        <v>1559278800</v>
      </c>
      <c r="O787" s="14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9">
        <f t="shared" si="77"/>
        <v>729.73333333333335</v>
      </c>
      <c r="G788" t="s">
        <v>20</v>
      </c>
      <c r="H788" s="6">
        <f t="shared" si="72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4">
        <f t="shared" si="73"/>
        <v>43186.208333333328</v>
      </c>
      <c r="N788">
        <v>1522731600</v>
      </c>
      <c r="O788" s="14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9">
        <f t="shared" si="77"/>
        <v>99.66339869281046</v>
      </c>
      <c r="G789" t="s">
        <v>14</v>
      </c>
      <c r="H789" s="6">
        <f t="shared" si="72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4">
        <f t="shared" si="73"/>
        <v>40684.208333333336</v>
      </c>
      <c r="N789">
        <v>1306731600</v>
      </c>
      <c r="O789" s="14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9">
        <f t="shared" si="77"/>
        <v>88.166666666666671</v>
      </c>
      <c r="G790" t="s">
        <v>47</v>
      </c>
      <c r="H790" s="6">
        <f t="shared" si="72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4">
        <f t="shared" si="73"/>
        <v>41202.208333333336</v>
      </c>
      <c r="N790">
        <v>1352527200</v>
      </c>
      <c r="O790" s="14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9">
        <f t="shared" si="77"/>
        <v>37.233333333333334</v>
      </c>
      <c r="G791" t="s">
        <v>14</v>
      </c>
      <c r="H791" s="6">
        <f t="shared" si="72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4">
        <f t="shared" si="73"/>
        <v>41786.208333333336</v>
      </c>
      <c r="N791">
        <v>1404363600</v>
      </c>
      <c r="O791" s="14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9">
        <f t="shared" si="77"/>
        <v>30.540075309306079</v>
      </c>
      <c r="G792" t="s">
        <v>74</v>
      </c>
      <c r="H792" s="6">
        <f t="shared" si="72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4">
        <f t="shared" si="73"/>
        <v>40223.25</v>
      </c>
      <c r="N792">
        <v>1266645600</v>
      </c>
      <c r="O792" s="14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9">
        <f t="shared" si="77"/>
        <v>25.714285714285712</v>
      </c>
      <c r="G793" t="s">
        <v>14</v>
      </c>
      <c r="H793" s="6">
        <f t="shared" si="72"/>
        <v>90</v>
      </c>
      <c r="I793">
        <v>6</v>
      </c>
      <c r="J793" t="s">
        <v>21</v>
      </c>
      <c r="K793" t="s">
        <v>22</v>
      </c>
      <c r="L793">
        <v>1481436000</v>
      </c>
      <c r="M793" s="14">
        <f t="shared" si="73"/>
        <v>42715.25</v>
      </c>
      <c r="N793">
        <v>1482818400</v>
      </c>
      <c r="O793" s="14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9">
        <f t="shared" si="77"/>
        <v>34</v>
      </c>
      <c r="G794" t="s">
        <v>14</v>
      </c>
      <c r="H794" s="6">
        <f t="shared" si="72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4">
        <f t="shared" si="73"/>
        <v>41451.208333333336</v>
      </c>
      <c r="N794">
        <v>1374642000</v>
      </c>
      <c r="O794" s="14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9">
        <f t="shared" si="77"/>
        <v>1185.909090909091</v>
      </c>
      <c r="G795" t="s">
        <v>20</v>
      </c>
      <c r="H795" s="6">
        <f t="shared" si="72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4">
        <f t="shared" si="73"/>
        <v>41450.208333333336</v>
      </c>
      <c r="N795">
        <v>1372482000</v>
      </c>
      <c r="O795" s="14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9">
        <f t="shared" si="77"/>
        <v>125.39393939393939</v>
      </c>
      <c r="G796" t="s">
        <v>20</v>
      </c>
      <c r="H796" s="6">
        <f t="shared" si="72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4">
        <f t="shared" si="73"/>
        <v>43091.25</v>
      </c>
      <c r="N796">
        <v>1514959200</v>
      </c>
      <c r="O796" s="14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9">
        <f t="shared" si="77"/>
        <v>14.394366197183098</v>
      </c>
      <c r="G797" t="s">
        <v>14</v>
      </c>
      <c r="H797" s="6">
        <f t="shared" si="72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4">
        <f t="shared" si="73"/>
        <v>42675.208333333328</v>
      </c>
      <c r="N797">
        <v>1478235600</v>
      </c>
      <c r="O797" s="14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9">
        <f t="shared" si="77"/>
        <v>54.807692307692314</v>
      </c>
      <c r="G798" t="s">
        <v>14</v>
      </c>
      <c r="H798" s="6">
        <f t="shared" si="72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4">
        <f t="shared" si="73"/>
        <v>41859.208333333336</v>
      </c>
      <c r="N798">
        <v>1408078800</v>
      </c>
      <c r="O798" s="14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9">
        <f t="shared" si="77"/>
        <v>109.63157894736841</v>
      </c>
      <c r="G799" t="s">
        <v>20</v>
      </c>
      <c r="H799" s="6">
        <f t="shared" si="72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4">
        <f t="shared" si="73"/>
        <v>43464.25</v>
      </c>
      <c r="N799">
        <v>1548136800</v>
      </c>
      <c r="O799" s="14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9">
        <f t="shared" si="77"/>
        <v>188.47058823529412</v>
      </c>
      <c r="G800" t="s">
        <v>20</v>
      </c>
      <c r="H800" s="6">
        <f t="shared" si="72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4">
        <f t="shared" si="73"/>
        <v>41060.208333333336</v>
      </c>
      <c r="N800">
        <v>1340859600</v>
      </c>
      <c r="O800" s="14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9">
        <f t="shared" si="77"/>
        <v>87.008284023668637</v>
      </c>
      <c r="G801" t="s">
        <v>14</v>
      </c>
      <c r="H801" s="6">
        <f t="shared" si="72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4">
        <f t="shared" si="73"/>
        <v>42399.25</v>
      </c>
      <c r="N801">
        <v>1454479200</v>
      </c>
      <c r="O801" s="14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9">
        <f t="shared" si="77"/>
        <v>1</v>
      </c>
      <c r="G802" t="s">
        <v>14</v>
      </c>
      <c r="H802" s="6">
        <f t="shared" si="72"/>
        <v>1</v>
      </c>
      <c r="I802">
        <v>1</v>
      </c>
      <c r="J802" t="s">
        <v>98</v>
      </c>
      <c r="K802" t="s">
        <v>99</v>
      </c>
      <c r="L802">
        <v>1434085200</v>
      </c>
      <c r="M802" s="14">
        <f t="shared" si="73"/>
        <v>42167.208333333328</v>
      </c>
      <c r="N802">
        <v>1434430800</v>
      </c>
      <c r="O802" s="14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9">
        <f t="shared" si="77"/>
        <v>202.9130434782609</v>
      </c>
      <c r="G803" t="s">
        <v>20</v>
      </c>
      <c r="H803" s="6">
        <f t="shared" si="72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4">
        <f t="shared" si="73"/>
        <v>43830.25</v>
      </c>
      <c r="N803">
        <v>1579672800</v>
      </c>
      <c r="O803" s="14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9">
        <f t="shared" si="77"/>
        <v>197.03225806451613</v>
      </c>
      <c r="G804" t="s">
        <v>20</v>
      </c>
      <c r="H804" s="6">
        <f t="shared" si="72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4">
        <f t="shared" si="73"/>
        <v>43650.208333333328</v>
      </c>
      <c r="N804">
        <v>1562389200</v>
      </c>
      <c r="O804" s="14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9">
        <f t="shared" si="77"/>
        <v>107</v>
      </c>
      <c r="G805" t="s">
        <v>20</v>
      </c>
      <c r="H805" s="6">
        <f t="shared" si="72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4">
        <f t="shared" si="73"/>
        <v>43492.25</v>
      </c>
      <c r="N805">
        <v>1551506400</v>
      </c>
      <c r="O805" s="14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9">
        <f t="shared" si="77"/>
        <v>268.73076923076923</v>
      </c>
      <c r="G806" t="s">
        <v>20</v>
      </c>
      <c r="H806" s="6">
        <f t="shared" si="72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4">
        <f t="shared" si="73"/>
        <v>43102.25</v>
      </c>
      <c r="N806">
        <v>1516600800</v>
      </c>
      <c r="O806" s="14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9">
        <f t="shared" si="77"/>
        <v>50.845360824742272</v>
      </c>
      <c r="G807" t="s">
        <v>14</v>
      </c>
      <c r="H807" s="6">
        <f t="shared" si="72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4">
        <f t="shared" si="73"/>
        <v>41958.25</v>
      </c>
      <c r="N807">
        <v>1420437600</v>
      </c>
      <c r="O807" s="14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9">
        <f t="shared" si="77"/>
        <v>1180.2857142857142</v>
      </c>
      <c r="G808" t="s">
        <v>20</v>
      </c>
      <c r="H808" s="6">
        <f t="shared" si="72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4">
        <f t="shared" si="73"/>
        <v>40973.25</v>
      </c>
      <c r="N808">
        <v>1332997200</v>
      </c>
      <c r="O808" s="14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9">
        <f t="shared" si="77"/>
        <v>264</v>
      </c>
      <c r="G809" t="s">
        <v>20</v>
      </c>
      <c r="H809" s="6">
        <f t="shared" si="72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4">
        <f t="shared" si="73"/>
        <v>43753.208333333328</v>
      </c>
      <c r="N809">
        <v>1574920800</v>
      </c>
      <c r="O809" s="14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9">
        <f t="shared" si="77"/>
        <v>30.44230769230769</v>
      </c>
      <c r="G810" t="s">
        <v>14</v>
      </c>
      <c r="H810" s="6">
        <f t="shared" si="72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4">
        <f t="shared" si="73"/>
        <v>42507.208333333328</v>
      </c>
      <c r="N810">
        <v>1464930000</v>
      </c>
      <c r="O810" s="14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9">
        <f t="shared" si="77"/>
        <v>62.880681818181813</v>
      </c>
      <c r="G811" t="s">
        <v>14</v>
      </c>
      <c r="H811" s="6">
        <f t="shared" si="72"/>
        <v>42</v>
      </c>
      <c r="I811">
        <v>2108</v>
      </c>
      <c r="J811" t="s">
        <v>98</v>
      </c>
      <c r="K811" t="s">
        <v>99</v>
      </c>
      <c r="L811">
        <v>1344920400</v>
      </c>
      <c r="M811" s="14">
        <f t="shared" si="73"/>
        <v>41135.208333333336</v>
      </c>
      <c r="N811">
        <v>1345006800</v>
      </c>
      <c r="O811" s="14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9">
        <f t="shared" si="77"/>
        <v>193.125</v>
      </c>
      <c r="G812" t="s">
        <v>20</v>
      </c>
      <c r="H812" s="6">
        <f t="shared" si="72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4">
        <f t="shared" si="73"/>
        <v>43067.25</v>
      </c>
      <c r="N812">
        <v>1512712800</v>
      </c>
      <c r="O812" s="14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9">
        <f t="shared" si="77"/>
        <v>77.102702702702715</v>
      </c>
      <c r="G813" t="s">
        <v>14</v>
      </c>
      <c r="H813" s="6">
        <f t="shared" si="72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4">
        <f t="shared" si="73"/>
        <v>42378.25</v>
      </c>
      <c r="N813">
        <v>1452492000</v>
      </c>
      <c r="O813" s="14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9">
        <f t="shared" si="77"/>
        <v>225.52763819095478</v>
      </c>
      <c r="G814" t="s">
        <v>20</v>
      </c>
      <c r="H814" s="6">
        <f t="shared" si="72"/>
        <v>48</v>
      </c>
      <c r="I814">
        <v>2805</v>
      </c>
      <c r="J814" t="s">
        <v>15</v>
      </c>
      <c r="K814" t="s">
        <v>16</v>
      </c>
      <c r="L814">
        <v>1523854800</v>
      </c>
      <c r="M814" s="14">
        <f t="shared" si="73"/>
        <v>43206.208333333328</v>
      </c>
      <c r="N814">
        <v>1524286800</v>
      </c>
      <c r="O814" s="14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9">
        <f t="shared" si="77"/>
        <v>239.40625</v>
      </c>
      <c r="G815" t="s">
        <v>20</v>
      </c>
      <c r="H815" s="6">
        <f t="shared" si="72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4">
        <f t="shared" si="73"/>
        <v>41148.208333333336</v>
      </c>
      <c r="N815">
        <v>1346907600</v>
      </c>
      <c r="O815" s="14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9">
        <f t="shared" si="77"/>
        <v>92.1875</v>
      </c>
      <c r="G816" t="s">
        <v>14</v>
      </c>
      <c r="H816" s="6">
        <f t="shared" si="72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4">
        <f t="shared" si="73"/>
        <v>42517.208333333328</v>
      </c>
      <c r="N816">
        <v>1464498000</v>
      </c>
      <c r="O816" s="14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9">
        <f t="shared" si="77"/>
        <v>130.23333333333335</v>
      </c>
      <c r="G817" t="s">
        <v>20</v>
      </c>
      <c r="H817" s="6">
        <f t="shared" si="72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4">
        <f t="shared" si="73"/>
        <v>43068.25</v>
      </c>
      <c r="N817">
        <v>1514181600</v>
      </c>
      <c r="O817" s="14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9">
        <f t="shared" si="77"/>
        <v>615.21739130434787</v>
      </c>
      <c r="G818" t="s">
        <v>20</v>
      </c>
      <c r="H818" s="6">
        <f t="shared" si="72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4">
        <f t="shared" si="73"/>
        <v>41680.25</v>
      </c>
      <c r="N818">
        <v>1392184800</v>
      </c>
      <c r="O818" s="14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9">
        <f t="shared" si="77"/>
        <v>368.79532163742692</v>
      </c>
      <c r="G819" t="s">
        <v>20</v>
      </c>
      <c r="H819" s="6">
        <f t="shared" si="72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4">
        <f t="shared" si="73"/>
        <v>43589.208333333328</v>
      </c>
      <c r="N819">
        <v>1559365200</v>
      </c>
      <c r="O819" s="14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9">
        <f t="shared" si="77"/>
        <v>1094.8571428571429</v>
      </c>
      <c r="G820" t="s">
        <v>20</v>
      </c>
      <c r="H820" s="6">
        <f t="shared" si="72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4">
        <f t="shared" si="73"/>
        <v>43486.25</v>
      </c>
      <c r="N820">
        <v>1549173600</v>
      </c>
      <c r="O820" s="14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9">
        <f t="shared" si="77"/>
        <v>50.662921348314605</v>
      </c>
      <c r="G821" t="s">
        <v>14</v>
      </c>
      <c r="H821" s="6">
        <f t="shared" si="72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4">
        <f t="shared" si="73"/>
        <v>41237.25</v>
      </c>
      <c r="N821">
        <v>1355032800</v>
      </c>
      <c r="O821" s="14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9">
        <f t="shared" si="77"/>
        <v>800.6</v>
      </c>
      <c r="G822" t="s">
        <v>20</v>
      </c>
      <c r="H822" s="6">
        <f t="shared" si="72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4">
        <f t="shared" si="73"/>
        <v>43310.208333333328</v>
      </c>
      <c r="N822">
        <v>1533963600</v>
      </c>
      <c r="O822" s="14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9">
        <f t="shared" si="77"/>
        <v>291.28571428571428</v>
      </c>
      <c r="G823" t="s">
        <v>20</v>
      </c>
      <c r="H823" s="6">
        <f t="shared" si="72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4">
        <f t="shared" si="73"/>
        <v>42794.25</v>
      </c>
      <c r="N823">
        <v>1489381200</v>
      </c>
      <c r="O823" s="14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9">
        <f t="shared" si="77"/>
        <v>349.9666666666667</v>
      </c>
      <c r="G824" t="s">
        <v>20</v>
      </c>
      <c r="H824" s="6">
        <f t="shared" si="72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4">
        <f t="shared" si="73"/>
        <v>41698.25</v>
      </c>
      <c r="N824">
        <v>1395032400</v>
      </c>
      <c r="O824" s="14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9">
        <f t="shared" si="77"/>
        <v>357.07317073170731</v>
      </c>
      <c r="G825" t="s">
        <v>20</v>
      </c>
      <c r="H825" s="6">
        <f t="shared" si="72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4">
        <f t="shared" si="73"/>
        <v>41892.208333333336</v>
      </c>
      <c r="N825">
        <v>1412485200</v>
      </c>
      <c r="O825" s="14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9">
        <f t="shared" si="77"/>
        <v>126.48941176470588</v>
      </c>
      <c r="G826" t="s">
        <v>20</v>
      </c>
      <c r="H826" s="6">
        <f t="shared" si="72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4">
        <f t="shared" si="73"/>
        <v>40348.208333333336</v>
      </c>
      <c r="N826">
        <v>1279688400</v>
      </c>
      <c r="O826" s="14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9">
        <f t="shared" si="77"/>
        <v>387.5</v>
      </c>
      <c r="G827" t="s">
        <v>20</v>
      </c>
      <c r="H827" s="6">
        <f t="shared" si="72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4">
        <f t="shared" si="73"/>
        <v>42941.208333333328</v>
      </c>
      <c r="N827">
        <v>1501995600</v>
      </c>
      <c r="O827" s="14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9">
        <f t="shared" si="77"/>
        <v>457.03571428571428</v>
      </c>
      <c r="G828" t="s">
        <v>20</v>
      </c>
      <c r="H828" s="6">
        <f t="shared" si="72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4">
        <f t="shared" si="73"/>
        <v>40525.25</v>
      </c>
      <c r="N828">
        <v>1294639200</v>
      </c>
      <c r="O828" s="14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9">
        <f t="shared" si="77"/>
        <v>266.69565217391306</v>
      </c>
      <c r="G829" t="s">
        <v>20</v>
      </c>
      <c r="H829" s="6">
        <f t="shared" si="72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4">
        <f t="shared" si="73"/>
        <v>40666.208333333336</v>
      </c>
      <c r="N829">
        <v>1305435600</v>
      </c>
      <c r="O829" s="14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9">
        <f t="shared" si="77"/>
        <v>69</v>
      </c>
      <c r="G830" t="s">
        <v>14</v>
      </c>
      <c r="H830" s="6">
        <f t="shared" si="72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4">
        <f t="shared" si="73"/>
        <v>43340.208333333328</v>
      </c>
      <c r="N830">
        <v>1537592400</v>
      </c>
      <c r="O830" s="14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9">
        <f t="shared" si="77"/>
        <v>51.34375</v>
      </c>
      <c r="G831" t="s">
        <v>14</v>
      </c>
      <c r="H831" s="6">
        <f t="shared" si="72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4">
        <f t="shared" si="73"/>
        <v>42164.208333333328</v>
      </c>
      <c r="N831">
        <v>1435122000</v>
      </c>
      <c r="O831" s="14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9">
        <f t="shared" si="77"/>
        <v>1.1710526315789473</v>
      </c>
      <c r="G832" t="s">
        <v>14</v>
      </c>
      <c r="H832" s="6">
        <f t="shared" si="72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4">
        <f t="shared" si="73"/>
        <v>43103.25</v>
      </c>
      <c r="N832">
        <v>1520056800</v>
      </c>
      <c r="O832" s="14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9">
        <f t="shared" si="77"/>
        <v>108.97734294541709</v>
      </c>
      <c r="G833" t="s">
        <v>20</v>
      </c>
      <c r="H833" s="6">
        <f t="shared" si="72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4">
        <f t="shared" si="73"/>
        <v>40994.208333333336</v>
      </c>
      <c r="N833">
        <v>1335675600</v>
      </c>
      <c r="O833" s="14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9">
        <f t="shared" si="77"/>
        <v>315.17592592592592</v>
      </c>
      <c r="G834" t="s">
        <v>20</v>
      </c>
      <c r="H834" s="6">
        <f t="shared" si="72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4">
        <f t="shared" si="73"/>
        <v>42299.208333333328</v>
      </c>
      <c r="N834">
        <v>1448431200</v>
      </c>
      <c r="O834" s="14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9">
        <f t="shared" si="77"/>
        <v>157.69117647058823</v>
      </c>
      <c r="G835" t="s">
        <v>20</v>
      </c>
      <c r="H835" s="6">
        <f t="shared" ref="H835:H898" si="78">IF(E835&lt;&gt;0, E835/I835, 0)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4">
        <f t="shared" ref="M835:M898" si="79">(((L835/60)/60)/24)+DATE(1970,1,1)</f>
        <v>40588.25</v>
      </c>
      <c r="N835">
        <v>1298613600</v>
      </c>
      <c r="O835" s="14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 -1)</f>
        <v>publishing</v>
      </c>
      <c r="T835" t="str">
        <f t="shared" ref="T835:T898" si="82">RIGHT(R835,LEN(R835) - FIND("/",R835))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9">
        <f t="shared" ref="F836:F899" si="83">IF(E836&lt;&gt;0,(E836/D836)*100,0)</f>
        <v>153.8082191780822</v>
      </c>
      <c r="G836" t="s">
        <v>20</v>
      </c>
      <c r="H836" s="6">
        <f t="shared" si="78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4">
        <f t="shared" si="79"/>
        <v>41448.208333333336</v>
      </c>
      <c r="N836">
        <v>1372482000</v>
      </c>
      <c r="O836" s="14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9">
        <f t="shared" si="83"/>
        <v>89.738979118329468</v>
      </c>
      <c r="G837" t="s">
        <v>14</v>
      </c>
      <c r="H837" s="6">
        <f t="shared" si="78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4">
        <f t="shared" si="79"/>
        <v>42063.25</v>
      </c>
      <c r="N837">
        <v>1425621600</v>
      </c>
      <c r="O837" s="14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9">
        <f t="shared" si="83"/>
        <v>75.135802469135797</v>
      </c>
      <c r="G838" t="s">
        <v>14</v>
      </c>
      <c r="H838" s="6">
        <f t="shared" si="78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4">
        <f t="shared" si="79"/>
        <v>40214.25</v>
      </c>
      <c r="N838">
        <v>1266300000</v>
      </c>
      <c r="O838" s="14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9">
        <f t="shared" si="83"/>
        <v>852.88135593220341</v>
      </c>
      <c r="G839" t="s">
        <v>20</v>
      </c>
      <c r="H839" s="6">
        <f t="shared" si="78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4">
        <f t="shared" si="79"/>
        <v>40629.208333333336</v>
      </c>
      <c r="N839">
        <v>1305867600</v>
      </c>
      <c r="O839" s="14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9">
        <f t="shared" si="83"/>
        <v>138.90625</v>
      </c>
      <c r="G840" t="s">
        <v>20</v>
      </c>
      <c r="H840" s="6">
        <f t="shared" si="78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4">
        <f t="shared" si="79"/>
        <v>43370.208333333328</v>
      </c>
      <c r="N840">
        <v>1538802000</v>
      </c>
      <c r="O840" s="14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9">
        <f t="shared" si="83"/>
        <v>190.18181818181819</v>
      </c>
      <c r="G841" t="s">
        <v>20</v>
      </c>
      <c r="H841" s="6">
        <f t="shared" si="78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4">
        <f t="shared" si="79"/>
        <v>41715.208333333336</v>
      </c>
      <c r="N841">
        <v>1398920400</v>
      </c>
      <c r="O841" s="14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9">
        <f t="shared" si="83"/>
        <v>100.24333619948409</v>
      </c>
      <c r="G842" t="s">
        <v>20</v>
      </c>
      <c r="H842" s="6">
        <f t="shared" si="78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4">
        <f t="shared" si="79"/>
        <v>41836.208333333336</v>
      </c>
      <c r="N842">
        <v>1405659600</v>
      </c>
      <c r="O842" s="14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9">
        <f t="shared" si="83"/>
        <v>142.75824175824175</v>
      </c>
      <c r="G843" t="s">
        <v>20</v>
      </c>
      <c r="H843" s="6">
        <f t="shared" si="78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4">
        <f t="shared" si="79"/>
        <v>42419.25</v>
      </c>
      <c r="N843">
        <v>1457244000</v>
      </c>
      <c r="O843" s="14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9">
        <f t="shared" si="83"/>
        <v>563.13333333333333</v>
      </c>
      <c r="G844" t="s">
        <v>20</v>
      </c>
      <c r="H844" s="6">
        <f t="shared" si="78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4">
        <f t="shared" si="79"/>
        <v>43266.208333333328</v>
      </c>
      <c r="N844">
        <v>1529298000</v>
      </c>
      <c r="O844" s="14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9">
        <f t="shared" si="83"/>
        <v>30.715909090909086</v>
      </c>
      <c r="G845" t="s">
        <v>14</v>
      </c>
      <c r="H845" s="6">
        <f t="shared" si="78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4">
        <f t="shared" si="79"/>
        <v>43338.208333333328</v>
      </c>
      <c r="N845">
        <v>1535778000</v>
      </c>
      <c r="O845" s="14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9">
        <f t="shared" si="83"/>
        <v>99.39772727272728</v>
      </c>
      <c r="G846" t="s">
        <v>74</v>
      </c>
      <c r="H846" s="6">
        <f t="shared" si="78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4">
        <f t="shared" si="79"/>
        <v>40930.25</v>
      </c>
      <c r="N846">
        <v>1327471200</v>
      </c>
      <c r="O846" s="14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9">
        <f t="shared" si="83"/>
        <v>197.54935622317598</v>
      </c>
      <c r="G847" t="s">
        <v>20</v>
      </c>
      <c r="H847" s="6">
        <f t="shared" si="78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4">
        <f t="shared" si="79"/>
        <v>43235.208333333328</v>
      </c>
      <c r="N847">
        <v>1529557200</v>
      </c>
      <c r="O847" s="14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9">
        <f t="shared" si="83"/>
        <v>508.5</v>
      </c>
      <c r="G848" t="s">
        <v>20</v>
      </c>
      <c r="H848" s="6">
        <f t="shared" si="78"/>
        <v>105.9375</v>
      </c>
      <c r="I848">
        <v>48</v>
      </c>
      <c r="J848" t="s">
        <v>21</v>
      </c>
      <c r="K848" t="s">
        <v>22</v>
      </c>
      <c r="L848">
        <v>1532149200</v>
      </c>
      <c r="M848" s="14">
        <f t="shared" si="79"/>
        <v>43302.208333333328</v>
      </c>
      <c r="N848">
        <v>1535259600</v>
      </c>
      <c r="O848" s="14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9">
        <f t="shared" si="83"/>
        <v>237.74468085106383</v>
      </c>
      <c r="G849" t="s">
        <v>20</v>
      </c>
      <c r="H849" s="6">
        <f t="shared" si="78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4">
        <f t="shared" si="79"/>
        <v>43107.25</v>
      </c>
      <c r="N849">
        <v>1515564000</v>
      </c>
      <c r="O849" s="14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9">
        <f t="shared" si="83"/>
        <v>338.46875</v>
      </c>
      <c r="G850" t="s">
        <v>20</v>
      </c>
      <c r="H850" s="6">
        <f t="shared" si="78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4">
        <f t="shared" si="79"/>
        <v>40341.208333333336</v>
      </c>
      <c r="N850">
        <v>1277096400</v>
      </c>
      <c r="O850" s="14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9">
        <f t="shared" si="83"/>
        <v>133.08955223880596</v>
      </c>
      <c r="G851" t="s">
        <v>20</v>
      </c>
      <c r="H851" s="6">
        <f t="shared" si="78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4">
        <f t="shared" si="79"/>
        <v>40948.25</v>
      </c>
      <c r="N851">
        <v>1329026400</v>
      </c>
      <c r="O851" s="14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9">
        <f t="shared" si="83"/>
        <v>1</v>
      </c>
      <c r="G852" t="s">
        <v>14</v>
      </c>
      <c r="H852" s="6">
        <f t="shared" si="78"/>
        <v>1</v>
      </c>
      <c r="I852">
        <v>1</v>
      </c>
      <c r="J852" t="s">
        <v>21</v>
      </c>
      <c r="K852" t="s">
        <v>22</v>
      </c>
      <c r="L852">
        <v>1321682400</v>
      </c>
      <c r="M852" s="14">
        <f t="shared" si="79"/>
        <v>40866.25</v>
      </c>
      <c r="N852">
        <v>1322978400</v>
      </c>
      <c r="O852" s="14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9">
        <f t="shared" si="83"/>
        <v>207.79999999999998</v>
      </c>
      <c r="G853" t="s">
        <v>20</v>
      </c>
      <c r="H853" s="6">
        <f t="shared" si="78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4">
        <f t="shared" si="79"/>
        <v>41031.208333333336</v>
      </c>
      <c r="N853">
        <v>1338786000</v>
      </c>
      <c r="O853" s="14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9">
        <f t="shared" si="83"/>
        <v>51.122448979591837</v>
      </c>
      <c r="G854" t="s">
        <v>14</v>
      </c>
      <c r="H854" s="6">
        <f t="shared" si="78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4">
        <f t="shared" si="79"/>
        <v>40740.208333333336</v>
      </c>
      <c r="N854">
        <v>1311656400</v>
      </c>
      <c r="O854" s="14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9">
        <f t="shared" si="83"/>
        <v>652.05847953216369</v>
      </c>
      <c r="G855" t="s">
        <v>20</v>
      </c>
      <c r="H855" s="6">
        <f t="shared" si="78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4">
        <f t="shared" si="79"/>
        <v>40714.208333333336</v>
      </c>
      <c r="N855">
        <v>1308978000</v>
      </c>
      <c r="O855" s="14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9">
        <f t="shared" si="83"/>
        <v>113.63099415204678</v>
      </c>
      <c r="G856" t="s">
        <v>20</v>
      </c>
      <c r="H856" s="6">
        <f t="shared" si="78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4">
        <f t="shared" si="79"/>
        <v>43787.25</v>
      </c>
      <c r="N856">
        <v>1576389600</v>
      </c>
      <c r="O856" s="14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9">
        <f t="shared" si="83"/>
        <v>102.37606837606839</v>
      </c>
      <c r="G857" t="s">
        <v>20</v>
      </c>
      <c r="H857" s="6">
        <f t="shared" si="78"/>
        <v>53</v>
      </c>
      <c r="I857">
        <v>452</v>
      </c>
      <c r="J857" t="s">
        <v>26</v>
      </c>
      <c r="K857" t="s">
        <v>27</v>
      </c>
      <c r="L857">
        <v>1308373200</v>
      </c>
      <c r="M857" s="14">
        <f t="shared" si="79"/>
        <v>40712.208333333336</v>
      </c>
      <c r="N857">
        <v>1311051600</v>
      </c>
      <c r="O857" s="14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9">
        <f t="shared" si="83"/>
        <v>356.58333333333331</v>
      </c>
      <c r="G858" t="s">
        <v>20</v>
      </c>
      <c r="H858" s="6">
        <f t="shared" si="78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4">
        <f t="shared" si="79"/>
        <v>41023.208333333336</v>
      </c>
      <c r="N858">
        <v>1336712400</v>
      </c>
      <c r="O858" s="14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9">
        <f t="shared" si="83"/>
        <v>139.86792452830187</v>
      </c>
      <c r="G859" t="s">
        <v>20</v>
      </c>
      <c r="H859" s="6">
        <f t="shared" si="78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4">
        <f t="shared" si="79"/>
        <v>40944.25</v>
      </c>
      <c r="N859">
        <v>1330408800</v>
      </c>
      <c r="O859" s="14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9">
        <f t="shared" si="83"/>
        <v>69.45</v>
      </c>
      <c r="G860" t="s">
        <v>14</v>
      </c>
      <c r="H860" s="6">
        <f t="shared" si="78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4">
        <f t="shared" si="79"/>
        <v>43211.208333333328</v>
      </c>
      <c r="N860">
        <v>1524891600</v>
      </c>
      <c r="O860" s="14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9">
        <f t="shared" si="83"/>
        <v>35.534246575342465</v>
      </c>
      <c r="G861" t="s">
        <v>14</v>
      </c>
      <c r="H861" s="6">
        <f t="shared" si="78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4">
        <f t="shared" si="79"/>
        <v>41334.25</v>
      </c>
      <c r="N861">
        <v>1363669200</v>
      </c>
      <c r="O861" s="14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9">
        <f t="shared" si="83"/>
        <v>251.65</v>
      </c>
      <c r="G862" t="s">
        <v>20</v>
      </c>
      <c r="H862" s="6">
        <f t="shared" si="78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4">
        <f t="shared" si="79"/>
        <v>43515.25</v>
      </c>
      <c r="N862">
        <v>1551420000</v>
      </c>
      <c r="O862" s="14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9">
        <f t="shared" si="83"/>
        <v>105.87500000000001</v>
      </c>
      <c r="G863" t="s">
        <v>20</v>
      </c>
      <c r="H863" s="6">
        <f t="shared" si="78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4">
        <f t="shared" si="79"/>
        <v>40258.208333333336</v>
      </c>
      <c r="N863">
        <v>1269838800</v>
      </c>
      <c r="O863" s="14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9">
        <f t="shared" si="83"/>
        <v>187.42857142857144</v>
      </c>
      <c r="G864" t="s">
        <v>20</v>
      </c>
      <c r="H864" s="6">
        <f t="shared" si="78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4">
        <f t="shared" si="79"/>
        <v>40756.208333333336</v>
      </c>
      <c r="N864">
        <v>1312520400</v>
      </c>
      <c r="O864" s="14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9">
        <f t="shared" si="83"/>
        <v>386.78571428571428</v>
      </c>
      <c r="G865" t="s">
        <v>20</v>
      </c>
      <c r="H865" s="6">
        <f t="shared" si="78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4">
        <f t="shared" si="79"/>
        <v>42172.208333333328</v>
      </c>
      <c r="N865">
        <v>1436504400</v>
      </c>
      <c r="O865" s="14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9">
        <f t="shared" si="83"/>
        <v>347.07142857142856</v>
      </c>
      <c r="G866" t="s">
        <v>20</v>
      </c>
      <c r="H866" s="6">
        <f t="shared" si="78"/>
        <v>97.18</v>
      </c>
      <c r="I866">
        <v>150</v>
      </c>
      <c r="J866" t="s">
        <v>21</v>
      </c>
      <c r="K866" t="s">
        <v>22</v>
      </c>
      <c r="L866">
        <v>1471582800</v>
      </c>
      <c r="M866" s="14">
        <f t="shared" si="79"/>
        <v>42601.208333333328</v>
      </c>
      <c r="N866">
        <v>1472014800</v>
      </c>
      <c r="O866" s="14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9">
        <f t="shared" si="83"/>
        <v>185.82098765432099</v>
      </c>
      <c r="G867" t="s">
        <v>20</v>
      </c>
      <c r="H867" s="6">
        <f t="shared" si="78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4">
        <f t="shared" si="79"/>
        <v>41897.208333333336</v>
      </c>
      <c r="N867">
        <v>1411534800</v>
      </c>
      <c r="O867" s="14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9">
        <f t="shared" si="83"/>
        <v>43.241247264770237</v>
      </c>
      <c r="G868" t="s">
        <v>74</v>
      </c>
      <c r="H868" s="6">
        <f t="shared" si="78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4">
        <f t="shared" si="79"/>
        <v>40671.208333333336</v>
      </c>
      <c r="N868">
        <v>1304917200</v>
      </c>
      <c r="O868" s="14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9">
        <f t="shared" si="83"/>
        <v>162.4375</v>
      </c>
      <c r="G869" t="s">
        <v>20</v>
      </c>
      <c r="H869" s="6">
        <f t="shared" si="78"/>
        <v>25.99</v>
      </c>
      <c r="I869">
        <v>300</v>
      </c>
      <c r="J869" t="s">
        <v>21</v>
      </c>
      <c r="K869" t="s">
        <v>22</v>
      </c>
      <c r="L869">
        <v>1539061200</v>
      </c>
      <c r="M869" s="14">
        <f t="shared" si="79"/>
        <v>43382.208333333328</v>
      </c>
      <c r="N869">
        <v>1539579600</v>
      </c>
      <c r="O869" s="14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9">
        <f t="shared" si="83"/>
        <v>184.84285714285716</v>
      </c>
      <c r="G870" t="s">
        <v>20</v>
      </c>
      <c r="H870" s="6">
        <f t="shared" si="78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4">
        <f t="shared" si="79"/>
        <v>41559.208333333336</v>
      </c>
      <c r="N870">
        <v>1382504400</v>
      </c>
      <c r="O870" s="14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9">
        <f t="shared" si="83"/>
        <v>23.703520691785052</v>
      </c>
      <c r="G871" t="s">
        <v>14</v>
      </c>
      <c r="H871" s="6">
        <f t="shared" si="78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4">
        <f t="shared" si="79"/>
        <v>40350.208333333336</v>
      </c>
      <c r="N871">
        <v>1278306000</v>
      </c>
      <c r="O871" s="14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9">
        <f t="shared" si="83"/>
        <v>89.870129870129873</v>
      </c>
      <c r="G872" t="s">
        <v>14</v>
      </c>
      <c r="H872" s="6">
        <f t="shared" si="78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4">
        <f t="shared" si="79"/>
        <v>42240.208333333328</v>
      </c>
      <c r="N872">
        <v>1442552400</v>
      </c>
      <c r="O872" s="14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9">
        <f t="shared" si="83"/>
        <v>272.6041958041958</v>
      </c>
      <c r="G873" t="s">
        <v>20</v>
      </c>
      <c r="H873" s="6">
        <f t="shared" si="78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4">
        <f t="shared" si="79"/>
        <v>43040.208333333328</v>
      </c>
      <c r="N873">
        <v>1511071200</v>
      </c>
      <c r="O873" s="14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9">
        <f t="shared" si="83"/>
        <v>170.04255319148936</v>
      </c>
      <c r="G874" t="s">
        <v>20</v>
      </c>
      <c r="H874" s="6">
        <f t="shared" si="78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4">
        <f t="shared" si="79"/>
        <v>43346.208333333328</v>
      </c>
      <c r="N874">
        <v>1536382800</v>
      </c>
      <c r="O874" s="14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9">
        <f t="shared" si="83"/>
        <v>188.28503562945369</v>
      </c>
      <c r="G875" t="s">
        <v>20</v>
      </c>
      <c r="H875" s="6">
        <f t="shared" si="78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4">
        <f t="shared" si="79"/>
        <v>41647.25</v>
      </c>
      <c r="N875">
        <v>1389592800</v>
      </c>
      <c r="O875" s="14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9">
        <f t="shared" si="83"/>
        <v>346.93532338308455</v>
      </c>
      <c r="G876" t="s">
        <v>20</v>
      </c>
      <c r="H876" s="6">
        <f t="shared" si="78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4">
        <f t="shared" si="79"/>
        <v>40291.208333333336</v>
      </c>
      <c r="N876">
        <v>1275282000</v>
      </c>
      <c r="O876" s="14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9">
        <f t="shared" si="83"/>
        <v>69.177215189873422</v>
      </c>
      <c r="G877" t="s">
        <v>14</v>
      </c>
      <c r="H877" s="6">
        <f t="shared" si="78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4">
        <f t="shared" si="79"/>
        <v>40556.25</v>
      </c>
      <c r="N877">
        <v>1294984800</v>
      </c>
      <c r="O877" s="14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9">
        <f t="shared" si="83"/>
        <v>25.433734939759034</v>
      </c>
      <c r="G878" t="s">
        <v>14</v>
      </c>
      <c r="H878" s="6">
        <f t="shared" si="78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4">
        <f t="shared" si="79"/>
        <v>43624.208333333328</v>
      </c>
      <c r="N878">
        <v>1562043600</v>
      </c>
      <c r="O878" s="14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9">
        <f t="shared" si="83"/>
        <v>77.400977995110026</v>
      </c>
      <c r="G879" t="s">
        <v>14</v>
      </c>
      <c r="H879" s="6">
        <f t="shared" si="78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4">
        <f t="shared" si="79"/>
        <v>42577.208333333328</v>
      </c>
      <c r="N879">
        <v>1469595600</v>
      </c>
      <c r="O879" s="14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9">
        <f t="shared" si="83"/>
        <v>37.481481481481481</v>
      </c>
      <c r="G880" t="s">
        <v>14</v>
      </c>
      <c r="H880" s="6">
        <f t="shared" si="78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4">
        <f t="shared" si="79"/>
        <v>43845.25</v>
      </c>
      <c r="N880">
        <v>1581141600</v>
      </c>
      <c r="O880" s="14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9">
        <f t="shared" si="83"/>
        <v>543.79999999999995</v>
      </c>
      <c r="G881" t="s">
        <v>20</v>
      </c>
      <c r="H881" s="6">
        <f t="shared" si="78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4">
        <f t="shared" si="79"/>
        <v>42788.25</v>
      </c>
      <c r="N881">
        <v>1488520800</v>
      </c>
      <c r="O881" s="14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9">
        <f t="shared" si="83"/>
        <v>228.52189349112427</v>
      </c>
      <c r="G882" t="s">
        <v>20</v>
      </c>
      <c r="H882" s="6">
        <f t="shared" si="78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4">
        <f t="shared" si="79"/>
        <v>43667.208333333328</v>
      </c>
      <c r="N882">
        <v>1563858000</v>
      </c>
      <c r="O882" s="14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9">
        <f t="shared" si="83"/>
        <v>38.948339483394832</v>
      </c>
      <c r="G883" t="s">
        <v>14</v>
      </c>
      <c r="H883" s="6">
        <f t="shared" si="78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4">
        <f t="shared" si="79"/>
        <v>42194.208333333328</v>
      </c>
      <c r="N883">
        <v>1438923600</v>
      </c>
      <c r="O883" s="14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9">
        <f t="shared" si="83"/>
        <v>370</v>
      </c>
      <c r="G884" t="s">
        <v>20</v>
      </c>
      <c r="H884" s="6">
        <f t="shared" si="78"/>
        <v>37</v>
      </c>
      <c r="I884">
        <v>80</v>
      </c>
      <c r="J884" t="s">
        <v>21</v>
      </c>
      <c r="K884" t="s">
        <v>22</v>
      </c>
      <c r="L884">
        <v>1421820000</v>
      </c>
      <c r="M884" s="14">
        <f t="shared" si="79"/>
        <v>42025.25</v>
      </c>
      <c r="N884">
        <v>1422165600</v>
      </c>
      <c r="O884" s="14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9">
        <f t="shared" si="83"/>
        <v>237.91176470588232</v>
      </c>
      <c r="G885" t="s">
        <v>20</v>
      </c>
      <c r="H885" s="6">
        <f t="shared" si="78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4">
        <f t="shared" si="79"/>
        <v>40323.208333333336</v>
      </c>
      <c r="N885">
        <v>1277874000</v>
      </c>
      <c r="O885" s="14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9">
        <f t="shared" si="83"/>
        <v>64.036299765807954</v>
      </c>
      <c r="G886" t="s">
        <v>14</v>
      </c>
      <c r="H886" s="6">
        <f t="shared" si="78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4">
        <f t="shared" si="79"/>
        <v>41763.208333333336</v>
      </c>
      <c r="N886">
        <v>1399352400</v>
      </c>
      <c r="O886" s="14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9">
        <f t="shared" si="83"/>
        <v>118.27777777777777</v>
      </c>
      <c r="G887" t="s">
        <v>20</v>
      </c>
      <c r="H887" s="6">
        <f t="shared" si="78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4">
        <f t="shared" si="79"/>
        <v>40335.208333333336</v>
      </c>
      <c r="N887">
        <v>1279083600</v>
      </c>
      <c r="O887" s="14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9">
        <f t="shared" si="83"/>
        <v>84.824037184594957</v>
      </c>
      <c r="G888" t="s">
        <v>14</v>
      </c>
      <c r="H888" s="6">
        <f t="shared" si="78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4">
        <f t="shared" si="79"/>
        <v>40416.208333333336</v>
      </c>
      <c r="N888">
        <v>1284354000</v>
      </c>
      <c r="O888" s="14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9">
        <f t="shared" si="83"/>
        <v>29.346153846153843</v>
      </c>
      <c r="G889" t="s">
        <v>14</v>
      </c>
      <c r="H889" s="6">
        <f t="shared" si="78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4">
        <f t="shared" si="79"/>
        <v>42202.208333333328</v>
      </c>
      <c r="N889">
        <v>1441170000</v>
      </c>
      <c r="O889" s="14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9">
        <f t="shared" si="83"/>
        <v>209.89655172413794</v>
      </c>
      <c r="G890" t="s">
        <v>20</v>
      </c>
      <c r="H890" s="6">
        <f t="shared" si="78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4">
        <f t="shared" si="79"/>
        <v>42836.208333333328</v>
      </c>
      <c r="N890">
        <v>1493528400</v>
      </c>
      <c r="O890" s="14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9">
        <f t="shared" si="83"/>
        <v>169.78571428571431</v>
      </c>
      <c r="G891" t="s">
        <v>20</v>
      </c>
      <c r="H891" s="6">
        <f t="shared" si="78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4">
        <f t="shared" si="79"/>
        <v>41710.208333333336</v>
      </c>
      <c r="N891">
        <v>1395205200</v>
      </c>
      <c r="O891" s="14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9">
        <f t="shared" si="83"/>
        <v>115.95907738095239</v>
      </c>
      <c r="G892" t="s">
        <v>20</v>
      </c>
      <c r="H892" s="6">
        <f t="shared" si="78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4">
        <f t="shared" si="79"/>
        <v>43640.208333333328</v>
      </c>
      <c r="N892">
        <v>1561438800</v>
      </c>
      <c r="O892" s="14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9">
        <f t="shared" si="83"/>
        <v>258.59999999999997</v>
      </c>
      <c r="G893" t="s">
        <v>20</v>
      </c>
      <c r="H893" s="6">
        <f t="shared" si="78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4">
        <f t="shared" si="79"/>
        <v>40880.25</v>
      </c>
      <c r="N893">
        <v>1326693600</v>
      </c>
      <c r="O893" s="14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9">
        <f t="shared" si="83"/>
        <v>230.58333333333331</v>
      </c>
      <c r="G894" t="s">
        <v>20</v>
      </c>
      <c r="H894" s="6">
        <f t="shared" si="78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4">
        <f t="shared" si="79"/>
        <v>40319.208333333336</v>
      </c>
      <c r="N894">
        <v>1277960400</v>
      </c>
      <c r="O894" s="14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9">
        <f t="shared" si="83"/>
        <v>128.21428571428572</v>
      </c>
      <c r="G895" t="s">
        <v>20</v>
      </c>
      <c r="H895" s="6">
        <f t="shared" si="78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4">
        <f t="shared" si="79"/>
        <v>42170.208333333328</v>
      </c>
      <c r="N895">
        <v>1434690000</v>
      </c>
      <c r="O895" s="14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9">
        <f t="shared" si="83"/>
        <v>188.70588235294116</v>
      </c>
      <c r="G896" t="s">
        <v>20</v>
      </c>
      <c r="H896" s="6">
        <f t="shared" si="78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4">
        <f t="shared" si="79"/>
        <v>41466.208333333336</v>
      </c>
      <c r="N896">
        <v>1376110800</v>
      </c>
      <c r="O896" s="14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9">
        <f t="shared" si="83"/>
        <v>6.9511889862327907</v>
      </c>
      <c r="G897" t="s">
        <v>14</v>
      </c>
      <c r="H897" s="6">
        <f t="shared" si="78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4">
        <f t="shared" si="79"/>
        <v>43134.25</v>
      </c>
      <c r="N897">
        <v>1518415200</v>
      </c>
      <c r="O897" s="14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9">
        <f t="shared" si="83"/>
        <v>774.43434343434342</v>
      </c>
      <c r="G898" t="s">
        <v>20</v>
      </c>
      <c r="H898" s="6">
        <f t="shared" si="78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4">
        <f t="shared" si="79"/>
        <v>40738.208333333336</v>
      </c>
      <c r="N898">
        <v>1310878800</v>
      </c>
      <c r="O898" s="14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9">
        <f t="shared" si="83"/>
        <v>27.693181818181817</v>
      </c>
      <c r="G899" t="s">
        <v>14</v>
      </c>
      <c r="H899" s="6">
        <f t="shared" ref="H899:H962" si="84">IF(E899&lt;&gt;0, E899/I899, 0)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4">
        <f t="shared" ref="M899:M962" si="85">(((L899/60)/60)/24)+DATE(1970,1,1)</f>
        <v>43583.208333333328</v>
      </c>
      <c r="N899">
        <v>1556600400</v>
      </c>
      <c r="O899" s="14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 -1)</f>
        <v>theater</v>
      </c>
      <c r="T899" t="str">
        <f t="shared" ref="T899:T962" si="88">RIGHT(R899,LEN(R899) - FIND("/",R899))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9">
        <f t="shared" ref="F900:F963" si="89">IF(E900&lt;&gt;0,(E900/D900)*100,0)</f>
        <v>52.479620323841424</v>
      </c>
      <c r="G900" t="s">
        <v>14</v>
      </c>
      <c r="H900" s="6">
        <f t="shared" si="84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4">
        <f t="shared" si="85"/>
        <v>43815.25</v>
      </c>
      <c r="N900">
        <v>1576994400</v>
      </c>
      <c r="O900" s="14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9">
        <f t="shared" si="89"/>
        <v>407.09677419354841</v>
      </c>
      <c r="G901" t="s">
        <v>20</v>
      </c>
      <c r="H901" s="6">
        <f t="shared" si="84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4">
        <f t="shared" si="85"/>
        <v>41554.208333333336</v>
      </c>
      <c r="N901">
        <v>1382677200</v>
      </c>
      <c r="O901" s="14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9">
        <f t="shared" si="89"/>
        <v>2</v>
      </c>
      <c r="G902" t="s">
        <v>14</v>
      </c>
      <c r="H902" s="6">
        <f t="shared" si="84"/>
        <v>2</v>
      </c>
      <c r="I902">
        <v>1</v>
      </c>
      <c r="J902" t="s">
        <v>21</v>
      </c>
      <c r="K902" t="s">
        <v>22</v>
      </c>
      <c r="L902">
        <v>1411102800</v>
      </c>
      <c r="M902" s="14">
        <f t="shared" si="85"/>
        <v>41901.208333333336</v>
      </c>
      <c r="N902">
        <v>1411189200</v>
      </c>
      <c r="O902" s="14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9">
        <f t="shared" si="89"/>
        <v>156.17857142857144</v>
      </c>
      <c r="G903" t="s">
        <v>20</v>
      </c>
      <c r="H903" s="6">
        <f t="shared" si="84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4">
        <f t="shared" si="85"/>
        <v>43298.208333333328</v>
      </c>
      <c r="N903">
        <v>1534654800</v>
      </c>
      <c r="O903" s="14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9">
        <f t="shared" si="89"/>
        <v>252.42857142857144</v>
      </c>
      <c r="G904" t="s">
        <v>20</v>
      </c>
      <c r="H904" s="6">
        <f t="shared" si="84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4">
        <f t="shared" si="85"/>
        <v>42399.25</v>
      </c>
      <c r="N904">
        <v>1457762400</v>
      </c>
      <c r="O904" s="14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9">
        <f t="shared" si="89"/>
        <v>1.729268292682927</v>
      </c>
      <c r="G905" t="s">
        <v>47</v>
      </c>
      <c r="H905" s="6">
        <f t="shared" si="84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4">
        <f t="shared" si="85"/>
        <v>41034.208333333336</v>
      </c>
      <c r="N905">
        <v>1337490000</v>
      </c>
      <c r="O905" s="14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9">
        <f t="shared" si="89"/>
        <v>12.230769230769232</v>
      </c>
      <c r="G906" t="s">
        <v>14</v>
      </c>
      <c r="H906" s="6">
        <f t="shared" si="84"/>
        <v>49.6875</v>
      </c>
      <c r="I906">
        <v>16</v>
      </c>
      <c r="J906" t="s">
        <v>21</v>
      </c>
      <c r="K906" t="s">
        <v>22</v>
      </c>
      <c r="L906">
        <v>1349326800</v>
      </c>
      <c r="M906" s="14">
        <f t="shared" si="85"/>
        <v>41186.208333333336</v>
      </c>
      <c r="N906">
        <v>1349672400</v>
      </c>
      <c r="O906" s="14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9">
        <f t="shared" si="89"/>
        <v>163.98734177215189</v>
      </c>
      <c r="G907" t="s">
        <v>20</v>
      </c>
      <c r="H907" s="6">
        <f t="shared" si="84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4">
        <f t="shared" si="85"/>
        <v>41536.208333333336</v>
      </c>
      <c r="N907">
        <v>1379826000</v>
      </c>
      <c r="O907" s="14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9">
        <f t="shared" si="89"/>
        <v>162.98181818181817</v>
      </c>
      <c r="G908" t="s">
        <v>20</v>
      </c>
      <c r="H908" s="6">
        <f t="shared" si="84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4">
        <f t="shared" si="85"/>
        <v>42868.208333333328</v>
      </c>
      <c r="N908">
        <v>1497762000</v>
      </c>
      <c r="O908" s="14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9">
        <f t="shared" si="89"/>
        <v>20.252747252747252</v>
      </c>
      <c r="G909" t="s">
        <v>14</v>
      </c>
      <c r="H909" s="6">
        <f t="shared" si="84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4">
        <f t="shared" si="85"/>
        <v>40660.208333333336</v>
      </c>
      <c r="N909">
        <v>1304485200</v>
      </c>
      <c r="O909" s="14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9">
        <f t="shared" si="89"/>
        <v>319.24083769633506</v>
      </c>
      <c r="G910" t="s">
        <v>20</v>
      </c>
      <c r="H910" s="6">
        <f t="shared" si="84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4">
        <f t="shared" si="85"/>
        <v>41031.208333333336</v>
      </c>
      <c r="N910">
        <v>1336885200</v>
      </c>
      <c r="O910" s="14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9">
        <f t="shared" si="89"/>
        <v>478.94444444444446</v>
      </c>
      <c r="G911" t="s">
        <v>20</v>
      </c>
      <c r="H911" s="6">
        <f t="shared" si="84"/>
        <v>107.7625</v>
      </c>
      <c r="I911">
        <v>80</v>
      </c>
      <c r="J911" t="s">
        <v>15</v>
      </c>
      <c r="K911" t="s">
        <v>16</v>
      </c>
      <c r="L911">
        <v>1528088400</v>
      </c>
      <c r="M911" s="14">
        <f t="shared" si="85"/>
        <v>43255.208333333328</v>
      </c>
      <c r="N911">
        <v>1530421200</v>
      </c>
      <c r="O911" s="14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9">
        <f t="shared" si="89"/>
        <v>19.556634304207122</v>
      </c>
      <c r="G912" t="s">
        <v>74</v>
      </c>
      <c r="H912" s="6">
        <f t="shared" si="84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4">
        <f t="shared" si="85"/>
        <v>42026.25</v>
      </c>
      <c r="N912">
        <v>1421992800</v>
      </c>
      <c r="O912" s="14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9">
        <f t="shared" si="89"/>
        <v>198.94827586206895</v>
      </c>
      <c r="G913" t="s">
        <v>20</v>
      </c>
      <c r="H913" s="6">
        <f t="shared" si="84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4">
        <f t="shared" si="85"/>
        <v>43717.208333333328</v>
      </c>
      <c r="N913">
        <v>1568178000</v>
      </c>
      <c r="O913" s="14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9">
        <f t="shared" si="89"/>
        <v>795</v>
      </c>
      <c r="G914" t="s">
        <v>20</v>
      </c>
      <c r="H914" s="6">
        <f t="shared" si="84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4">
        <f t="shared" si="85"/>
        <v>41157.208333333336</v>
      </c>
      <c r="N914">
        <v>1347944400</v>
      </c>
      <c r="O914" s="14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9">
        <f t="shared" si="89"/>
        <v>50.621082621082621</v>
      </c>
      <c r="G915" t="s">
        <v>14</v>
      </c>
      <c r="H915" s="6">
        <f t="shared" si="84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4">
        <f t="shared" si="85"/>
        <v>43597.208333333328</v>
      </c>
      <c r="N915">
        <v>1558760400</v>
      </c>
      <c r="O915" s="14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9">
        <f t="shared" si="89"/>
        <v>57.4375</v>
      </c>
      <c r="G916" t="s">
        <v>14</v>
      </c>
      <c r="H916" s="6">
        <f t="shared" si="84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4">
        <f t="shared" si="85"/>
        <v>41490.208333333336</v>
      </c>
      <c r="N916">
        <v>1376629200</v>
      </c>
      <c r="O916" s="14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9">
        <f t="shared" si="89"/>
        <v>155.62827640984909</v>
      </c>
      <c r="G917" t="s">
        <v>20</v>
      </c>
      <c r="H917" s="6">
        <f t="shared" si="84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4">
        <f t="shared" si="85"/>
        <v>42976.208333333328</v>
      </c>
      <c r="N917">
        <v>1504760400</v>
      </c>
      <c r="O917" s="14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9">
        <f t="shared" si="89"/>
        <v>36.297297297297298</v>
      </c>
      <c r="G918" t="s">
        <v>14</v>
      </c>
      <c r="H918" s="6">
        <f t="shared" si="84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4">
        <f t="shared" si="85"/>
        <v>41991.25</v>
      </c>
      <c r="N918">
        <v>1419660000</v>
      </c>
      <c r="O918" s="14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9">
        <f t="shared" si="89"/>
        <v>58.25</v>
      </c>
      <c r="G919" t="s">
        <v>47</v>
      </c>
      <c r="H919" s="6">
        <f t="shared" si="84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4">
        <f t="shared" si="85"/>
        <v>40722.208333333336</v>
      </c>
      <c r="N919">
        <v>1311310800</v>
      </c>
      <c r="O919" s="14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9">
        <f t="shared" si="89"/>
        <v>237.39473684210526</v>
      </c>
      <c r="G920" t="s">
        <v>20</v>
      </c>
      <c r="H920" s="6">
        <f t="shared" si="84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4">
        <f t="shared" si="85"/>
        <v>41117.208333333336</v>
      </c>
      <c r="N920">
        <v>1344315600</v>
      </c>
      <c r="O920" s="14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9">
        <f t="shared" si="89"/>
        <v>58.75</v>
      </c>
      <c r="G921" t="s">
        <v>14</v>
      </c>
      <c r="H921" s="6">
        <f t="shared" si="84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4">
        <f t="shared" si="85"/>
        <v>43022.208333333328</v>
      </c>
      <c r="N921">
        <v>1510725600</v>
      </c>
      <c r="O921" s="14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9">
        <f t="shared" si="89"/>
        <v>182.56603773584905</v>
      </c>
      <c r="G922" t="s">
        <v>20</v>
      </c>
      <c r="H922" s="6">
        <f t="shared" si="84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4">
        <f t="shared" si="85"/>
        <v>43503.25</v>
      </c>
      <c r="N922">
        <v>1551247200</v>
      </c>
      <c r="O922" s="14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9">
        <f t="shared" si="89"/>
        <v>0.75436408977556113</v>
      </c>
      <c r="G923" t="s">
        <v>14</v>
      </c>
      <c r="H923" s="6">
        <f t="shared" si="84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4">
        <f t="shared" si="85"/>
        <v>40951.25</v>
      </c>
      <c r="N923">
        <v>1330236000</v>
      </c>
      <c r="O923" s="14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9">
        <f t="shared" si="89"/>
        <v>175.95330739299609</v>
      </c>
      <c r="G924" t="s">
        <v>20</v>
      </c>
      <c r="H924" s="6">
        <f t="shared" si="84"/>
        <v>40</v>
      </c>
      <c r="I924">
        <v>2261</v>
      </c>
      <c r="J924" t="s">
        <v>21</v>
      </c>
      <c r="K924" t="s">
        <v>22</v>
      </c>
      <c r="L924">
        <v>1544335200</v>
      </c>
      <c r="M924" s="14">
        <f t="shared" si="85"/>
        <v>43443.25</v>
      </c>
      <c r="N924">
        <v>1545112800</v>
      </c>
      <c r="O924" s="14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9">
        <f t="shared" si="89"/>
        <v>237.88235294117646</v>
      </c>
      <c r="G925" t="s">
        <v>20</v>
      </c>
      <c r="H925" s="6">
        <f t="shared" si="84"/>
        <v>101.1</v>
      </c>
      <c r="I925">
        <v>40</v>
      </c>
      <c r="J925" t="s">
        <v>21</v>
      </c>
      <c r="K925" t="s">
        <v>22</v>
      </c>
      <c r="L925">
        <v>1279083600</v>
      </c>
      <c r="M925" s="14">
        <f t="shared" si="85"/>
        <v>40373.208333333336</v>
      </c>
      <c r="N925">
        <v>1279170000</v>
      </c>
      <c r="O925" s="14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9">
        <f t="shared" si="89"/>
        <v>488.05076142131981</v>
      </c>
      <c r="G926" t="s">
        <v>20</v>
      </c>
      <c r="H926" s="6">
        <f t="shared" si="84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4">
        <f t="shared" si="85"/>
        <v>43769.208333333328</v>
      </c>
      <c r="N926">
        <v>1573452000</v>
      </c>
      <c r="O926" s="14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9">
        <f t="shared" si="89"/>
        <v>224.06666666666669</v>
      </c>
      <c r="G927" t="s">
        <v>20</v>
      </c>
      <c r="H927" s="6">
        <f t="shared" si="84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4">
        <f t="shared" si="85"/>
        <v>43000.208333333328</v>
      </c>
      <c r="N927">
        <v>1507093200</v>
      </c>
      <c r="O927" s="14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9">
        <f t="shared" si="89"/>
        <v>18.126436781609197</v>
      </c>
      <c r="G928" t="s">
        <v>14</v>
      </c>
      <c r="H928" s="6">
        <f t="shared" si="84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4">
        <f t="shared" si="85"/>
        <v>42502.208333333328</v>
      </c>
      <c r="N928">
        <v>1463374800</v>
      </c>
      <c r="O928" s="14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9">
        <f t="shared" si="89"/>
        <v>45.847222222222221</v>
      </c>
      <c r="G929" t="s">
        <v>14</v>
      </c>
      <c r="H929" s="6">
        <f t="shared" si="84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4">
        <f t="shared" si="85"/>
        <v>41102.208333333336</v>
      </c>
      <c r="N929">
        <v>1344574800</v>
      </c>
      <c r="O929" s="14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9">
        <f t="shared" si="89"/>
        <v>117.31541218637993</v>
      </c>
      <c r="G930" t="s">
        <v>20</v>
      </c>
      <c r="H930" s="6">
        <f t="shared" si="84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4">
        <f t="shared" si="85"/>
        <v>41637.25</v>
      </c>
      <c r="N930">
        <v>1389074400</v>
      </c>
      <c r="O930" s="14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9">
        <f t="shared" si="89"/>
        <v>217.30909090909088</v>
      </c>
      <c r="G931" t="s">
        <v>20</v>
      </c>
      <c r="H931" s="6">
        <f t="shared" si="84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4">
        <f t="shared" si="85"/>
        <v>42858.208333333328</v>
      </c>
      <c r="N931">
        <v>1494997200</v>
      </c>
      <c r="O931" s="14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9">
        <f t="shared" si="89"/>
        <v>112.28571428571428</v>
      </c>
      <c r="G932" t="s">
        <v>20</v>
      </c>
      <c r="H932" s="6">
        <f t="shared" si="84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4">
        <f t="shared" si="85"/>
        <v>42060.25</v>
      </c>
      <c r="N932">
        <v>1425448800</v>
      </c>
      <c r="O932" s="14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9">
        <f t="shared" si="89"/>
        <v>72.51898734177216</v>
      </c>
      <c r="G933" t="s">
        <v>14</v>
      </c>
      <c r="H933" s="6">
        <f t="shared" si="84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4">
        <f t="shared" si="85"/>
        <v>41818.208333333336</v>
      </c>
      <c r="N933">
        <v>1404104400</v>
      </c>
      <c r="O933" s="14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9">
        <f t="shared" si="89"/>
        <v>212.30434782608697</v>
      </c>
      <c r="G934" t="s">
        <v>20</v>
      </c>
      <c r="H934" s="6">
        <f t="shared" si="84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4">
        <f t="shared" si="85"/>
        <v>41709.208333333336</v>
      </c>
      <c r="N934">
        <v>1394773200</v>
      </c>
      <c r="O934" s="14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9">
        <f t="shared" si="89"/>
        <v>239.74657534246577</v>
      </c>
      <c r="G935" t="s">
        <v>20</v>
      </c>
      <c r="H935" s="6">
        <f t="shared" si="84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4">
        <f t="shared" si="85"/>
        <v>41372.208333333336</v>
      </c>
      <c r="N935">
        <v>1366520400</v>
      </c>
      <c r="O935" s="14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9">
        <f t="shared" si="89"/>
        <v>181.93548387096774</v>
      </c>
      <c r="G936" t="s">
        <v>20</v>
      </c>
      <c r="H936" s="6">
        <f t="shared" si="84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4">
        <f t="shared" si="85"/>
        <v>42422.25</v>
      </c>
      <c r="N936">
        <v>1456639200</v>
      </c>
      <c r="O936" s="14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9">
        <f t="shared" si="89"/>
        <v>164.13114754098362</v>
      </c>
      <c r="G937" t="s">
        <v>20</v>
      </c>
      <c r="H937" s="6">
        <f t="shared" si="84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4">
        <f t="shared" si="85"/>
        <v>42209.208333333328</v>
      </c>
      <c r="N937">
        <v>1438318800</v>
      </c>
      <c r="O937" s="14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9">
        <f t="shared" si="89"/>
        <v>1.6375968992248062</v>
      </c>
      <c r="G938" t="s">
        <v>14</v>
      </c>
      <c r="H938" s="6">
        <f t="shared" si="84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4">
        <f t="shared" si="85"/>
        <v>43668.208333333328</v>
      </c>
      <c r="N938">
        <v>1564030800</v>
      </c>
      <c r="O938" s="14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9">
        <f t="shared" si="89"/>
        <v>49.64385964912281</v>
      </c>
      <c r="G939" t="s">
        <v>74</v>
      </c>
      <c r="H939" s="6">
        <f t="shared" si="84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4">
        <f t="shared" si="85"/>
        <v>42334.25</v>
      </c>
      <c r="N939">
        <v>1449295200</v>
      </c>
      <c r="O939" s="14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9">
        <f t="shared" si="89"/>
        <v>109.70652173913042</v>
      </c>
      <c r="G940" t="s">
        <v>20</v>
      </c>
      <c r="H940" s="6">
        <f t="shared" si="84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4">
        <f t="shared" si="85"/>
        <v>43263.208333333328</v>
      </c>
      <c r="N940">
        <v>1531890000</v>
      </c>
      <c r="O940" s="14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9">
        <f t="shared" si="89"/>
        <v>49.217948717948715</v>
      </c>
      <c r="G941" t="s">
        <v>14</v>
      </c>
      <c r="H941" s="6">
        <f t="shared" si="84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4">
        <f t="shared" si="85"/>
        <v>40670.208333333336</v>
      </c>
      <c r="N941">
        <v>1306213200</v>
      </c>
      <c r="O941" s="14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9">
        <f t="shared" si="89"/>
        <v>62.232323232323225</v>
      </c>
      <c r="G942" t="s">
        <v>47</v>
      </c>
      <c r="H942" s="6">
        <f t="shared" si="84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4">
        <f t="shared" si="85"/>
        <v>41244.25</v>
      </c>
      <c r="N942">
        <v>1356242400</v>
      </c>
      <c r="O942" s="14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9">
        <f t="shared" si="89"/>
        <v>13.05813953488372</v>
      </c>
      <c r="G943" t="s">
        <v>14</v>
      </c>
      <c r="H943" s="6">
        <f t="shared" si="84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4">
        <f t="shared" si="85"/>
        <v>40552.25</v>
      </c>
      <c r="N943">
        <v>1297576800</v>
      </c>
      <c r="O943" s="14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9">
        <f t="shared" si="89"/>
        <v>64.635416666666671</v>
      </c>
      <c r="G944" t="s">
        <v>14</v>
      </c>
      <c r="H944" s="6">
        <f t="shared" si="84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4">
        <f t="shared" si="85"/>
        <v>40568.25</v>
      </c>
      <c r="N944">
        <v>1296194400</v>
      </c>
      <c r="O944" s="14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9">
        <f t="shared" si="89"/>
        <v>159.58666666666667</v>
      </c>
      <c r="G945" t="s">
        <v>20</v>
      </c>
      <c r="H945" s="6">
        <f t="shared" si="84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4">
        <f t="shared" si="85"/>
        <v>41906.208333333336</v>
      </c>
      <c r="N945">
        <v>1414558800</v>
      </c>
      <c r="O945" s="14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9">
        <f t="shared" si="89"/>
        <v>81.42</v>
      </c>
      <c r="G946" t="s">
        <v>14</v>
      </c>
      <c r="H946" s="6">
        <f t="shared" si="84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4">
        <f t="shared" si="85"/>
        <v>42776.25</v>
      </c>
      <c r="N946">
        <v>1488348000</v>
      </c>
      <c r="O946" s="14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9">
        <f t="shared" si="89"/>
        <v>32.444767441860463</v>
      </c>
      <c r="G947" t="s">
        <v>14</v>
      </c>
      <c r="H947" s="6">
        <f t="shared" si="84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4">
        <f t="shared" si="85"/>
        <v>41004.208333333336</v>
      </c>
      <c r="N947">
        <v>1334898000</v>
      </c>
      <c r="O947" s="14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9">
        <f t="shared" si="89"/>
        <v>9.9141184124918666</v>
      </c>
      <c r="G948" t="s">
        <v>14</v>
      </c>
      <c r="H948" s="6">
        <f t="shared" si="84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4">
        <f t="shared" si="85"/>
        <v>40710.208333333336</v>
      </c>
      <c r="N948">
        <v>1308373200</v>
      </c>
      <c r="O948" s="14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9">
        <f t="shared" si="89"/>
        <v>26.694444444444443</v>
      </c>
      <c r="G949" t="s">
        <v>14</v>
      </c>
      <c r="H949" s="6">
        <f t="shared" si="84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4">
        <f t="shared" si="85"/>
        <v>41908.208333333336</v>
      </c>
      <c r="N949">
        <v>1412312400</v>
      </c>
      <c r="O949" s="14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9">
        <f t="shared" si="89"/>
        <v>62.957446808510639</v>
      </c>
      <c r="G950" t="s">
        <v>74</v>
      </c>
      <c r="H950" s="6">
        <f t="shared" si="84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4">
        <f t="shared" si="85"/>
        <v>41985.25</v>
      </c>
      <c r="N950">
        <v>1419228000</v>
      </c>
      <c r="O950" s="14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9">
        <f t="shared" si="89"/>
        <v>161.35593220338984</v>
      </c>
      <c r="G951" t="s">
        <v>20</v>
      </c>
      <c r="H951" s="6">
        <f t="shared" si="84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4">
        <f t="shared" si="85"/>
        <v>42112.208333333328</v>
      </c>
      <c r="N951">
        <v>1430974800</v>
      </c>
      <c r="O951" s="14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9">
        <f t="shared" si="89"/>
        <v>5</v>
      </c>
      <c r="G952" t="s">
        <v>14</v>
      </c>
      <c r="H952" s="6">
        <f t="shared" si="84"/>
        <v>5</v>
      </c>
      <c r="I952">
        <v>1</v>
      </c>
      <c r="J952" t="s">
        <v>21</v>
      </c>
      <c r="K952" t="s">
        <v>22</v>
      </c>
      <c r="L952">
        <v>1555390800</v>
      </c>
      <c r="M952" s="14">
        <f t="shared" si="85"/>
        <v>43571.208333333328</v>
      </c>
      <c r="N952">
        <v>1555822800</v>
      </c>
      <c r="O952" s="14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9">
        <f t="shared" si="89"/>
        <v>1096.9379310344827</v>
      </c>
      <c r="G953" t="s">
        <v>20</v>
      </c>
      <c r="H953" s="6">
        <f t="shared" si="84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4">
        <f t="shared" si="85"/>
        <v>42730.25</v>
      </c>
      <c r="N953">
        <v>1482818400</v>
      </c>
      <c r="O953" s="14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9">
        <f t="shared" si="89"/>
        <v>70.094158075601371</v>
      </c>
      <c r="G954" t="s">
        <v>74</v>
      </c>
      <c r="H954" s="6">
        <f t="shared" si="84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4">
        <f t="shared" si="85"/>
        <v>42591.208333333328</v>
      </c>
      <c r="N954">
        <v>1471928400</v>
      </c>
      <c r="O954" s="14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9">
        <f t="shared" si="89"/>
        <v>60</v>
      </c>
      <c r="G955" t="s">
        <v>14</v>
      </c>
      <c r="H955" s="6">
        <f t="shared" si="84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4">
        <f t="shared" si="85"/>
        <v>42358.25</v>
      </c>
      <c r="N955">
        <v>1453701600</v>
      </c>
      <c r="O955" s="14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9">
        <f t="shared" si="89"/>
        <v>367.0985915492958</v>
      </c>
      <c r="G956" t="s">
        <v>20</v>
      </c>
      <c r="H956" s="6">
        <f t="shared" si="84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4">
        <f t="shared" si="85"/>
        <v>41174.208333333336</v>
      </c>
      <c r="N956">
        <v>1350363600</v>
      </c>
      <c r="O956" s="14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9">
        <f t="shared" si="89"/>
        <v>1109</v>
      </c>
      <c r="G957" t="s">
        <v>20</v>
      </c>
      <c r="H957" s="6">
        <f t="shared" si="84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4">
        <f t="shared" si="85"/>
        <v>41238.25</v>
      </c>
      <c r="N957">
        <v>1353996000</v>
      </c>
      <c r="O957" s="14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9">
        <f t="shared" si="89"/>
        <v>19.028784648187631</v>
      </c>
      <c r="G958" t="s">
        <v>14</v>
      </c>
      <c r="H958" s="6">
        <f t="shared" si="84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4">
        <f t="shared" si="85"/>
        <v>42360.25</v>
      </c>
      <c r="N958">
        <v>1451109600</v>
      </c>
      <c r="O958" s="14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9">
        <f t="shared" si="89"/>
        <v>126.87755102040816</v>
      </c>
      <c r="G959" t="s">
        <v>20</v>
      </c>
      <c r="H959" s="6">
        <f t="shared" si="84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4">
        <f t="shared" si="85"/>
        <v>40955.25</v>
      </c>
      <c r="N959">
        <v>1329631200</v>
      </c>
      <c r="O959" s="14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9">
        <f t="shared" si="89"/>
        <v>734.63636363636363</v>
      </c>
      <c r="G960" t="s">
        <v>20</v>
      </c>
      <c r="H960" s="6">
        <f t="shared" si="84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4">
        <f t="shared" si="85"/>
        <v>40350.208333333336</v>
      </c>
      <c r="N960">
        <v>1278997200</v>
      </c>
      <c r="O960" s="14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9">
        <f t="shared" si="89"/>
        <v>4.5731034482758623</v>
      </c>
      <c r="G961" t="s">
        <v>14</v>
      </c>
      <c r="H961" s="6">
        <f t="shared" si="84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4">
        <f t="shared" si="85"/>
        <v>40357.208333333336</v>
      </c>
      <c r="N961">
        <v>1280120400</v>
      </c>
      <c r="O961" s="14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9">
        <f t="shared" si="89"/>
        <v>85.054545454545448</v>
      </c>
      <c r="G962" t="s">
        <v>14</v>
      </c>
      <c r="H962" s="6">
        <f t="shared" si="84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4">
        <f t="shared" si="85"/>
        <v>42408.25</v>
      </c>
      <c r="N962">
        <v>1458104400</v>
      </c>
      <c r="O962" s="14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9">
        <f t="shared" si="89"/>
        <v>119.29824561403508</v>
      </c>
      <c r="G963" t="s">
        <v>20</v>
      </c>
      <c r="H963" s="6">
        <f t="shared" ref="H963:H1001" si="90">IF(E963&lt;&gt;0, E963/I963, 0)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4">
        <f t="shared" ref="M963:M1001" si="91">(((L963/60)/60)/24)+DATE(1970,1,1)</f>
        <v>40591.25</v>
      </c>
      <c r="N963">
        <v>1298268000</v>
      </c>
      <c r="O963" s="14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 -1)</f>
        <v>publishing</v>
      </c>
      <c r="T963" t="str">
        <f t="shared" ref="T963:T1001" si="94">RIGHT(R963,LEN(R963) - FIND("/",R963))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9">
        <f t="shared" ref="F964:F1001" si="95">IF(E964&lt;&gt;0,(E964/D964)*100,0)</f>
        <v>296.02777777777777</v>
      </c>
      <c r="G964" t="s">
        <v>20</v>
      </c>
      <c r="H964" s="6">
        <f t="shared" si="90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4">
        <f t="shared" si="91"/>
        <v>41592.25</v>
      </c>
      <c r="N964">
        <v>1386223200</v>
      </c>
      <c r="O964" s="14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9">
        <f t="shared" si="95"/>
        <v>84.694915254237287</v>
      </c>
      <c r="G965" t="s">
        <v>14</v>
      </c>
      <c r="H965" s="6">
        <f t="shared" si="90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4">
        <f t="shared" si="91"/>
        <v>40607.25</v>
      </c>
      <c r="N965">
        <v>1299823200</v>
      </c>
      <c r="O965" s="14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9">
        <f t="shared" si="95"/>
        <v>355.7837837837838</v>
      </c>
      <c r="G966" t="s">
        <v>20</v>
      </c>
      <c r="H966" s="6">
        <f t="shared" si="90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4">
        <f t="shared" si="91"/>
        <v>42135.208333333328</v>
      </c>
      <c r="N966">
        <v>1431752400</v>
      </c>
      <c r="O966" s="14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9">
        <f t="shared" si="95"/>
        <v>386.40909090909093</v>
      </c>
      <c r="G967" t="s">
        <v>20</v>
      </c>
      <c r="H967" s="6">
        <f t="shared" si="90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4">
        <f t="shared" si="91"/>
        <v>40203.25</v>
      </c>
      <c r="N967">
        <v>1267855200</v>
      </c>
      <c r="O967" s="14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9">
        <f t="shared" si="95"/>
        <v>792.23529411764707</v>
      </c>
      <c r="G968" t="s">
        <v>20</v>
      </c>
      <c r="H968" s="6">
        <f t="shared" si="90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4">
        <f t="shared" si="91"/>
        <v>42901.208333333328</v>
      </c>
      <c r="N968">
        <v>1497675600</v>
      </c>
      <c r="O968" s="14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9">
        <f t="shared" si="95"/>
        <v>137.03393665158373</v>
      </c>
      <c r="G969" t="s">
        <v>20</v>
      </c>
      <c r="H969" s="6">
        <f t="shared" si="90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4">
        <f t="shared" si="91"/>
        <v>41005.208333333336</v>
      </c>
      <c r="N969">
        <v>1336885200</v>
      </c>
      <c r="O969" s="14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9">
        <f t="shared" si="95"/>
        <v>338.20833333333337</v>
      </c>
      <c r="G970" t="s">
        <v>20</v>
      </c>
      <c r="H970" s="6">
        <f t="shared" si="90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4">
        <f t="shared" si="91"/>
        <v>40544.25</v>
      </c>
      <c r="N970">
        <v>1295157600</v>
      </c>
      <c r="O970" s="14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9">
        <f t="shared" si="95"/>
        <v>108.22784810126582</v>
      </c>
      <c r="G971" t="s">
        <v>20</v>
      </c>
      <c r="H971" s="6">
        <f t="shared" si="90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4">
        <f t="shared" si="91"/>
        <v>43821.25</v>
      </c>
      <c r="N971">
        <v>1577599200</v>
      </c>
      <c r="O971" s="14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9">
        <f t="shared" si="95"/>
        <v>60.757639620653315</v>
      </c>
      <c r="G972" t="s">
        <v>14</v>
      </c>
      <c r="H972" s="6">
        <f t="shared" si="90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4">
        <f t="shared" si="91"/>
        <v>40672.208333333336</v>
      </c>
      <c r="N972">
        <v>1305003600</v>
      </c>
      <c r="O972" s="14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9">
        <f t="shared" si="95"/>
        <v>27.725490196078432</v>
      </c>
      <c r="G973" t="s">
        <v>14</v>
      </c>
      <c r="H973" s="6">
        <f t="shared" si="90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4">
        <f t="shared" si="91"/>
        <v>41555.208333333336</v>
      </c>
      <c r="N973">
        <v>1381726800</v>
      </c>
      <c r="O973" s="14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9">
        <f t="shared" si="95"/>
        <v>228.3934426229508</v>
      </c>
      <c r="G974" t="s">
        <v>20</v>
      </c>
      <c r="H974" s="6">
        <f t="shared" si="90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4">
        <f t="shared" si="91"/>
        <v>41792.208333333336</v>
      </c>
      <c r="N974">
        <v>1402462800</v>
      </c>
      <c r="O974" s="14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9">
        <f t="shared" si="95"/>
        <v>21.615194054500414</v>
      </c>
      <c r="G975" t="s">
        <v>14</v>
      </c>
      <c r="H975" s="6">
        <f t="shared" si="90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4">
        <f t="shared" si="91"/>
        <v>40522.25</v>
      </c>
      <c r="N975">
        <v>1292133600</v>
      </c>
      <c r="O975" s="14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9">
        <f t="shared" si="95"/>
        <v>373.875</v>
      </c>
      <c r="G976" t="s">
        <v>20</v>
      </c>
      <c r="H976" s="6">
        <f t="shared" si="90"/>
        <v>93.46875</v>
      </c>
      <c r="I976">
        <v>32</v>
      </c>
      <c r="J976" t="s">
        <v>21</v>
      </c>
      <c r="K976" t="s">
        <v>22</v>
      </c>
      <c r="L976">
        <v>1368853200</v>
      </c>
      <c r="M976" s="14">
        <f t="shared" si="91"/>
        <v>41412.208333333336</v>
      </c>
      <c r="N976">
        <v>1368939600</v>
      </c>
      <c r="O976" s="14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9">
        <f t="shared" si="95"/>
        <v>154.92592592592592</v>
      </c>
      <c r="G977" t="s">
        <v>20</v>
      </c>
      <c r="H977" s="6">
        <f t="shared" si="90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4">
        <f t="shared" si="91"/>
        <v>42337.25</v>
      </c>
      <c r="N977">
        <v>1452146400</v>
      </c>
      <c r="O977" s="14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9">
        <f t="shared" si="95"/>
        <v>322.14999999999998</v>
      </c>
      <c r="G978" t="s">
        <v>20</v>
      </c>
      <c r="H978" s="6">
        <f t="shared" si="90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4">
        <f t="shared" si="91"/>
        <v>40571.25</v>
      </c>
      <c r="N978">
        <v>1296712800</v>
      </c>
      <c r="O978" s="14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9">
        <f t="shared" si="95"/>
        <v>73.957142857142856</v>
      </c>
      <c r="G979" t="s">
        <v>14</v>
      </c>
      <c r="H979" s="6">
        <f t="shared" si="90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4">
        <f t="shared" si="91"/>
        <v>43138.25</v>
      </c>
      <c r="N979">
        <v>1520748000</v>
      </c>
      <c r="O979" s="14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9">
        <f t="shared" si="95"/>
        <v>864.1</v>
      </c>
      <c r="G980" t="s">
        <v>20</v>
      </c>
      <c r="H980" s="6">
        <f t="shared" si="90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4">
        <f t="shared" si="91"/>
        <v>42686.25</v>
      </c>
      <c r="N980">
        <v>1480831200</v>
      </c>
      <c r="O980" s="14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9">
        <f t="shared" si="95"/>
        <v>143.26245847176079</v>
      </c>
      <c r="G981" t="s">
        <v>20</v>
      </c>
      <c r="H981" s="6">
        <f t="shared" si="90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4">
        <f t="shared" si="91"/>
        <v>42078.208333333328</v>
      </c>
      <c r="N981">
        <v>1426914000</v>
      </c>
      <c r="O981" s="14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9">
        <f t="shared" si="95"/>
        <v>40.281762295081968</v>
      </c>
      <c r="G982" t="s">
        <v>14</v>
      </c>
      <c r="H982" s="6">
        <f t="shared" si="90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4">
        <f t="shared" si="91"/>
        <v>42307.208333333328</v>
      </c>
      <c r="N982">
        <v>1446616800</v>
      </c>
      <c r="O982" s="14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9">
        <f t="shared" si="95"/>
        <v>178.22388059701493</v>
      </c>
      <c r="G983" t="s">
        <v>20</v>
      </c>
      <c r="H983" s="6">
        <f t="shared" si="90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4">
        <f t="shared" si="91"/>
        <v>43094.25</v>
      </c>
      <c r="N983">
        <v>1517032800</v>
      </c>
      <c r="O983" s="14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9">
        <f t="shared" si="95"/>
        <v>84.930555555555557</v>
      </c>
      <c r="G984" t="s">
        <v>14</v>
      </c>
      <c r="H984" s="6">
        <f t="shared" si="90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4">
        <f t="shared" si="91"/>
        <v>40743.208333333336</v>
      </c>
      <c r="N984">
        <v>1311224400</v>
      </c>
      <c r="O984" s="14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9">
        <f t="shared" si="95"/>
        <v>145.93648334624322</v>
      </c>
      <c r="G985" t="s">
        <v>20</v>
      </c>
      <c r="H985" s="6">
        <f t="shared" si="90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4">
        <f t="shared" si="91"/>
        <v>43681.208333333328</v>
      </c>
      <c r="N985">
        <v>1566190800</v>
      </c>
      <c r="O985" s="14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9">
        <f t="shared" si="95"/>
        <v>152.46153846153848</v>
      </c>
      <c r="G986" t="s">
        <v>20</v>
      </c>
      <c r="H986" s="6">
        <f t="shared" si="90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4">
        <f t="shared" si="91"/>
        <v>43716.208333333328</v>
      </c>
      <c r="N986">
        <v>1570165200</v>
      </c>
      <c r="O986" s="14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9">
        <f t="shared" si="95"/>
        <v>67.129542790152414</v>
      </c>
      <c r="G987" t="s">
        <v>14</v>
      </c>
      <c r="H987" s="6">
        <f t="shared" si="90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4">
        <f t="shared" si="91"/>
        <v>41614.25</v>
      </c>
      <c r="N987">
        <v>1388556000</v>
      </c>
      <c r="O987" s="14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9">
        <f t="shared" si="95"/>
        <v>40.307692307692307</v>
      </c>
      <c r="G988" t="s">
        <v>14</v>
      </c>
      <c r="H988" s="6">
        <f t="shared" si="90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4">
        <f t="shared" si="91"/>
        <v>40638.208333333336</v>
      </c>
      <c r="N988">
        <v>1303189200</v>
      </c>
      <c r="O988" s="14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9">
        <f t="shared" si="95"/>
        <v>216.79032258064518</v>
      </c>
      <c r="G989" t="s">
        <v>20</v>
      </c>
      <c r="H989" s="6">
        <f t="shared" si="90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4">
        <f t="shared" si="91"/>
        <v>42852.208333333328</v>
      </c>
      <c r="N989">
        <v>1494478800</v>
      </c>
      <c r="O989" s="14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9">
        <f t="shared" si="95"/>
        <v>52.117021276595743</v>
      </c>
      <c r="G990" t="s">
        <v>14</v>
      </c>
      <c r="H990" s="6">
        <f t="shared" si="90"/>
        <v>76.546875</v>
      </c>
      <c r="I990">
        <v>64</v>
      </c>
      <c r="J990" t="s">
        <v>21</v>
      </c>
      <c r="K990" t="s">
        <v>22</v>
      </c>
      <c r="L990">
        <v>1478930400</v>
      </c>
      <c r="M990" s="14">
        <f t="shared" si="91"/>
        <v>42686.25</v>
      </c>
      <c r="N990">
        <v>1480744800</v>
      </c>
      <c r="O990" s="14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9">
        <f t="shared" si="95"/>
        <v>499.58333333333337</v>
      </c>
      <c r="G991" t="s">
        <v>20</v>
      </c>
      <c r="H991" s="6">
        <f t="shared" si="90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4">
        <f t="shared" si="91"/>
        <v>43571.208333333328</v>
      </c>
      <c r="N991">
        <v>1555822800</v>
      </c>
      <c r="O991" s="14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9">
        <f t="shared" si="95"/>
        <v>87.679487179487182</v>
      </c>
      <c r="G992" t="s">
        <v>14</v>
      </c>
      <c r="H992" s="6">
        <f t="shared" si="90"/>
        <v>106.859375</v>
      </c>
      <c r="I992">
        <v>64</v>
      </c>
      <c r="J992" t="s">
        <v>21</v>
      </c>
      <c r="K992" t="s">
        <v>22</v>
      </c>
      <c r="L992">
        <v>1456984800</v>
      </c>
      <c r="M992" s="14">
        <f t="shared" si="91"/>
        <v>42432.25</v>
      </c>
      <c r="N992">
        <v>1458882000</v>
      </c>
      <c r="O992" s="14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9">
        <f t="shared" si="95"/>
        <v>113.17346938775511</v>
      </c>
      <c r="G993" t="s">
        <v>20</v>
      </c>
      <c r="H993" s="6">
        <f t="shared" si="90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4">
        <f t="shared" si="91"/>
        <v>41907.208333333336</v>
      </c>
      <c r="N993">
        <v>1411966800</v>
      </c>
      <c r="O993" s="14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9">
        <f t="shared" si="95"/>
        <v>426.54838709677421</v>
      </c>
      <c r="G994" t="s">
        <v>20</v>
      </c>
      <c r="H994" s="6">
        <f t="shared" si="90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4">
        <f t="shared" si="91"/>
        <v>43227.208333333328</v>
      </c>
      <c r="N994">
        <v>1526878800</v>
      </c>
      <c r="O994" s="14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9">
        <f t="shared" si="95"/>
        <v>77.632653061224488</v>
      </c>
      <c r="G995" t="s">
        <v>74</v>
      </c>
      <c r="H995" s="6">
        <f t="shared" si="90"/>
        <v>101.44</v>
      </c>
      <c r="I995">
        <v>75</v>
      </c>
      <c r="J995" t="s">
        <v>107</v>
      </c>
      <c r="K995" t="s">
        <v>108</v>
      </c>
      <c r="L995">
        <v>1450936800</v>
      </c>
      <c r="M995" s="14">
        <f t="shared" si="91"/>
        <v>42362.25</v>
      </c>
      <c r="N995">
        <v>1452405600</v>
      </c>
      <c r="O995" s="14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9">
        <f t="shared" si="95"/>
        <v>52.496810772501767</v>
      </c>
      <c r="G996" t="s">
        <v>14</v>
      </c>
      <c r="H996" s="6">
        <f t="shared" si="90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4">
        <f t="shared" si="91"/>
        <v>41929.208333333336</v>
      </c>
      <c r="N996">
        <v>1414040400</v>
      </c>
      <c r="O996" s="14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9">
        <f t="shared" si="95"/>
        <v>157.46762589928059</v>
      </c>
      <c r="G997" t="s">
        <v>20</v>
      </c>
      <c r="H997" s="6">
        <f t="shared" si="90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4">
        <f t="shared" si="91"/>
        <v>43408.208333333328</v>
      </c>
      <c r="N997">
        <v>1543816800</v>
      </c>
      <c r="O997" s="14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9">
        <f t="shared" si="95"/>
        <v>72.939393939393938</v>
      </c>
      <c r="G998" t="s">
        <v>14</v>
      </c>
      <c r="H998" s="6">
        <f t="shared" si="90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4">
        <f t="shared" si="91"/>
        <v>41276.25</v>
      </c>
      <c r="N998">
        <v>1359698400</v>
      </c>
      <c r="O998" s="14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9">
        <f t="shared" si="95"/>
        <v>60.565789473684205</v>
      </c>
      <c r="G999" t="s">
        <v>74</v>
      </c>
      <c r="H999" s="6">
        <f t="shared" si="90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4">
        <f t="shared" si="91"/>
        <v>41659.25</v>
      </c>
      <c r="N999">
        <v>1390629600</v>
      </c>
      <c r="O999" s="14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9">
        <f t="shared" si="95"/>
        <v>56.791291291291287</v>
      </c>
      <c r="G1000" t="s">
        <v>14</v>
      </c>
      <c r="H1000" s="6">
        <f t="shared" si="90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4">
        <f t="shared" si="91"/>
        <v>40220.25</v>
      </c>
      <c r="N1000">
        <v>1267077600</v>
      </c>
      <c r="O1000" s="14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9">
        <f t="shared" si="95"/>
        <v>56.542754275427541</v>
      </c>
      <c r="G1001" t="s">
        <v>74</v>
      </c>
      <c r="H1001" s="6">
        <f t="shared" si="90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4">
        <f t="shared" si="91"/>
        <v>42550.208333333328</v>
      </c>
      <c r="N1001">
        <v>1467781200</v>
      </c>
      <c r="O1001" s="14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19" priority="3" operator="containsText" text="live">
      <formula>NOT(ISERROR(SEARCH("live",G1)))</formula>
    </cfRule>
    <cfRule type="containsText" dxfId="18" priority="4" operator="containsText" text="canceled">
      <formula>NOT(ISERROR(SEARCH("canceled",G1)))</formula>
    </cfRule>
    <cfRule type="containsText" dxfId="17" priority="5" operator="containsText" text="successful">
      <formula>NOT(ISERROR(SEARCH("successful",G1)))</formula>
    </cfRule>
    <cfRule type="containsText" dxfId="16" priority="6" operator="containsText" text="failed">
      <formula>NOT(ISERROR(SEARCH("failed",G1)))</formula>
    </cfRule>
    <cfRule type="colorScale" priority="7">
      <colorScale>
        <cfvo type="min"/>
        <cfvo type="max"/>
        <color rgb="FFFF7128"/>
        <color rgb="FFFFEF9C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A80E-1115-7348-8CA4-DE95F106E2EF}">
  <sheetPr codeName="Sheet2"/>
  <dimension ref="A1:I566"/>
  <sheetViews>
    <sheetView workbookViewId="0">
      <selection activeCell="H7" sqref="H7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6" max="6" width="19" customWidth="1"/>
    <col min="7" max="7" width="29.1640625" bestFit="1" customWidth="1"/>
    <col min="8" max="9" width="10.83203125" style="6"/>
  </cols>
  <sheetData>
    <row r="1" spans="1:9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H1" s="6" t="s">
        <v>20</v>
      </c>
      <c r="I1" s="6" t="s">
        <v>14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2106</v>
      </c>
      <c r="H2" s="6">
        <f>AVERAGE(B2:B566)</f>
        <v>851.14690265486729</v>
      </c>
      <c r="I2" s="6">
        <f>AVERAGE(E2:E365)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2107</v>
      </c>
      <c r="H3" s="6">
        <f>MEDIAN(B2:B566)</f>
        <v>201</v>
      </c>
      <c r="I3" s="6">
        <f>MEDIAN(E2:E365)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2109</v>
      </c>
      <c r="H4" s="6">
        <f>MIN(B2:B567)</f>
        <v>16</v>
      </c>
      <c r="I4" s="6">
        <f>MIN(E2:E365)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2108</v>
      </c>
      <c r="H5" s="6">
        <f>MAX(B2:B568)</f>
        <v>7295</v>
      </c>
      <c r="I5" s="6">
        <f>MAX(E2:E365)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2110</v>
      </c>
      <c r="H6" s="6">
        <f>_xlfn.VAR.P(B2:B566)</f>
        <v>1603373.7324019109</v>
      </c>
      <c r="I6" s="6">
        <f>_xlfn.VAR.P(E2:E365)</f>
        <v>921574.68174133555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2111</v>
      </c>
      <c r="H7" s="6">
        <f>_xlfn.STDEV.P(B2:B566)</f>
        <v>1266.2439466397898</v>
      </c>
      <c r="I7" s="6">
        <f>_xlfn.STDEV.P(E2:E365)</f>
        <v>959.98681331637863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I8" s="21"/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5" priority="16" operator="containsText" text="live">
      <formula>NOT(ISERROR(SEARCH("live",A1)))</formula>
    </cfRule>
    <cfRule type="containsText" dxfId="14" priority="17" operator="containsText" text="canceled">
      <formula>NOT(ISERROR(SEARCH("canceled",A1)))</formula>
    </cfRule>
    <cfRule type="containsText" dxfId="13" priority="18" operator="containsText" text="successful">
      <formula>NOT(ISERROR(SEARCH("successful",A1)))</formula>
    </cfRule>
    <cfRule type="containsText" dxfId="12" priority="19" operator="containsText" text="failed">
      <formula>NOT(ISERROR(SEARCH("failed",A1)))</formula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1:D1047940">
    <cfRule type="containsText" dxfId="11" priority="11" operator="containsText" text="live">
      <formula>NOT(ISERROR(SEARCH("live",D1)))</formula>
    </cfRule>
    <cfRule type="containsText" dxfId="10" priority="12" operator="containsText" text="canceled">
      <formula>NOT(ISERROR(SEARCH("canceled",D1)))</formula>
    </cfRule>
    <cfRule type="containsText" dxfId="9" priority="13" operator="containsText" text="successful">
      <formula>NOT(ISERROR(SEARCH("successful",D1)))</formula>
    </cfRule>
    <cfRule type="containsText" dxfId="8" priority="14" operator="containsText" text="failed">
      <formula>NOT(ISERROR(SEARCH("failed",D1)))</formula>
    </cfRule>
    <cfRule type="colorScale" priority="15">
      <colorScale>
        <cfvo type="min"/>
        <cfvo type="max"/>
        <color rgb="FFFF7128"/>
        <color rgb="FFFFEF9C"/>
      </colorScale>
    </cfRule>
  </conditionalFormatting>
  <conditionalFormatting sqref="H1">
    <cfRule type="containsText" dxfId="7" priority="6" operator="containsText" text="live">
      <formula>NOT(ISERROR(SEARCH("live",H1)))</formula>
    </cfRule>
    <cfRule type="containsText" dxfId="6" priority="7" operator="containsText" text="canceled">
      <formula>NOT(ISERROR(SEARCH("canceled",H1)))</formula>
    </cfRule>
    <cfRule type="containsText" dxfId="5" priority="8" operator="containsText" text="successful">
      <formula>NOT(ISERROR(SEARCH("successful",H1)))</formula>
    </cfRule>
    <cfRule type="containsText" dxfId="4" priority="9" operator="containsText" text="failed">
      <formula>NOT(ISERROR(SEARCH("failed",H1)))</formula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I1">
    <cfRule type="containsText" dxfId="3" priority="1" operator="containsText" text="live">
      <formula>NOT(ISERROR(SEARCH("live",I1)))</formula>
    </cfRule>
    <cfRule type="containsText" dxfId="2" priority="2" operator="containsText" text="canceled">
      <formula>NOT(ISERROR(SEARCH("canceled",I1)))</formula>
    </cfRule>
    <cfRule type="containsText" dxfId="1" priority="3" operator="containsText" text="successful">
      <formula>NOT(ISERROR(SEARCH("successful",I1)))</formula>
    </cfRule>
    <cfRule type="containsText" dxfId="0" priority="4" operator="containsText" text="failed">
      <formula>NOT(ISERROR(SEARCH("failed",I1)))</formula>
    </cfRule>
    <cfRule type="colorScale" priority="5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1E03-5697-2D4F-ACCA-932B4B951F2C}">
  <sheetPr codeName="Sheet3"/>
  <dimension ref="A1:H13"/>
  <sheetViews>
    <sheetView workbookViewId="0"/>
  </sheetViews>
  <sheetFormatPr baseColWidth="10" defaultRowHeight="16" x14ac:dyDescent="0.2"/>
  <cols>
    <col min="1" max="1" width="27" style="18" bestFit="1" customWidth="1"/>
    <col min="2" max="2" width="17" bestFit="1" customWidth="1"/>
    <col min="3" max="3" width="13.33203125" customWidth="1"/>
    <col min="4" max="4" width="16.33203125" bestFit="1" customWidth="1"/>
    <col min="5" max="5" width="12.33203125" bestFit="1" customWidth="1"/>
    <col min="6" max="6" width="19.5" style="20" bestFit="1" customWidth="1"/>
    <col min="7" max="7" width="15.83203125" style="20" bestFit="1" customWidth="1"/>
    <col min="8" max="8" width="18.83203125" style="20" bestFit="1" customWidth="1"/>
  </cols>
  <sheetData>
    <row r="1" spans="1:8" s="16" customFormat="1" x14ac:dyDescent="0.2">
      <c r="A1" s="17" t="s">
        <v>2086</v>
      </c>
      <c r="B1" s="16" t="s">
        <v>2087</v>
      </c>
      <c r="C1" s="16" t="s">
        <v>2088</v>
      </c>
      <c r="D1" s="16" t="s">
        <v>2089</v>
      </c>
      <c r="E1" s="16" t="s">
        <v>2090</v>
      </c>
      <c r="F1" s="19" t="s">
        <v>2091</v>
      </c>
      <c r="G1" s="19" t="s">
        <v>2092</v>
      </c>
      <c r="H1" s="19" t="s">
        <v>2093</v>
      </c>
    </row>
    <row r="2" spans="1:8" x14ac:dyDescent="0.2">
      <c r="A2" s="18" t="s">
        <v>2094</v>
      </c>
      <c r="B2">
        <f>COUNTIFS(Crowdfunding!$D:$D, "&lt; 1000", Crowdfunding!$G:$G, "=successful")</f>
        <v>30</v>
      </c>
      <c r="C2">
        <f>COUNTIFS(Crowdfunding!$D:$D, "&lt; 1000", Crowdfunding!$G:$G, "=failed")</f>
        <v>20</v>
      </c>
      <c r="D2">
        <f>COUNTIFS(Crowdfunding!$D:$D, "&lt; 1000", Crowdfunding!$G:$G, "=canceled")</f>
        <v>1</v>
      </c>
      <c r="E2">
        <f>SUM(B2:D2)</f>
        <v>51</v>
      </c>
      <c r="F2" s="20">
        <f>B2/E2</f>
        <v>0.58823529411764708</v>
      </c>
      <c r="G2" s="20">
        <f>C2/E2</f>
        <v>0.39215686274509803</v>
      </c>
      <c r="H2" s="20">
        <f>D2/E2</f>
        <v>1.9607843137254902E-2</v>
      </c>
    </row>
    <row r="3" spans="1:8" x14ac:dyDescent="0.2">
      <c r="A3" s="18" t="s">
        <v>2095</v>
      </c>
      <c r="B3">
        <f>COUNTIFS(Crowdfunding!$D:$D, "&gt;=1000", Crowdfunding!$D:$D, "&lt;=4999", Crowdfunding!$G:$G, "=successful")</f>
        <v>191</v>
      </c>
      <c r="C3">
        <f>COUNTIFS(Crowdfunding!$D:$D, "&gt;=1000", Crowdfunding!$D:$D, "&lt;=4999", Crowdfunding!$G:$G, "=failed")</f>
        <v>38</v>
      </c>
      <c r="D3">
        <f>COUNTIFS(Crowdfunding!$D:$D,"&gt;=1000",Crowdfunding!$D:$D,"&lt;=4999",Crowdfunding!$G:$G,"=canceled")</f>
        <v>2</v>
      </c>
      <c r="E3">
        <f t="shared" ref="E3:E13" si="0">SUM(B3:D3)</f>
        <v>231</v>
      </c>
      <c r="F3" s="20">
        <f t="shared" ref="F3:F13" si="1">B3/E3</f>
        <v>0.82683982683982682</v>
      </c>
      <c r="G3" s="20">
        <f t="shared" ref="G3:G13" si="2">C3/E3</f>
        <v>0.16450216450216451</v>
      </c>
      <c r="H3" s="20">
        <f t="shared" ref="H3:H13" si="3">D3/E3</f>
        <v>8.658008658008658E-3</v>
      </c>
    </row>
    <row r="4" spans="1:8" x14ac:dyDescent="0.2">
      <c r="A4" s="18" t="s">
        <v>2096</v>
      </c>
      <c r="B4">
        <f>COUNTIFS(Crowdfunding!$D:$D, "&gt;=5000", Crowdfunding!$D:$D, "&lt;=9999", Crowdfunding!$G:$G, "=successful")</f>
        <v>164</v>
      </c>
      <c r="C4">
        <f>COUNTIFS(Crowdfunding!$D:$D, "&gt;=5000", Crowdfunding!$D:$D, "&lt;=9999", Crowdfunding!$G:$G, "=failed")</f>
        <v>126</v>
      </c>
      <c r="D4">
        <f>COUNTIFS(Crowdfunding!$D:$D, "&gt;=5000", Crowdfunding!$D:$D, "&lt;=9999", Crowdfunding!$G:$G, "=canceled")</f>
        <v>25</v>
      </c>
      <c r="E4">
        <f t="shared" si="0"/>
        <v>315</v>
      </c>
      <c r="F4" s="20">
        <f t="shared" si="1"/>
        <v>0.52063492063492067</v>
      </c>
      <c r="G4" s="20">
        <f t="shared" si="2"/>
        <v>0.4</v>
      </c>
      <c r="H4" s="20">
        <f t="shared" si="3"/>
        <v>7.9365079365079361E-2</v>
      </c>
    </row>
    <row r="5" spans="1:8" x14ac:dyDescent="0.2">
      <c r="A5" s="18" t="s">
        <v>2097</v>
      </c>
      <c r="B5">
        <f>COUNTIFS(Crowdfunding!$D:$D, "&gt;=10000", Crowdfunding!$D:$D, "&lt;=14999", Crowdfunding!$G:$G, "=successful")</f>
        <v>4</v>
      </c>
      <c r="C5">
        <f>COUNTIFS(Crowdfunding!$D:$D, "&gt;=10000", Crowdfunding!$D:$D, "&lt;=14999", Crowdfunding!$G:$G, "=failed")</f>
        <v>5</v>
      </c>
      <c r="D5">
        <f>COUNTIFS(Crowdfunding!$D:$D, "&gt;=10000", Crowdfunding!$D:$D, "&lt;=14999", Crowdfunding!$G:$G, "=canceled")</f>
        <v>0</v>
      </c>
      <c r="E5">
        <f t="shared" si="0"/>
        <v>9</v>
      </c>
      <c r="F5" s="20">
        <f t="shared" si="1"/>
        <v>0.44444444444444442</v>
      </c>
      <c r="G5" s="20">
        <f t="shared" si="2"/>
        <v>0.55555555555555558</v>
      </c>
      <c r="H5" s="20">
        <f t="shared" si="3"/>
        <v>0</v>
      </c>
    </row>
    <row r="6" spans="1:8" x14ac:dyDescent="0.2">
      <c r="A6" s="18" t="s">
        <v>2098</v>
      </c>
      <c r="B6">
        <f>COUNTIFS(Crowdfunding!$D:$D, "&gt;=15000", Crowdfunding!$D:$D, "&lt;=19999", Crowdfunding!$G:$G, "=successful")</f>
        <v>10</v>
      </c>
      <c r="C6">
        <f>COUNTIFS(Crowdfunding!$D:$D, "&gt;=15000", Crowdfunding!$D:$D, "&lt;=19999", Crowdfunding!$G:$G, "=failed")</f>
        <v>0</v>
      </c>
      <c r="D6">
        <f>COUNTIFS(Crowdfunding!$D:$D, "&gt;=15000", Crowdfunding!$D:$D, "&lt;=19999", Crowdfunding!$G:$G, "=canceled")</f>
        <v>0</v>
      </c>
      <c r="E6">
        <f t="shared" si="0"/>
        <v>10</v>
      </c>
      <c r="F6" s="20">
        <f t="shared" si="1"/>
        <v>1</v>
      </c>
      <c r="G6" s="20">
        <f t="shared" si="2"/>
        <v>0</v>
      </c>
      <c r="H6" s="20">
        <f t="shared" si="3"/>
        <v>0</v>
      </c>
    </row>
    <row r="7" spans="1:8" x14ac:dyDescent="0.2">
      <c r="A7" s="18" t="s">
        <v>2099</v>
      </c>
      <c r="B7">
        <f>COUNTIFS(Crowdfunding!$D:$D, "&gt;=20000", Crowdfunding!$D:$D, "&lt;=24999", Crowdfunding!$G:$G, "=successful")</f>
        <v>7</v>
      </c>
      <c r="C7">
        <f>COUNTIFS(Crowdfunding!$D:$D, "&gt;=20000", Crowdfunding!$D:$D, "&lt;=24999", Crowdfunding!$G:$G, "=failed")</f>
        <v>0</v>
      </c>
      <c r="D7">
        <f>COUNTIFS(Crowdfunding!$D:$D, "&gt;=20000", Crowdfunding!$D:$D, "&lt;=24999", Crowdfunding!$G:$G, "=canceled")</f>
        <v>0</v>
      </c>
      <c r="E7">
        <f t="shared" si="0"/>
        <v>7</v>
      </c>
      <c r="F7" s="20">
        <f t="shared" si="1"/>
        <v>1</v>
      </c>
      <c r="G7" s="20">
        <f t="shared" si="2"/>
        <v>0</v>
      </c>
      <c r="H7" s="20">
        <f t="shared" si="3"/>
        <v>0</v>
      </c>
    </row>
    <row r="8" spans="1:8" x14ac:dyDescent="0.2">
      <c r="A8" s="18" t="s">
        <v>2100</v>
      </c>
      <c r="B8">
        <f>COUNTIFS(Crowdfunding!$D:$D, "&gt;=25000", Crowdfunding!$D:$D, "&lt;=29999", Crowdfunding!$G:$G, "=successful")</f>
        <v>11</v>
      </c>
      <c r="C8">
        <f>COUNTIFS(Crowdfunding!$D:$D, "&gt;=25000", Crowdfunding!$D:$D, "&lt;=29999", Crowdfunding!$G:$G, "=failed")</f>
        <v>3</v>
      </c>
      <c r="D8">
        <f>COUNTIFS(Crowdfunding!$D:$D, "&gt;=25000", Crowdfunding!$D:$D, "&lt;=29999", Crowdfunding!$G:$G, "=canceled")</f>
        <v>0</v>
      </c>
      <c r="E8">
        <f t="shared" si="0"/>
        <v>14</v>
      </c>
      <c r="F8" s="20">
        <f t="shared" si="1"/>
        <v>0.7857142857142857</v>
      </c>
      <c r="G8" s="20">
        <f t="shared" si="2"/>
        <v>0.21428571428571427</v>
      </c>
      <c r="H8" s="20">
        <f t="shared" si="3"/>
        <v>0</v>
      </c>
    </row>
    <row r="9" spans="1:8" x14ac:dyDescent="0.2">
      <c r="A9" s="18" t="s">
        <v>2101</v>
      </c>
      <c r="B9">
        <f>COUNTIFS(Crowdfunding!$D:$D, "&gt;=30000", Crowdfunding!$D:$D, "&lt;=34999", Crowdfunding!$G:$G, "=successful")</f>
        <v>7</v>
      </c>
      <c r="C9">
        <f>COUNTIFS(Crowdfunding!$D:$D, "&gt;=30000", Crowdfunding!$D:$D, "&lt;=34999", Crowdfunding!$G:$G, "=failed")</f>
        <v>0</v>
      </c>
      <c r="D9">
        <f>COUNTIFS(Crowdfunding!$D:$D, "&gt;=30000", Crowdfunding!$D:$D, "&lt;=34999", Crowdfunding!$G:$G,"=canceled")</f>
        <v>0</v>
      </c>
      <c r="E9">
        <f t="shared" si="0"/>
        <v>7</v>
      </c>
      <c r="F9" s="20">
        <f t="shared" si="1"/>
        <v>1</v>
      </c>
      <c r="G9" s="20">
        <f t="shared" si="2"/>
        <v>0</v>
      </c>
      <c r="H9" s="20">
        <f t="shared" si="3"/>
        <v>0</v>
      </c>
    </row>
    <row r="10" spans="1:8" x14ac:dyDescent="0.2">
      <c r="A10" s="18" t="s">
        <v>2102</v>
      </c>
      <c r="B10">
        <f>COUNTIFS(Crowdfunding!$D:$D, "&gt;=35000", Crowdfunding!$D:$D, "&lt;=39999", Crowdfunding!$G:$G, "=successful")</f>
        <v>8</v>
      </c>
      <c r="C10">
        <f>COUNTIFS(Crowdfunding!$D:$D, "&gt;=35000", Crowdfunding!$D:$D, "&lt;=39999", Crowdfunding!$G:$G, "=failed")</f>
        <v>3</v>
      </c>
      <c r="D10">
        <f>COUNTIFS(Crowdfunding!$D:$D, "&gt;=35000", Crowdfunding!$D:$D, "&lt;=39999", Crowdfunding!$G:$G, "=canceled")</f>
        <v>1</v>
      </c>
      <c r="E10">
        <f t="shared" si="0"/>
        <v>12</v>
      </c>
      <c r="F10" s="20">
        <f t="shared" si="1"/>
        <v>0.66666666666666663</v>
      </c>
      <c r="G10" s="20">
        <f t="shared" si="2"/>
        <v>0.25</v>
      </c>
      <c r="H10" s="20">
        <f t="shared" si="3"/>
        <v>8.3333333333333329E-2</v>
      </c>
    </row>
    <row r="11" spans="1:8" x14ac:dyDescent="0.2">
      <c r="A11" s="18" t="s">
        <v>2103</v>
      </c>
      <c r="B11">
        <f>COUNTIFS(Crowdfunding!$D:$D, "&gt;=40000", Crowdfunding!$D:$D, "&lt;=44999", Crowdfunding!$G:$G, "=successful")</f>
        <v>11</v>
      </c>
      <c r="C11">
        <f>COUNTIFS(Crowdfunding!$D:$D, "&gt;=40000", Crowdfunding!$D:$D, "&lt;=44999", Crowdfunding!$G:$G, "=failed")</f>
        <v>3</v>
      </c>
      <c r="D11">
        <f>COUNTIFS(Crowdfunding!$D:$D, "&gt;=40000", Crowdfunding!$D:$D, "&lt;=44999", Crowdfunding!$G:$G, "=canceled")</f>
        <v>0</v>
      </c>
      <c r="E11">
        <f t="shared" si="0"/>
        <v>14</v>
      </c>
      <c r="F11" s="20">
        <f t="shared" si="1"/>
        <v>0.7857142857142857</v>
      </c>
      <c r="G11" s="20">
        <f t="shared" si="2"/>
        <v>0.21428571428571427</v>
      </c>
      <c r="H11" s="20">
        <f t="shared" si="3"/>
        <v>0</v>
      </c>
    </row>
    <row r="12" spans="1:8" x14ac:dyDescent="0.2">
      <c r="A12" s="18" t="s">
        <v>2104</v>
      </c>
      <c r="B12">
        <f>COUNTIFS(Crowdfunding!$D:$D, "&gt;=45000", Crowdfunding!$D:$D, "&lt;=49999", Crowdfunding!$G:$G, "=successful")</f>
        <v>8</v>
      </c>
      <c r="C12">
        <f>COUNTIFS(Crowdfunding!$D:$D, "&gt;=45000", Crowdfunding!$D:$D, "&lt;=49999", Crowdfunding!$G:$G, "=failed")</f>
        <v>3</v>
      </c>
      <c r="D12">
        <f>COUNTIFS(Crowdfunding!$D:$D, "&gt;=45000", Crowdfunding!$D:$D, "&lt;=49999", Crowdfunding!$G:$G, "=canceled")</f>
        <v>0</v>
      </c>
      <c r="E12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0">
        <f t="shared" si="3"/>
        <v>0</v>
      </c>
    </row>
    <row r="13" spans="1:8" x14ac:dyDescent="0.2">
      <c r="A13" s="18" t="s">
        <v>2105</v>
      </c>
      <c r="B13">
        <f>COUNTIFS(Crowdfunding!$D:$D, "&gt;= 50000", Crowdfunding!$G:$G, "=successful")</f>
        <v>114</v>
      </c>
      <c r="C13">
        <f>COUNTIFS(Crowdfunding!$D:$D, "&gt;= 50000", Crowdfunding!$G:$G, "=failed")</f>
        <v>163</v>
      </c>
      <c r="D13">
        <f>COUNTIFS(Crowdfunding!$D:$D, "&gt;= 50000", Crowdfunding!$G:$G,"=canceled")</f>
        <v>28</v>
      </c>
      <c r="E13">
        <f t="shared" si="0"/>
        <v>305</v>
      </c>
      <c r="F13" s="20">
        <f t="shared" si="1"/>
        <v>0.3737704918032787</v>
      </c>
      <c r="G13" s="20">
        <f t="shared" si="2"/>
        <v>0.53442622950819674</v>
      </c>
      <c r="H13" s="20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8159-62E8-DD40-8166-10838F1D78D4}">
  <sheetPr codeName="Sheet4"/>
  <dimension ref="A2:F29"/>
  <sheetViews>
    <sheetView workbookViewId="0">
      <selection activeCell="A21" sqref="A21:F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10" t="s">
        <v>6</v>
      </c>
      <c r="B2" t="s">
        <v>2045</v>
      </c>
    </row>
    <row r="4" spans="1:6" x14ac:dyDescent="0.2">
      <c r="A4" s="10" t="s">
        <v>2046</v>
      </c>
      <c r="B4" s="10" t="s">
        <v>2033</v>
      </c>
    </row>
    <row r="5" spans="1:6" x14ac:dyDescent="0.2">
      <c r="A5" s="10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1" t="s">
        <v>2034</v>
      </c>
      <c r="B6" s="12">
        <v>11</v>
      </c>
      <c r="C6" s="12">
        <v>60</v>
      </c>
      <c r="D6" s="12">
        <v>5</v>
      </c>
      <c r="E6" s="12">
        <v>102</v>
      </c>
      <c r="F6" s="12">
        <v>178</v>
      </c>
    </row>
    <row r="7" spans="1:6" x14ac:dyDescent="0.2">
      <c r="A7" s="11" t="s">
        <v>2035</v>
      </c>
      <c r="B7" s="12">
        <v>4</v>
      </c>
      <c r="C7" s="12">
        <v>20</v>
      </c>
      <c r="D7" s="12"/>
      <c r="E7" s="12">
        <v>22</v>
      </c>
      <c r="F7" s="12">
        <v>46</v>
      </c>
    </row>
    <row r="8" spans="1:6" x14ac:dyDescent="0.2">
      <c r="A8" s="11" t="s">
        <v>2036</v>
      </c>
      <c r="B8" s="12">
        <v>1</v>
      </c>
      <c r="C8" s="12">
        <v>23</v>
      </c>
      <c r="D8" s="12">
        <v>3</v>
      </c>
      <c r="E8" s="12">
        <v>21</v>
      </c>
      <c r="F8" s="12">
        <v>48</v>
      </c>
    </row>
    <row r="9" spans="1:6" x14ac:dyDescent="0.2">
      <c r="A9" s="11" t="s">
        <v>2037</v>
      </c>
      <c r="B9" s="12"/>
      <c r="C9" s="12"/>
      <c r="D9" s="12"/>
      <c r="E9" s="12">
        <v>4</v>
      </c>
      <c r="F9" s="12">
        <v>4</v>
      </c>
    </row>
    <row r="10" spans="1:6" x14ac:dyDescent="0.2">
      <c r="A10" s="11" t="s">
        <v>2038</v>
      </c>
      <c r="B10" s="12">
        <v>10</v>
      </c>
      <c r="C10" s="12">
        <v>66</v>
      </c>
      <c r="D10" s="12"/>
      <c r="E10" s="12">
        <v>99</v>
      </c>
      <c r="F10" s="12">
        <v>175</v>
      </c>
    </row>
    <row r="11" spans="1:6" x14ac:dyDescent="0.2">
      <c r="A11" s="11" t="s">
        <v>2039</v>
      </c>
      <c r="B11" s="12">
        <v>4</v>
      </c>
      <c r="C11" s="12">
        <v>11</v>
      </c>
      <c r="D11" s="12">
        <v>1</v>
      </c>
      <c r="E11" s="12">
        <v>26</v>
      </c>
      <c r="F11" s="12">
        <v>42</v>
      </c>
    </row>
    <row r="12" spans="1:6" x14ac:dyDescent="0.2">
      <c r="A12" s="11" t="s">
        <v>2040</v>
      </c>
      <c r="B12" s="12">
        <v>2</v>
      </c>
      <c r="C12" s="12">
        <v>24</v>
      </c>
      <c r="D12" s="12">
        <v>1</v>
      </c>
      <c r="E12" s="12">
        <v>40</v>
      </c>
      <c r="F12" s="12">
        <v>67</v>
      </c>
    </row>
    <row r="13" spans="1:6" x14ac:dyDescent="0.2">
      <c r="A13" s="11" t="s">
        <v>2041</v>
      </c>
      <c r="B13" s="12">
        <v>2</v>
      </c>
      <c r="C13" s="12">
        <v>28</v>
      </c>
      <c r="D13" s="12">
        <v>2</v>
      </c>
      <c r="E13" s="12">
        <v>64</v>
      </c>
      <c r="F13" s="12">
        <v>96</v>
      </c>
    </row>
    <row r="14" spans="1:6" x14ac:dyDescent="0.2">
      <c r="A14" s="11" t="s">
        <v>2042</v>
      </c>
      <c r="B14" s="12">
        <v>23</v>
      </c>
      <c r="C14" s="12">
        <v>132</v>
      </c>
      <c r="D14" s="12">
        <v>2</v>
      </c>
      <c r="E14" s="12">
        <v>187</v>
      </c>
      <c r="F14" s="12">
        <v>344</v>
      </c>
    </row>
    <row r="15" spans="1:6" x14ac:dyDescent="0.2">
      <c r="A15" s="11" t="s">
        <v>2043</v>
      </c>
      <c r="B15" s="12">
        <v>57</v>
      </c>
      <c r="C15" s="12">
        <v>364</v>
      </c>
      <c r="D15" s="12">
        <v>14</v>
      </c>
      <c r="E15" s="12">
        <v>565</v>
      </c>
      <c r="F15" s="12">
        <v>1000</v>
      </c>
    </row>
    <row r="21" spans="3:5" x14ac:dyDescent="0.2">
      <c r="C21" s="20"/>
      <c r="E21" s="20"/>
    </row>
    <row r="22" spans="3:5" x14ac:dyDescent="0.2">
      <c r="C22" s="20"/>
      <c r="E22" s="20"/>
    </row>
    <row r="23" spans="3:5" x14ac:dyDescent="0.2">
      <c r="C23" s="20"/>
      <c r="E23" s="20"/>
    </row>
    <row r="24" spans="3:5" x14ac:dyDescent="0.2">
      <c r="C24" s="20"/>
      <c r="E24" s="20"/>
    </row>
    <row r="25" spans="3:5" x14ac:dyDescent="0.2">
      <c r="C25" s="20"/>
      <c r="E25" s="20"/>
    </row>
    <row r="26" spans="3:5" x14ac:dyDescent="0.2">
      <c r="C26" s="20"/>
      <c r="E26" s="20"/>
    </row>
    <row r="27" spans="3:5" x14ac:dyDescent="0.2">
      <c r="C27" s="20"/>
      <c r="E27" s="20"/>
    </row>
    <row r="28" spans="3:5" x14ac:dyDescent="0.2">
      <c r="C28" s="20"/>
      <c r="E28" s="20"/>
    </row>
    <row r="29" spans="3:5" x14ac:dyDescent="0.2">
      <c r="C29" s="20"/>
      <c r="E29" s="20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97B9-7735-7549-BE09-924EAAACDA23}">
  <sheetPr codeName="Sheet5"/>
  <dimension ref="A1:F57"/>
  <sheetViews>
    <sheetView tabSelected="1" topLeftCell="A25" workbookViewId="0">
      <selection activeCell="A34" sqref="A34:G5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2031</v>
      </c>
      <c r="B1" t="s">
        <v>2045</v>
      </c>
    </row>
    <row r="2" spans="1:6" x14ac:dyDescent="0.2">
      <c r="A2" s="10" t="s">
        <v>6</v>
      </c>
      <c r="B2" t="s">
        <v>2045</v>
      </c>
    </row>
    <row r="4" spans="1:6" x14ac:dyDescent="0.2">
      <c r="A4" s="10" t="s">
        <v>2046</v>
      </c>
      <c r="B4" s="10" t="s">
        <v>2033</v>
      </c>
    </row>
    <row r="5" spans="1:6" x14ac:dyDescent="0.2">
      <c r="A5" s="10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1" t="s">
        <v>2047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11" t="s">
        <v>2048</v>
      </c>
      <c r="B7" s="12"/>
      <c r="C7" s="12"/>
      <c r="D7" s="12"/>
      <c r="E7" s="12">
        <v>4</v>
      </c>
      <c r="F7" s="12">
        <v>4</v>
      </c>
    </row>
    <row r="8" spans="1:6" x14ac:dyDescent="0.2">
      <c r="A8" s="11" t="s">
        <v>2049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11" t="s">
        <v>2050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11" t="s">
        <v>2051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11" t="s">
        <v>2052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11" t="s">
        <v>2053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11" t="s">
        <v>2054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11" t="s">
        <v>2055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11" t="s">
        <v>2056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11" t="s">
        <v>2057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11" t="s">
        <v>2058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11" t="s">
        <v>2059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11" t="s">
        <v>2060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11" t="s">
        <v>2061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11" t="s">
        <v>2062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11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11" t="s">
        <v>2064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11" t="s">
        <v>2065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11" t="s">
        <v>2066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11" t="s">
        <v>2067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11" t="s">
        <v>2068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11" t="s">
        <v>2069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11" t="s">
        <v>2070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11" t="s">
        <v>2043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  <row r="34" spans="3:5" x14ac:dyDescent="0.2">
      <c r="C34" s="20"/>
      <c r="E34" s="20"/>
    </row>
    <row r="35" spans="3:5" x14ac:dyDescent="0.2">
      <c r="C35" s="20"/>
      <c r="E35" s="20"/>
    </row>
    <row r="36" spans="3:5" x14ac:dyDescent="0.2">
      <c r="C36" s="20"/>
      <c r="E36" s="20"/>
    </row>
    <row r="37" spans="3:5" x14ac:dyDescent="0.2">
      <c r="C37" s="20"/>
      <c r="E37" s="20"/>
    </row>
    <row r="38" spans="3:5" x14ac:dyDescent="0.2">
      <c r="C38" s="20"/>
      <c r="E38" s="20"/>
    </row>
    <row r="39" spans="3:5" x14ac:dyDescent="0.2">
      <c r="C39" s="20"/>
      <c r="E39" s="20"/>
    </row>
    <row r="40" spans="3:5" x14ac:dyDescent="0.2">
      <c r="C40" s="20"/>
      <c r="E40" s="20"/>
    </row>
    <row r="41" spans="3:5" x14ac:dyDescent="0.2">
      <c r="C41" s="20"/>
      <c r="E41" s="20"/>
    </row>
    <row r="42" spans="3:5" x14ac:dyDescent="0.2">
      <c r="C42" s="20"/>
      <c r="E42" s="20"/>
    </row>
    <row r="43" spans="3:5" x14ac:dyDescent="0.2">
      <c r="C43" s="20"/>
      <c r="E43" s="20"/>
    </row>
    <row r="44" spans="3:5" x14ac:dyDescent="0.2">
      <c r="C44" s="20"/>
      <c r="E44" s="20"/>
    </row>
    <row r="45" spans="3:5" x14ac:dyDescent="0.2">
      <c r="C45" s="20"/>
      <c r="E45" s="20"/>
    </row>
    <row r="46" spans="3:5" x14ac:dyDescent="0.2">
      <c r="C46" s="20"/>
      <c r="E46" s="20"/>
    </row>
    <row r="47" spans="3:5" x14ac:dyDescent="0.2">
      <c r="C47" s="20"/>
      <c r="E47" s="20"/>
    </row>
    <row r="48" spans="3:5" x14ac:dyDescent="0.2">
      <c r="C48" s="20"/>
      <c r="E48" s="20"/>
    </row>
    <row r="49" spans="3:5" x14ac:dyDescent="0.2">
      <c r="C49" s="20"/>
      <c r="E49" s="20"/>
    </row>
    <row r="50" spans="3:5" x14ac:dyDescent="0.2">
      <c r="C50" s="20"/>
      <c r="E50" s="20"/>
    </row>
    <row r="51" spans="3:5" x14ac:dyDescent="0.2">
      <c r="C51" s="20"/>
      <c r="E51" s="20"/>
    </row>
    <row r="52" spans="3:5" x14ac:dyDescent="0.2">
      <c r="C52" s="20"/>
      <c r="E52" s="20"/>
    </row>
    <row r="53" spans="3:5" x14ac:dyDescent="0.2">
      <c r="C53" s="20"/>
      <c r="E53" s="20"/>
    </row>
    <row r="54" spans="3:5" x14ac:dyDescent="0.2">
      <c r="C54" s="20"/>
      <c r="E54" s="20"/>
    </row>
    <row r="55" spans="3:5" x14ac:dyDescent="0.2">
      <c r="C55" s="20"/>
      <c r="E55" s="20"/>
    </row>
    <row r="56" spans="3:5" x14ac:dyDescent="0.2">
      <c r="C56" s="20"/>
      <c r="E56" s="20"/>
    </row>
    <row r="57" spans="3:5" x14ac:dyDescent="0.2">
      <c r="C57" s="20"/>
      <c r="E57" s="20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BE37-0CC5-114C-9AFE-5CACDEF73B67}">
  <sheetPr codeName="Sheet6"/>
  <dimension ref="A1:E18"/>
  <sheetViews>
    <sheetView workbookViewId="0">
      <selection activeCell="B4" sqref="B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0" t="s">
        <v>2085</v>
      </c>
      <c r="B1" t="s">
        <v>2045</v>
      </c>
    </row>
    <row r="2" spans="1:5" x14ac:dyDescent="0.2">
      <c r="A2" s="10" t="s">
        <v>2031</v>
      </c>
      <c r="B2" t="s">
        <v>2045</v>
      </c>
    </row>
    <row r="4" spans="1:5" x14ac:dyDescent="0.2">
      <c r="A4" s="10" t="s">
        <v>2046</v>
      </c>
      <c r="B4" s="10" t="s">
        <v>2033</v>
      </c>
    </row>
    <row r="5" spans="1:5" x14ac:dyDescent="0.2">
      <c r="A5" s="10" t="s">
        <v>2044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15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">
      <c r="A7" s="15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">
      <c r="A8" s="15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">
      <c r="A9" s="15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">
      <c r="A10" s="15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">
      <c r="A11" s="15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">
      <c r="A12" s="15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">
      <c r="A13" s="15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">
      <c r="A14" s="15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">
      <c r="A15" s="15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">
      <c r="A16" s="15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">
      <c r="A17" s="15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">
      <c r="A18" s="15" t="s">
        <v>2043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Bonus_successful failed</vt:lpstr>
      <vt:lpstr>Bonus_Success%</vt:lpstr>
      <vt:lpstr>Table for count of outcome</vt:lpstr>
      <vt:lpstr>Table with Filter</vt:lpstr>
      <vt:lpstr>Table with Filter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Hwayeon Hara</cp:lastModifiedBy>
  <dcterms:created xsi:type="dcterms:W3CDTF">2021-09-29T18:52:28Z</dcterms:created>
  <dcterms:modified xsi:type="dcterms:W3CDTF">2022-06-15T00:25:12Z</dcterms:modified>
</cp:coreProperties>
</file>