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Jason Chua\AppData\Local\Microsoft\Windows\Temporary Internet Files\Content.Outlook\AIMFBWPD\"/>
    </mc:Choice>
  </mc:AlternateContent>
  <xr:revisionPtr revIDLastSave="0" documentId="13_ncr:1_{188CB76A-28FF-411D-B59B-362DDAAD9199}" xr6:coauthVersionLast="36" xr6:coauthVersionMax="36" xr10:uidLastSave="{00000000-0000-0000-0000-000000000000}"/>
  <bookViews>
    <workbookView xWindow="0" yWindow="0" windowWidth="28800" windowHeight="12075" xr2:uid="{84CDD180-5E3C-4DAB-992F-83327AA07525}"/>
  </bookViews>
  <sheets>
    <sheet name="ES Calculator" sheetId="1" r:id="rId1"/>
    <sheet name="Pooled SD calculator" sheetId="2" r:id="rId2"/>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Z32" i="1" l="1"/>
  <c r="Z33" i="1"/>
  <c r="K6" i="1" l="1"/>
  <c r="L6" i="1" s="1"/>
  <c r="M6" i="1" s="1"/>
  <c r="N6" i="1" s="1"/>
  <c r="O6" i="1" s="1"/>
  <c r="V6" i="1"/>
  <c r="W6" i="1" s="1"/>
  <c r="AZ6" i="1"/>
  <c r="AZ7" i="1" s="1"/>
  <c r="K10" i="1"/>
  <c r="L10" i="1" s="1"/>
  <c r="M10" i="1" s="1"/>
  <c r="N10" i="1" s="1"/>
  <c r="O10" i="1" s="1"/>
  <c r="V10" i="1"/>
  <c r="W10" i="1" s="1"/>
  <c r="K8" i="1"/>
  <c r="L8" i="1" s="1"/>
  <c r="M8" i="1" s="1"/>
  <c r="N8" i="1" s="1"/>
  <c r="O8" i="1" s="1"/>
  <c r="W8" i="1"/>
  <c r="J16" i="2"/>
  <c r="P15" i="2"/>
  <c r="C15" i="2"/>
  <c r="J14" i="2"/>
  <c r="Q11" i="2"/>
  <c r="P16" i="2" s="1"/>
  <c r="O11" i="2"/>
  <c r="O16" i="2" s="1"/>
  <c r="K11" i="2"/>
  <c r="I11" i="2"/>
  <c r="I16" i="2" s="1"/>
  <c r="D11" i="2"/>
  <c r="C16" i="2" s="1"/>
  <c r="B11" i="2"/>
  <c r="B16" i="2" s="1"/>
  <c r="Q10" i="2"/>
  <c r="O10" i="2"/>
  <c r="O15" i="2" s="1"/>
  <c r="K10" i="2"/>
  <c r="J15" i="2" s="1"/>
  <c r="I10" i="2"/>
  <c r="I15" i="2" s="1"/>
  <c r="I19" i="2" s="1"/>
  <c r="D10" i="2"/>
  <c r="B10" i="2"/>
  <c r="B15" i="2" s="1"/>
  <c r="Q9" i="2"/>
  <c r="P14" i="2" s="1"/>
  <c r="O9" i="2"/>
  <c r="O14" i="2" s="1"/>
  <c r="K9" i="2"/>
  <c r="I9" i="2"/>
  <c r="I14" i="2" s="1"/>
  <c r="D9" i="2"/>
  <c r="C14" i="2" s="1"/>
  <c r="B9" i="2"/>
  <c r="B14" i="2" s="1"/>
  <c r="V57" i="1"/>
  <c r="W57" i="1" s="1"/>
  <c r="K57" i="1"/>
  <c r="L57" i="1" s="1"/>
  <c r="M57" i="1" s="1"/>
  <c r="N57" i="1" s="1"/>
  <c r="O57" i="1" s="1"/>
  <c r="V56" i="1"/>
  <c r="W56" i="1" s="1"/>
  <c r="K56" i="1"/>
  <c r="L56" i="1" s="1"/>
  <c r="M56" i="1" s="1"/>
  <c r="N56" i="1" s="1"/>
  <c r="O56" i="1" s="1"/>
  <c r="V55" i="1"/>
  <c r="W55" i="1" s="1"/>
  <c r="K55" i="1"/>
  <c r="L55" i="1" s="1"/>
  <c r="M55" i="1" s="1"/>
  <c r="N55" i="1" s="1"/>
  <c r="O55" i="1" s="1"/>
  <c r="V54" i="1"/>
  <c r="W54" i="1" s="1"/>
  <c r="K54" i="1"/>
  <c r="L54" i="1" s="1"/>
  <c r="M54" i="1" s="1"/>
  <c r="N54" i="1" s="1"/>
  <c r="O54" i="1" s="1"/>
  <c r="V53" i="1"/>
  <c r="W53" i="1" s="1"/>
  <c r="K53" i="1"/>
  <c r="L53" i="1" s="1"/>
  <c r="M53" i="1" s="1"/>
  <c r="N53" i="1" s="1"/>
  <c r="O53" i="1" s="1"/>
  <c r="V52" i="1"/>
  <c r="W52" i="1" s="1"/>
  <c r="K52" i="1"/>
  <c r="L52" i="1" s="1"/>
  <c r="M52" i="1" s="1"/>
  <c r="N52" i="1" s="1"/>
  <c r="O52" i="1" s="1"/>
  <c r="V51" i="1"/>
  <c r="W51" i="1" s="1"/>
  <c r="K51" i="1"/>
  <c r="L51" i="1" s="1"/>
  <c r="M51" i="1" s="1"/>
  <c r="N51" i="1" s="1"/>
  <c r="O51" i="1" s="1"/>
  <c r="W50" i="1"/>
  <c r="K50" i="1"/>
  <c r="L50" i="1" s="1"/>
  <c r="M50" i="1" s="1"/>
  <c r="N50" i="1" s="1"/>
  <c r="O50" i="1" s="1"/>
  <c r="V49" i="1"/>
  <c r="W49" i="1" s="1"/>
  <c r="K49" i="1"/>
  <c r="L49" i="1" s="1"/>
  <c r="M49" i="1" s="1"/>
  <c r="N49" i="1" s="1"/>
  <c r="O49" i="1" s="1"/>
  <c r="V48" i="1"/>
  <c r="W48" i="1" s="1"/>
  <c r="K48" i="1"/>
  <c r="L48" i="1" s="1"/>
  <c r="M48" i="1" s="1"/>
  <c r="N48" i="1" s="1"/>
  <c r="O48" i="1" s="1"/>
  <c r="V47" i="1"/>
  <c r="W47" i="1" s="1"/>
  <c r="K47" i="1"/>
  <c r="L47" i="1" s="1"/>
  <c r="M47" i="1" s="1"/>
  <c r="N47" i="1" s="1"/>
  <c r="O47" i="1" s="1"/>
  <c r="V46" i="1"/>
  <c r="W46" i="1" s="1"/>
  <c r="K46" i="1"/>
  <c r="L46" i="1" s="1"/>
  <c r="M46" i="1" s="1"/>
  <c r="N46" i="1" s="1"/>
  <c r="O46" i="1" s="1"/>
  <c r="V45" i="1"/>
  <c r="W45" i="1" s="1"/>
  <c r="K45" i="1"/>
  <c r="L45" i="1" s="1"/>
  <c r="M45" i="1" s="1"/>
  <c r="N45" i="1" s="1"/>
  <c r="O45" i="1" s="1"/>
  <c r="W44" i="1"/>
  <c r="K44" i="1"/>
  <c r="L44" i="1" s="1"/>
  <c r="M44" i="1" s="1"/>
  <c r="N44" i="1" s="1"/>
  <c r="O44" i="1" s="1"/>
  <c r="W43" i="1"/>
  <c r="K43" i="1"/>
  <c r="L43" i="1" s="1"/>
  <c r="M43" i="1" s="1"/>
  <c r="N43" i="1" s="1"/>
  <c r="O43" i="1" s="1"/>
  <c r="W42" i="1"/>
  <c r="K42" i="1"/>
  <c r="L42" i="1" s="1"/>
  <c r="M42" i="1" s="1"/>
  <c r="N42" i="1" s="1"/>
  <c r="O42" i="1" s="1"/>
  <c r="W41" i="1"/>
  <c r="K41" i="1"/>
  <c r="L41" i="1" s="1"/>
  <c r="M41" i="1" s="1"/>
  <c r="N41" i="1" s="1"/>
  <c r="O41" i="1" s="1"/>
  <c r="V40" i="1"/>
  <c r="W40" i="1" s="1"/>
  <c r="K40" i="1"/>
  <c r="L40" i="1" s="1"/>
  <c r="M40" i="1" s="1"/>
  <c r="N40" i="1" s="1"/>
  <c r="O40" i="1" s="1"/>
  <c r="V39" i="1"/>
  <c r="W39" i="1" s="1"/>
  <c r="K39" i="1"/>
  <c r="L39" i="1" s="1"/>
  <c r="M39" i="1" s="1"/>
  <c r="N39" i="1" s="1"/>
  <c r="O39" i="1" s="1"/>
  <c r="V38" i="1"/>
  <c r="W38" i="1" s="1"/>
  <c r="K38" i="1"/>
  <c r="L38" i="1" s="1"/>
  <c r="M38" i="1" s="1"/>
  <c r="N38" i="1" s="1"/>
  <c r="O38" i="1" s="1"/>
  <c r="V37" i="1"/>
  <c r="W37" i="1" s="1"/>
  <c r="K37" i="1"/>
  <c r="L37" i="1" s="1"/>
  <c r="M37" i="1" s="1"/>
  <c r="N37" i="1" s="1"/>
  <c r="O37" i="1" s="1"/>
  <c r="V36" i="1"/>
  <c r="W36" i="1" s="1"/>
  <c r="K36" i="1"/>
  <c r="L36" i="1" s="1"/>
  <c r="M36" i="1" s="1"/>
  <c r="N36" i="1" s="1"/>
  <c r="O36" i="1" s="1"/>
  <c r="V35" i="1"/>
  <c r="W35" i="1" s="1"/>
  <c r="K35" i="1"/>
  <c r="L35" i="1" s="1"/>
  <c r="M35" i="1" s="1"/>
  <c r="N35" i="1" s="1"/>
  <c r="O35" i="1" s="1"/>
  <c r="V34" i="1"/>
  <c r="W34" i="1" s="1"/>
  <c r="K34" i="1"/>
  <c r="L34" i="1" s="1"/>
  <c r="M34" i="1" s="1"/>
  <c r="N34" i="1" s="1"/>
  <c r="O34" i="1" s="1"/>
  <c r="V33" i="1"/>
  <c r="W33" i="1" s="1"/>
  <c r="K33" i="1"/>
  <c r="L33" i="1" s="1"/>
  <c r="M33" i="1" s="1"/>
  <c r="N33" i="1" s="1"/>
  <c r="O33" i="1" s="1"/>
  <c r="W32" i="1"/>
  <c r="K32" i="1"/>
  <c r="L32" i="1" s="1"/>
  <c r="M32" i="1" s="1"/>
  <c r="N32" i="1" s="1"/>
  <c r="O32" i="1" s="1"/>
  <c r="W31" i="1"/>
  <c r="K31" i="1"/>
  <c r="L31" i="1" s="1"/>
  <c r="M31" i="1" s="1"/>
  <c r="N31" i="1" s="1"/>
  <c r="O31" i="1" s="1"/>
  <c r="W30" i="1"/>
  <c r="K30" i="1"/>
  <c r="L30" i="1" s="1"/>
  <c r="M30" i="1" s="1"/>
  <c r="N30" i="1" s="1"/>
  <c r="O30" i="1" s="1"/>
  <c r="V29" i="1"/>
  <c r="W29" i="1" s="1"/>
  <c r="K29" i="1"/>
  <c r="L29" i="1" s="1"/>
  <c r="M29" i="1" s="1"/>
  <c r="N29" i="1" s="1"/>
  <c r="O29" i="1" s="1"/>
  <c r="V28" i="1"/>
  <c r="W28" i="1" s="1"/>
  <c r="K28" i="1"/>
  <c r="L28" i="1" s="1"/>
  <c r="M28" i="1" s="1"/>
  <c r="N28" i="1" s="1"/>
  <c r="O28" i="1" s="1"/>
  <c r="U27" i="1"/>
  <c r="V27" i="1" s="1"/>
  <c r="W27" i="1" s="1"/>
  <c r="K27" i="1"/>
  <c r="L27" i="1" s="1"/>
  <c r="M27" i="1" s="1"/>
  <c r="N27" i="1" s="1"/>
  <c r="O27" i="1" s="1"/>
  <c r="V26" i="1"/>
  <c r="W26" i="1" s="1"/>
  <c r="K26" i="1"/>
  <c r="L26" i="1" s="1"/>
  <c r="M26" i="1" s="1"/>
  <c r="N26" i="1" s="1"/>
  <c r="O26" i="1" s="1"/>
  <c r="V25" i="1"/>
  <c r="W25" i="1" s="1"/>
  <c r="K25" i="1"/>
  <c r="L25" i="1" s="1"/>
  <c r="M25" i="1" s="1"/>
  <c r="N25" i="1" s="1"/>
  <c r="O25" i="1" s="1"/>
  <c r="V24" i="1"/>
  <c r="W24" i="1" s="1"/>
  <c r="K24" i="1"/>
  <c r="L24" i="1" s="1"/>
  <c r="M24" i="1" s="1"/>
  <c r="N24" i="1" s="1"/>
  <c r="O24" i="1" s="1"/>
  <c r="V23" i="1"/>
  <c r="W23" i="1" s="1"/>
  <c r="K23" i="1"/>
  <c r="L23" i="1" s="1"/>
  <c r="M23" i="1" s="1"/>
  <c r="N23" i="1" s="1"/>
  <c r="O23" i="1" s="1"/>
  <c r="V22" i="1"/>
  <c r="W22" i="1" s="1"/>
  <c r="K22" i="1"/>
  <c r="L22" i="1" s="1"/>
  <c r="M22" i="1" s="1"/>
  <c r="N22" i="1" s="1"/>
  <c r="O22" i="1" s="1"/>
  <c r="V21" i="1"/>
  <c r="W21" i="1" s="1"/>
  <c r="K21" i="1"/>
  <c r="L21" i="1" s="1"/>
  <c r="M21" i="1" s="1"/>
  <c r="N21" i="1" s="1"/>
  <c r="O21" i="1" s="1"/>
  <c r="V20" i="1"/>
  <c r="W20" i="1" s="1"/>
  <c r="K20" i="1"/>
  <c r="L20" i="1" s="1"/>
  <c r="M20" i="1" s="1"/>
  <c r="N20" i="1" s="1"/>
  <c r="O20" i="1" s="1"/>
  <c r="W19" i="1"/>
  <c r="K19" i="1"/>
  <c r="L19" i="1" s="1"/>
  <c r="M19" i="1" s="1"/>
  <c r="N19" i="1" s="1"/>
  <c r="O19" i="1" s="1"/>
  <c r="V18" i="1"/>
  <c r="W18" i="1" s="1"/>
  <c r="K18" i="1"/>
  <c r="L18" i="1" s="1"/>
  <c r="M18" i="1" s="1"/>
  <c r="N18" i="1" s="1"/>
  <c r="O18" i="1" s="1"/>
  <c r="V17" i="1"/>
  <c r="W17" i="1" s="1"/>
  <c r="K17" i="1"/>
  <c r="L17" i="1" s="1"/>
  <c r="M17" i="1" s="1"/>
  <c r="N17" i="1" s="1"/>
  <c r="O17" i="1" s="1"/>
  <c r="V16" i="1"/>
  <c r="W16" i="1" s="1"/>
  <c r="K16" i="1"/>
  <c r="L16" i="1" s="1"/>
  <c r="M16" i="1" s="1"/>
  <c r="N16" i="1" s="1"/>
  <c r="O16" i="1" s="1"/>
  <c r="V15" i="1"/>
  <c r="W15" i="1" s="1"/>
  <c r="K15" i="1"/>
  <c r="L15" i="1" s="1"/>
  <c r="M15" i="1" s="1"/>
  <c r="N15" i="1" s="1"/>
  <c r="O15" i="1" s="1"/>
  <c r="V14" i="1"/>
  <c r="W14" i="1" s="1"/>
  <c r="K14" i="1"/>
  <c r="L14" i="1" s="1"/>
  <c r="M14" i="1" s="1"/>
  <c r="N14" i="1" s="1"/>
  <c r="O14" i="1" s="1"/>
  <c r="V13" i="1"/>
  <c r="W13" i="1" s="1"/>
  <c r="K13" i="1"/>
  <c r="L13" i="1" s="1"/>
  <c r="M13" i="1" s="1"/>
  <c r="N13" i="1" s="1"/>
  <c r="O13" i="1" s="1"/>
  <c r="V12" i="1"/>
  <c r="W12" i="1" s="1"/>
  <c r="K12" i="1"/>
  <c r="L12" i="1" s="1"/>
  <c r="M12" i="1" s="1"/>
  <c r="N12" i="1" s="1"/>
  <c r="O12" i="1" s="1"/>
  <c r="V11" i="1"/>
  <c r="W11" i="1" s="1"/>
  <c r="K11" i="1"/>
  <c r="L11" i="1" s="1"/>
  <c r="M11" i="1" s="1"/>
  <c r="N11" i="1" s="1"/>
  <c r="O11" i="1" s="1"/>
  <c r="V9" i="1"/>
  <c r="W9" i="1" s="1"/>
  <c r="K9" i="1"/>
  <c r="L9" i="1" s="1"/>
  <c r="M9" i="1" s="1"/>
  <c r="N9" i="1" s="1"/>
  <c r="O9" i="1" s="1"/>
  <c r="W7" i="1"/>
  <c r="K7" i="1"/>
  <c r="L7" i="1" s="1"/>
  <c r="M7" i="1" s="1"/>
  <c r="N7" i="1" s="1"/>
  <c r="O7" i="1" s="1"/>
  <c r="V5" i="1"/>
  <c r="W5" i="1" s="1"/>
  <c r="K5" i="1"/>
  <c r="L5" i="1" s="1"/>
  <c r="M5" i="1" s="1"/>
  <c r="N5" i="1" s="1"/>
  <c r="O5" i="1" s="1"/>
  <c r="X6" i="1" l="1"/>
  <c r="P6" i="1"/>
  <c r="Q6" i="1"/>
  <c r="Q45" i="1"/>
  <c r="Y6" i="1"/>
  <c r="Z6" i="1" s="1"/>
  <c r="Q8" i="1"/>
  <c r="P8" i="1"/>
  <c r="Q10" i="1"/>
  <c r="P10" i="1"/>
  <c r="X8" i="1"/>
  <c r="X10" i="1"/>
  <c r="X16" i="1"/>
  <c r="Y8" i="1"/>
  <c r="Y10" i="1"/>
  <c r="Y14" i="1"/>
  <c r="Y19" i="1"/>
  <c r="X35" i="1"/>
  <c r="P49" i="1"/>
  <c r="X20" i="1"/>
  <c r="Y44" i="1"/>
  <c r="B18" i="2"/>
  <c r="B20" i="2"/>
  <c r="O20" i="2"/>
  <c r="O18" i="2"/>
  <c r="I20" i="2"/>
  <c r="I18" i="2"/>
  <c r="B19" i="2"/>
  <c r="O19" i="2"/>
  <c r="Q12" i="1"/>
  <c r="P12" i="1"/>
  <c r="Q13" i="1"/>
  <c r="P13" i="1"/>
  <c r="P15" i="1"/>
  <c r="Q15" i="1"/>
  <c r="Y17" i="1"/>
  <c r="X17" i="1"/>
  <c r="P24" i="1"/>
  <c r="Q24" i="1"/>
  <c r="Q27" i="1"/>
  <c r="P27" i="1"/>
  <c r="Q30" i="1"/>
  <c r="P30" i="1"/>
  <c r="Q38" i="1"/>
  <c r="P38" i="1"/>
  <c r="Q39" i="1"/>
  <c r="P39" i="1"/>
  <c r="P40" i="1"/>
  <c r="Q40" i="1"/>
  <c r="Q50" i="1"/>
  <c r="P50" i="1"/>
  <c r="Q5" i="1"/>
  <c r="P5" i="1"/>
  <c r="X9" i="1"/>
  <c r="Y9" i="1"/>
  <c r="X5" i="1"/>
  <c r="Y5" i="1"/>
  <c r="Q11" i="1"/>
  <c r="P11" i="1"/>
  <c r="X13" i="1"/>
  <c r="Y13" i="1"/>
  <c r="Q18" i="1"/>
  <c r="P18" i="1"/>
  <c r="P19" i="1"/>
  <c r="Q19" i="1"/>
  <c r="X27" i="1"/>
  <c r="Y27" i="1"/>
  <c r="Q33" i="1"/>
  <c r="P33" i="1"/>
  <c r="P35" i="1"/>
  <c r="Q35" i="1"/>
  <c r="P37" i="1"/>
  <c r="Q37" i="1"/>
  <c r="P22" i="1"/>
  <c r="Q22" i="1"/>
  <c r="Q23" i="1"/>
  <c r="P23" i="1"/>
  <c r="Q26" i="1"/>
  <c r="P26" i="1"/>
  <c r="Q29" i="1"/>
  <c r="P29" i="1"/>
  <c r="Q32" i="1"/>
  <c r="P32" i="1"/>
  <c r="P7" i="1"/>
  <c r="Q7" i="1"/>
  <c r="P14" i="1"/>
  <c r="Q14" i="1"/>
  <c r="Q9" i="1"/>
  <c r="P9" i="1"/>
  <c r="P16" i="1"/>
  <c r="Q16" i="1"/>
  <c r="Q17" i="1"/>
  <c r="P17" i="1"/>
  <c r="P20" i="1"/>
  <c r="Q20" i="1"/>
  <c r="Q21" i="1"/>
  <c r="P21" i="1"/>
  <c r="X23" i="1"/>
  <c r="Y23" i="1"/>
  <c r="Q25" i="1"/>
  <c r="P25" i="1"/>
  <c r="Y26" i="1"/>
  <c r="X26" i="1"/>
  <c r="Q28" i="1"/>
  <c r="P28" i="1"/>
  <c r="Y29" i="1"/>
  <c r="X29" i="1"/>
  <c r="Q31" i="1"/>
  <c r="P31" i="1"/>
  <c r="P36" i="1"/>
  <c r="Q36" i="1"/>
  <c r="Q46" i="1"/>
  <c r="P46" i="1"/>
  <c r="Q48" i="1"/>
  <c r="P48" i="1"/>
  <c r="X15" i="1"/>
  <c r="Y18" i="1"/>
  <c r="X22" i="1"/>
  <c r="Y24" i="1"/>
  <c r="Y25" i="1"/>
  <c r="Y28" i="1"/>
  <c r="Y30" i="1"/>
  <c r="Y31" i="1"/>
  <c r="Y32" i="1"/>
  <c r="X37" i="1"/>
  <c r="X38" i="1"/>
  <c r="X39" i="1"/>
  <c r="P41" i="1"/>
  <c r="P42" i="1"/>
  <c r="P43" i="1"/>
  <c r="X47" i="1"/>
  <c r="Y52" i="1"/>
  <c r="Y53" i="1"/>
  <c r="X14" i="1"/>
  <c r="Y15" i="1"/>
  <c r="Y16" i="1"/>
  <c r="X30" i="1"/>
  <c r="X31" i="1"/>
  <c r="X32" i="1"/>
  <c r="X33" i="1"/>
  <c r="Q34" i="1"/>
  <c r="X34" i="1"/>
  <c r="Y36" i="1"/>
  <c r="Y38" i="1"/>
  <c r="Y39" i="1"/>
  <c r="Q44" i="1"/>
  <c r="X46" i="1"/>
  <c r="Y46" i="1"/>
  <c r="P47" i="1"/>
  <c r="Q47" i="1"/>
  <c r="Y49" i="1"/>
  <c r="Y50" i="1"/>
  <c r="X50" i="1"/>
  <c r="P54" i="1"/>
  <c r="Q54" i="1"/>
  <c r="P55" i="1"/>
  <c r="Q55" i="1"/>
  <c r="Q56" i="1"/>
  <c r="P56" i="1"/>
  <c r="Y20" i="1"/>
  <c r="Y22" i="1"/>
  <c r="X12" i="1"/>
  <c r="X19" i="1"/>
  <c r="X7" i="1"/>
  <c r="Y7" i="1"/>
  <c r="X11" i="1"/>
  <c r="X21" i="1"/>
  <c r="Y33" i="1"/>
  <c r="P34" i="1"/>
  <c r="Y34" i="1"/>
  <c r="X36" i="1"/>
  <c r="Y40" i="1"/>
  <c r="Y41" i="1"/>
  <c r="Y42" i="1"/>
  <c r="Y43" i="1"/>
  <c r="P44" i="1"/>
  <c r="Y45" i="1"/>
  <c r="X45" i="1"/>
  <c r="X49" i="1"/>
  <c r="Q53" i="1"/>
  <c r="P53" i="1"/>
  <c r="X53" i="1"/>
  <c r="X52" i="1"/>
  <c r="X57" i="1"/>
  <c r="Y55" i="1"/>
  <c r="Y54" i="1"/>
  <c r="X48" i="1"/>
  <c r="Y11" i="1"/>
  <c r="Y12" i="1"/>
  <c r="X18" i="1"/>
  <c r="Y21" i="1"/>
  <c r="Z21" i="1" s="1"/>
  <c r="X24" i="1"/>
  <c r="X25" i="1"/>
  <c r="X28" i="1"/>
  <c r="Y35" i="1"/>
  <c r="Y37" i="1"/>
  <c r="X40" i="1"/>
  <c r="Q41" i="1"/>
  <c r="X41" i="1"/>
  <c r="Q42" i="1"/>
  <c r="X42" i="1"/>
  <c r="Q43" i="1"/>
  <c r="X43" i="1"/>
  <c r="Z43" i="1" s="1"/>
  <c r="X44" i="1"/>
  <c r="P45" i="1"/>
  <c r="Y47" i="1"/>
  <c r="Q49" i="1"/>
  <c r="Q51" i="1"/>
  <c r="P51" i="1"/>
  <c r="P52" i="1"/>
  <c r="Q52" i="1"/>
  <c r="X55" i="1"/>
  <c r="X54" i="1"/>
  <c r="Y57" i="1"/>
  <c r="X51" i="1"/>
  <c r="Y56" i="1"/>
  <c r="Y48" i="1"/>
  <c r="Y51" i="1"/>
  <c r="X56" i="1"/>
  <c r="P57" i="1"/>
  <c r="Q57" i="1"/>
  <c r="R49" i="1" l="1"/>
  <c r="R11" i="1"/>
  <c r="R50" i="1"/>
  <c r="R39" i="1"/>
  <c r="R12" i="1"/>
  <c r="Z8" i="1"/>
  <c r="Z39" i="1"/>
  <c r="Z55" i="1"/>
  <c r="Z47" i="1"/>
  <c r="Z28" i="1"/>
  <c r="Z18" i="1"/>
  <c r="R51" i="1"/>
  <c r="R45" i="1"/>
  <c r="Z56" i="1"/>
  <c r="R10" i="1"/>
  <c r="Z46" i="1"/>
  <c r="R48" i="1"/>
  <c r="R36" i="1"/>
  <c r="R24" i="1"/>
  <c r="R6" i="1"/>
  <c r="R8" i="1"/>
  <c r="Z16" i="1"/>
  <c r="Z10" i="1"/>
  <c r="R43" i="1"/>
  <c r="R21" i="1"/>
  <c r="R9" i="1"/>
  <c r="Z12" i="1"/>
  <c r="R56" i="1"/>
  <c r="Z44" i="1"/>
  <c r="R42" i="1"/>
  <c r="Z37" i="1"/>
  <c r="Z11" i="1"/>
  <c r="R23" i="1"/>
  <c r="Z13" i="1"/>
  <c r="Z53" i="1"/>
  <c r="R25" i="1"/>
  <c r="Z48" i="1"/>
  <c r="R52" i="1"/>
  <c r="Z19" i="1"/>
  <c r="R14" i="1"/>
  <c r="R18" i="1"/>
  <c r="R57" i="1"/>
  <c r="R41" i="1"/>
  <c r="Z20" i="1"/>
  <c r="R55" i="1"/>
  <c r="Z15" i="1"/>
  <c r="Z29" i="1"/>
  <c r="Z23" i="1"/>
  <c r="R17" i="1"/>
  <c r="R37" i="1"/>
  <c r="R33" i="1"/>
  <c r="R19" i="1"/>
  <c r="Z25" i="1"/>
  <c r="Z34" i="1"/>
  <c r="R54" i="1"/>
  <c r="Z50" i="1"/>
  <c r="R34" i="1"/>
  <c r="R31" i="1"/>
  <c r="R22" i="1"/>
  <c r="Z5" i="1"/>
  <c r="R40" i="1"/>
  <c r="R13" i="1"/>
  <c r="Z51" i="1"/>
  <c r="R53" i="1"/>
  <c r="Z41" i="1"/>
  <c r="Z7" i="1"/>
  <c r="Z22" i="1"/>
  <c r="R47" i="1"/>
  <c r="R44" i="1"/>
  <c r="Z31" i="1"/>
  <c r="Z24" i="1"/>
  <c r="R28" i="1"/>
  <c r="R20" i="1"/>
  <c r="R16" i="1"/>
  <c r="R7" i="1"/>
  <c r="R29" i="1"/>
  <c r="R35" i="1"/>
  <c r="Z9" i="1"/>
  <c r="R30" i="1"/>
  <c r="R15" i="1"/>
  <c r="Z40" i="1"/>
  <c r="Z26" i="1"/>
  <c r="R32" i="1"/>
  <c r="R26" i="1"/>
  <c r="Z27" i="1"/>
  <c r="Z57" i="1"/>
  <c r="Z54" i="1"/>
  <c r="Z49" i="1"/>
  <c r="Z52" i="1"/>
  <c r="R46" i="1"/>
  <c r="R5" i="1"/>
  <c r="R38" i="1"/>
  <c r="R27" i="1"/>
  <c r="Z17" i="1"/>
  <c r="Z42" i="1"/>
  <c r="Z30" i="1"/>
  <c r="Z45" i="1"/>
</calcChain>
</file>

<file path=xl/sharedStrings.xml><?xml version="1.0" encoding="utf-8"?>
<sst xmlns="http://schemas.openxmlformats.org/spreadsheetml/2006/main" count="327" uniqueCount="154">
  <si>
    <t>7.7.3.3  Obtaining standard deviations from standard errors, confidence intervals, t values and P values for differences in means (COCHRANE HANDBOOK online)</t>
  </si>
  <si>
    <t>Formulae calculates: from confidence interval (CI) to standard error (SE); then from standard error to standard deviation (SD), and finally to Standardised Mean Difference (SMD= Mean Difference (MD)/pooled SD)</t>
  </si>
  <si>
    <t>*standard error estimate and confidence interval (95%) of SMD not convered by Cochrane</t>
  </si>
  <si>
    <t>Transposed</t>
  </si>
  <si>
    <t>Reference paper(s)</t>
  </si>
  <si>
    <t>Intervention (from RACGP guideline)</t>
  </si>
  <si>
    <t>Outcome</t>
  </si>
  <si>
    <t>Change in MD from baseline (as quoted in the RACGP technical doc)</t>
  </si>
  <si>
    <t>CI Upper</t>
  </si>
  <si>
    <t>CI lower</t>
  </si>
  <si>
    <t>Intervention group sample size</t>
  </si>
  <si>
    <t>Control group sample size</t>
  </si>
  <si>
    <t xml:space="preserve">N= </t>
  </si>
  <si>
    <t>t- distribution (1-tailed)</t>
  </si>
  <si>
    <t xml:space="preserve">SE </t>
  </si>
  <si>
    <t>SD (pooled)</t>
  </si>
  <si>
    <t>SMD</t>
  </si>
  <si>
    <t>CI Lower</t>
  </si>
  <si>
    <t>SMD [95%CI Lower, Upper]</t>
  </si>
  <si>
    <t>Control group SD at baseline (extracted from papers)</t>
  </si>
  <si>
    <t>Intervention group SD at baseline (extracted from papers)</t>
  </si>
  <si>
    <t>Pooled baseline SD (calculated from baseline control &amp; intervention group SD, weighted for sample size))</t>
  </si>
  <si>
    <t>SMD (standardised mean difference)</t>
  </si>
  <si>
    <t>reported ES</t>
  </si>
  <si>
    <t>Checked?</t>
  </si>
  <si>
    <t>Y</t>
  </si>
  <si>
    <t>Printed</t>
  </si>
  <si>
    <t xml:space="preserve">Salacinski et al 2015. </t>
  </si>
  <si>
    <t>Cycling (knee and hip)</t>
  </si>
  <si>
    <t>WOMAC Pain</t>
  </si>
  <si>
    <t>Yes</t>
  </si>
  <si>
    <t>% confidence interval:</t>
  </si>
  <si>
    <t>WOMAC Function</t>
  </si>
  <si>
    <t>p:</t>
  </si>
  <si>
    <t>Cheung et al 2014 &amp; 2017</t>
  </si>
  <si>
    <t>Yoga (knee and hip)</t>
  </si>
  <si>
    <t>Z-value:</t>
  </si>
  <si>
    <t>Yes, I used the reported SD in table 2 of Cheung et al 2014 to calculated pooled baseline SDs</t>
  </si>
  <si>
    <t>Brouwer et al 2006</t>
  </si>
  <si>
    <t>valgus unloading/re-alignment braces</t>
  </si>
  <si>
    <t>VAS Pain 6 months</t>
  </si>
  <si>
    <t>-0.3 (CI not reported)</t>
  </si>
  <si>
    <t>Yes, but an adjusted ES of 0.30 is reported Table II, adjusted for baseline values.</t>
  </si>
  <si>
    <t>HSS knee function 6 months</t>
  </si>
  <si>
    <t>-0.3 (CI not reported )</t>
  </si>
  <si>
    <t>Realigning patellofemoral knee brace</t>
  </si>
  <si>
    <t>KOOS ADL</t>
  </si>
  <si>
    <t>Rodrigues 2008</t>
  </si>
  <si>
    <t>Medial wedged insoles</t>
  </si>
  <si>
    <t>Lequesne</t>
  </si>
  <si>
    <t>Trombini</t>
  </si>
  <si>
    <t>Minimalist footwear (knee and hip)</t>
  </si>
  <si>
    <t>CI not calculable due to poor reporting</t>
  </si>
  <si>
    <t>As reported under section 3.1, page 1198</t>
  </si>
  <si>
    <t>Hinman 2016</t>
  </si>
  <si>
    <t>Unloading shoes (knee and hip)</t>
  </si>
  <si>
    <t>Yes &amp; the paper concludes no differences. Table 3 reported change in function score of 0.3 (-3.2 to 3.7) which agrees with my calculation</t>
  </si>
  <si>
    <t>Nigg et al 2016</t>
  </si>
  <si>
    <t>Unstable (rocker) shoes (knee and hip)</t>
  </si>
  <si>
    <t>Yes &amp; the paper concludes no differences.</t>
  </si>
  <si>
    <t>Anandkumar 2014, Cho 2015, Kocyigit 2015</t>
  </si>
  <si>
    <t>Kinesio taping</t>
  </si>
  <si>
    <t>VAS Pain</t>
  </si>
  <si>
    <t>Yes, calculated pooled SD</t>
  </si>
  <si>
    <t>Hinman 2003</t>
  </si>
  <si>
    <t>Patellar taping</t>
  </si>
  <si>
    <t>Jones et al 2012</t>
  </si>
  <si>
    <t>Cane (knee and hip)</t>
  </si>
  <si>
    <t>Printe</t>
  </si>
  <si>
    <t>Zhao 2013</t>
  </si>
  <si>
    <t>Shockwave therapy (knee)</t>
  </si>
  <si>
    <t>Gundog 2012</t>
  </si>
  <si>
    <t>Interferential current</t>
  </si>
  <si>
    <t>Machado 2015</t>
  </si>
  <si>
    <t>Paracetamol (knee and hip)</t>
  </si>
  <si>
    <t>WOMAC Physical function</t>
  </si>
  <si>
    <t>Yes, -0.14, [-0.25,-0.04] (da Costa Yes,2017) is probably more up to date. As per the estimate for Pain, I assumed the  group SD at baseline was the same for the intervention group as it was for the control group.</t>
  </si>
  <si>
    <t xml:space="preserve">Afilalo, M., et al. (2010). </t>
  </si>
  <si>
    <t>Oral opioids (knee)</t>
  </si>
  <si>
    <t>Yes, but only change scores were reported, so the pooled baseline SD was estimated using the pooled baseline SD from a large trial (N=1371) instead (Reginster et al 2013; strontium ranelate).</t>
  </si>
  <si>
    <t>Kosuwon, 2010</t>
  </si>
  <si>
    <t>Capsaicin (knee and hip)</t>
  </si>
  <si>
    <t>Yes, baseline SDs taken from Table 1</t>
  </si>
  <si>
    <t>Total WOMAC</t>
  </si>
  <si>
    <t xml:space="preserve">Farid, 2007 </t>
  </si>
  <si>
    <t>Pycnogenol (knee and hip)</t>
  </si>
  <si>
    <t>WOMAC Pain VAS</t>
  </si>
  <si>
    <t>Not calculable due to poor reporting</t>
  </si>
  <si>
    <t>WOMAC Function VAS</t>
  </si>
  <si>
    <t>Belcaro 2008</t>
  </si>
  <si>
    <t>Baseline SDs not reported for each group and the paper didn't actually reported between group differences; the effect was not reported. Therefore it gets a zero for effect size.</t>
  </si>
  <si>
    <t>Printed; difficult to comprehend data</t>
  </si>
  <si>
    <t>Karsdal, et al.1Osteoarthritis and Cartilage 23 (2015) 532-543; 2. Karsdal, et al.2 Osteoarthritis and Cartilage 23 (2015) 532-543;</t>
  </si>
  <si>
    <t>Calcitonin (knee and hip)</t>
  </si>
  <si>
    <t>Estimated 0</t>
  </si>
  <si>
    <t>Yes, not calculable because they did not report baseline values. However, on page 536 they state no treatmetn effect on WOMAC function (P = 0.97)</t>
  </si>
  <si>
    <t>Reginster 2013</t>
  </si>
  <si>
    <t>Strontium Ranelate (knee and hip)</t>
  </si>
  <si>
    <t>Chevalier 2009</t>
  </si>
  <si>
    <t>IL-1 Inhibitors (knee and hip)</t>
  </si>
  <si>
    <t>Pooled SD reported</t>
  </si>
  <si>
    <t>Lohmander 2014</t>
  </si>
  <si>
    <t>Fibroblast growth factor (knee and hip)</t>
  </si>
  <si>
    <t>Pooled SD calculated from Table 1, see Supp Table 2 for sample size of N=163, page 6.</t>
  </si>
  <si>
    <t>Baseline SD not reported, so I used the  SD for 12-month post-intervention score from Supp Table 2, page 6</t>
  </si>
  <si>
    <t>Yes, but no baseline WOMAC function score reported, so 12-month post-intervention score was used as a proxy. Could look for, say, 2 other comparable studies and use baseline function score data instead.</t>
  </si>
  <si>
    <t>Das 2002a &amp; 2002b</t>
  </si>
  <si>
    <t>Colchicine (knee and hip)</t>
  </si>
  <si>
    <t xml:space="preserve">Yes, used the baseline SD reported in Table 1 of the Arthritis &amp; Rheumatism article </t>
  </si>
  <si>
    <t>Modified HAQ</t>
  </si>
  <si>
    <t>De Holanda, et al. Revista Brasileira de Reumatologia 47, no. 5 (2007): 334-340.</t>
  </si>
  <si>
    <t>Methotrexate (knee and hip)</t>
  </si>
  <si>
    <t>Yes, calculated from Table 2.</t>
  </si>
  <si>
    <t>Patel (2013), Smith (2016) &amp; Rayegani (2014)</t>
  </si>
  <si>
    <t>Platelet-rich Plasma (knee and hip)</t>
  </si>
  <si>
    <t>Pooled SD from baseline studies</t>
  </si>
  <si>
    <t>Yes, I pooled the baseline SD for WOMAC Function across the three studies to derive at 12.27.</t>
  </si>
  <si>
    <t>Electronic</t>
  </si>
  <si>
    <t>Varma 2010</t>
  </si>
  <si>
    <t>Stem cell therapy (knee and hip)</t>
  </si>
  <si>
    <t>Rabago 2013</t>
  </si>
  <si>
    <t>Dextrose prolotherapy (knee and hip)</t>
  </si>
  <si>
    <t>WOMAC Pain (24 wks)</t>
  </si>
  <si>
    <t>WOMAC Pain (52 wks)</t>
  </si>
  <si>
    <t>Moseley 2002</t>
  </si>
  <si>
    <t>Arthroscopic debridement</t>
  </si>
  <si>
    <t>AIMS Pain (6 months)</t>
  </si>
  <si>
    <t>Yes, not sure why the RACGP reported MD's differ from what's in Moseley's paper, though.</t>
  </si>
  <si>
    <t>AIMS Pain (12 months)</t>
  </si>
  <si>
    <t>AIMS Pain (24 months)</t>
  </si>
  <si>
    <t>Sihvonen 2012</t>
  </si>
  <si>
    <t>Arthroscopic meniscectomy</t>
  </si>
  <si>
    <t>Knee pain after exercise (12 months)</t>
  </si>
  <si>
    <t>Pooled N, mean, and stadard deviation using group Ns, means, and SDs. To calculate &gt;4 groups take the pooled results of groups 1-4 and treat it as one group to add to the remaining group(s).</t>
  </si>
  <si>
    <t>Group 1</t>
  </si>
  <si>
    <t>Group 2</t>
  </si>
  <si>
    <t>Group 3</t>
  </si>
  <si>
    <t>Group 4</t>
  </si>
  <si>
    <t>N</t>
  </si>
  <si>
    <t>mean</t>
  </si>
  <si>
    <t>SD</t>
  </si>
  <si>
    <t>G 1-2</t>
  </si>
  <si>
    <t>G 3-4</t>
  </si>
  <si>
    <t>N 2 groups</t>
  </si>
  <si>
    <t>Mean 2 groups</t>
  </si>
  <si>
    <t>SD 2 groups</t>
  </si>
  <si>
    <t>Pooled N</t>
  </si>
  <si>
    <t>Pooled Mean</t>
  </si>
  <si>
    <t>Pooled SD</t>
  </si>
  <si>
    <t>Yes, -0.16 [-0.27, -0.06] (da Costa 2017) is probably more up to date; for this calculation I only calculated the group SD at baseline (assumed it was the same for the interevntion group) as the baseline data for the intervention groups were not reported in the paer by Machado.</t>
  </si>
  <si>
    <t xml:space="preserve">Note: See PDF on the server by Lee A. Becker (p.10) This is the reference to justify using pooled baseline SD rather than only control or experimental group baseline SD: Olejnik, S. and J. Algina, Measures of Effect Size for Comparative Studies: Applications, Interpretations, and Limitations. Contemp Educ Psychol, 2000. 25(3): p. 241-286. All pooled calculations of baseline SD are weighted for the trial sample size quoted in the RACGP guideline. This method is supported by the cochrane handbook and Thorlund, K., et al., Pooling health-related quality of life outcomes in meta-analysis-a tutorial and review of methods for enhancing interpretability. Res Synth Methods, 2011. 2(3): p. 188-203. </t>
  </si>
  <si>
    <t>Yes, but an adjusted ES of 0.30 is reported Table II, adjusted for baseline values (No CI given).</t>
  </si>
  <si>
    <t>Yes, I used the reported SD in table 2 of Cheung et al 2014 and table 1 of the 2017 study to calculate pooled baseline SDs</t>
  </si>
  <si>
    <t>Yes, used SD= √N * (Upper limit of CI – Lowe limit of CI)/3.92 from cochrane handbook to calculate the SDs for each group at baseline in Table 2 from the confidence intervals reported. Cochrane method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</si>
</sst>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0"/>
      <name val="Arial"/>
      <family val="2"/>
    </font>
    <font>
      <b/>
      <sz val="10"/>
      <name val="Arial"/>
      <family val="2"/>
    </font>
    <font>
      <sz val="10"/>
      <color theme="1"/>
      <name val="Arial"/>
      <family val="2"/>
    </font>
    <font>
      <i/>
      <sz val="10"/>
      <name val="Arial"/>
      <family val="2"/>
    </font>
    <font>
      <b/>
      <sz val="10"/>
      <color rgb="FF000000"/>
      <name val="Arial"/>
      <family val="2"/>
    </font>
    <font>
      <b/>
      <i/>
      <sz val="10"/>
      <name val="Arial"/>
      <family val="2"/>
    </font>
    <font>
      <sz val="10"/>
      <color rgb="FFFF0000"/>
      <name val="Arial"/>
      <family val="2"/>
    </font>
    <font>
      <sz val="11"/>
      <name val="Calibri"/>
      <family val="2"/>
      <scheme val="minor"/>
    </font>
    <font>
      <b/>
      <sz val="11"/>
      <name val="Calibri"/>
      <family val="2"/>
      <scheme val="minor"/>
    </font>
  </fonts>
  <fills count="6">
    <fill>
      <patternFill patternType="none"/>
    </fill>
    <fill>
      <patternFill patternType="gray125"/>
    </fill>
    <fill>
      <patternFill patternType="solid">
        <fgColor theme="1" tint="0.14999847407452621"/>
        <bgColor indexed="64"/>
      </patternFill>
    </fill>
    <fill>
      <patternFill patternType="solid">
        <fgColor indexed="55"/>
        <bgColor indexed="64"/>
      </patternFill>
    </fill>
    <fill>
      <patternFill patternType="solid">
        <fgColor rgb="FFFFFF00"/>
        <bgColor indexed="64"/>
      </patternFill>
    </fill>
    <fill>
      <patternFill patternType="solid">
        <fgColor rgb="FFFF0000"/>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1" fillId="0" borderId="0"/>
  </cellStyleXfs>
  <cellXfs count="65">
    <xf numFmtId="0" fontId="0" fillId="0" borderId="0" xfId="0"/>
    <xf numFmtId="0" fontId="1" fillId="0" borderId="0" xfId="1"/>
    <xf numFmtId="0" fontId="2" fillId="0" borderId="0" xfId="1" applyFont="1" applyAlignment="1">
      <alignment horizontal="left"/>
    </xf>
    <xf numFmtId="0" fontId="1" fillId="2" borderId="0" xfId="1" applyFill="1"/>
    <xf numFmtId="0" fontId="1" fillId="2" borderId="0" xfId="1" applyFill="1" applyAlignment="1">
      <alignment horizontal="center"/>
    </xf>
    <xf numFmtId="0" fontId="3" fillId="0" borderId="0" xfId="1" applyFont="1"/>
    <xf numFmtId="0" fontId="1" fillId="0" borderId="0" xfId="1" applyAlignment="1">
      <alignment horizontal="center"/>
    </xf>
    <xf numFmtId="0" fontId="1" fillId="0" borderId="0" xfId="1" applyAlignment="1">
      <alignment horizontal="left"/>
    </xf>
    <xf numFmtId="0" fontId="2" fillId="0" borderId="0" xfId="1" applyFont="1"/>
    <xf numFmtId="0" fontId="4" fillId="0" borderId="0" xfId="1" applyFont="1"/>
    <xf numFmtId="0" fontId="1" fillId="0" borderId="0" xfId="1" applyFont="1" applyAlignment="1">
      <alignment textRotation="90"/>
    </xf>
    <xf numFmtId="0" fontId="5" fillId="0" borderId="0" xfId="1" applyFont="1" applyAlignment="1">
      <alignment horizontal="left"/>
    </xf>
    <xf numFmtId="0" fontId="6" fillId="0" borderId="0" xfId="1" applyFont="1" applyAlignment="1">
      <alignment horizontal="center" vertical="center" wrapText="1"/>
    </xf>
    <xf numFmtId="0" fontId="2" fillId="0" borderId="0" xfId="1" applyFont="1" applyAlignment="1">
      <alignment horizontal="left" vertical="center" wrapText="1"/>
    </xf>
    <xf numFmtId="0" fontId="2" fillId="0" borderId="0" xfId="1" applyFont="1" applyAlignment="1">
      <alignment vertical="center" wrapText="1"/>
    </xf>
    <xf numFmtId="0" fontId="2" fillId="0" borderId="0" xfId="1" applyFont="1" applyAlignment="1">
      <alignment horizontal="center" vertical="center" wrapText="1"/>
    </xf>
    <xf numFmtId="0" fontId="2" fillId="2" borderId="0" xfId="1" applyFont="1" applyFill="1" applyAlignment="1">
      <alignment vertical="center" wrapText="1"/>
    </xf>
    <xf numFmtId="0" fontId="2" fillId="2" borderId="0" xfId="1" applyFont="1" applyFill="1" applyAlignment="1">
      <alignment horizontal="center" vertical="center" wrapText="1"/>
    </xf>
    <xf numFmtId="0" fontId="6" fillId="2" borderId="0" xfId="1" applyFont="1" applyFill="1" applyAlignment="1">
      <alignment horizontal="center" vertical="center" wrapText="1"/>
    </xf>
    <xf numFmtId="0" fontId="1" fillId="0" borderId="0" xfId="1" applyFont="1"/>
    <xf numFmtId="2" fontId="1" fillId="0" borderId="0" xfId="1" applyNumberFormat="1" applyFont="1" applyAlignment="1">
      <alignment horizontal="left"/>
    </xf>
    <xf numFmtId="2" fontId="1" fillId="2" borderId="0" xfId="1" applyNumberFormat="1" applyFill="1" applyAlignment="1">
      <alignment horizontal="left"/>
    </xf>
    <xf numFmtId="2" fontId="1" fillId="2" borderId="0" xfId="1" applyNumberFormat="1" applyFill="1" applyAlignment="1">
      <alignment horizontal="center"/>
    </xf>
    <xf numFmtId="2" fontId="1" fillId="2" borderId="0" xfId="1" applyNumberFormat="1" applyFill="1"/>
    <xf numFmtId="2" fontId="1" fillId="0" borderId="0" xfId="1" applyNumberFormat="1" applyAlignment="1">
      <alignment horizontal="center"/>
    </xf>
    <xf numFmtId="2" fontId="1" fillId="0" borderId="0" xfId="1" applyNumberFormat="1"/>
    <xf numFmtId="2" fontId="1" fillId="0" borderId="0" xfId="1" applyNumberFormat="1" applyFill="1" applyAlignment="1">
      <alignment horizontal="center"/>
    </xf>
    <xf numFmtId="2" fontId="1" fillId="0" borderId="0" xfId="1" applyNumberFormat="1" applyAlignment="1">
      <alignment horizontal="left"/>
    </xf>
    <xf numFmtId="0" fontId="1" fillId="3" borderId="0" xfId="1" applyFill="1" applyBorder="1" applyAlignment="1">
      <alignment horizontal="left"/>
    </xf>
    <xf numFmtId="0" fontId="1" fillId="0" borderId="0" xfId="1" applyFill="1" applyBorder="1" applyAlignment="1">
      <alignment horizontal="center"/>
    </xf>
    <xf numFmtId="0" fontId="1" fillId="3" borderId="0" xfId="1" applyFill="1" applyBorder="1" applyAlignment="1">
      <alignment horizontal="center"/>
    </xf>
    <xf numFmtId="2" fontId="1" fillId="0" borderId="0" xfId="1" quotePrefix="1" applyNumberFormat="1" applyFont="1" applyAlignment="1">
      <alignment horizontal="left"/>
    </xf>
    <xf numFmtId="2" fontId="7" fillId="4" borderId="0" xfId="1" applyNumberFormat="1" applyFont="1" applyFill="1" applyAlignment="1">
      <alignment horizontal="center"/>
    </xf>
    <xf numFmtId="2" fontId="1" fillId="0" borderId="0" xfId="1" applyNumberFormat="1" applyFill="1" applyAlignment="1">
      <alignment horizontal="left"/>
    </xf>
    <xf numFmtId="2" fontId="8" fillId="0" borderId="0" xfId="1" applyNumberFormat="1" applyFont="1" applyAlignment="1">
      <alignment horizontal="center"/>
    </xf>
    <xf numFmtId="2" fontId="1" fillId="0" borderId="0" xfId="1" applyNumberFormat="1" applyFont="1" applyAlignment="1">
      <alignment horizontal="center"/>
    </xf>
    <xf numFmtId="0" fontId="1" fillId="0" borderId="0" xfId="1" applyFill="1"/>
    <xf numFmtId="2" fontId="7" fillId="0" borderId="0" xfId="1" applyNumberFormat="1" applyFont="1" applyAlignment="1">
      <alignment horizontal="left"/>
    </xf>
    <xf numFmtId="2" fontId="3" fillId="0" borderId="0" xfId="1" applyNumberFormat="1" applyFont="1" applyAlignment="1">
      <alignment horizontal="left"/>
    </xf>
    <xf numFmtId="0" fontId="1" fillId="0" borderId="0" xfId="1" applyFont="1" applyFill="1"/>
    <xf numFmtId="2" fontId="3" fillId="0" borderId="0" xfId="1" applyNumberFormat="1" applyFont="1" applyAlignment="1">
      <alignment horizontal="center"/>
    </xf>
    <xf numFmtId="0" fontId="1" fillId="5" borderId="0" xfId="1" applyFont="1" applyFill="1"/>
    <xf numFmtId="0" fontId="9" fillId="0" borderId="0" xfId="1" applyFont="1"/>
    <xf numFmtId="0" fontId="8" fillId="0" borderId="0" xfId="1" applyFont="1"/>
    <xf numFmtId="0" fontId="8" fillId="0" borderId="1" xfId="1" applyFont="1" applyBorder="1"/>
    <xf numFmtId="0" fontId="8" fillId="0" borderId="2" xfId="1" applyFont="1" applyBorder="1"/>
    <xf numFmtId="0" fontId="8" fillId="0" borderId="3" xfId="1" applyFont="1" applyBorder="1"/>
    <xf numFmtId="0" fontId="8" fillId="0" borderId="4" xfId="1" applyFont="1" applyBorder="1"/>
    <xf numFmtId="0" fontId="8" fillId="0" borderId="0" xfId="1" applyFont="1" applyBorder="1"/>
    <xf numFmtId="0" fontId="8" fillId="0" borderId="5" xfId="1" applyFont="1" applyBorder="1"/>
    <xf numFmtId="2" fontId="8" fillId="0" borderId="0" xfId="1" applyNumberFormat="1" applyFont="1" applyBorder="1"/>
    <xf numFmtId="2" fontId="8" fillId="0" borderId="0" xfId="1" applyNumberFormat="1" applyFont="1" applyBorder="1" applyAlignment="1">
      <alignment horizontal="left"/>
    </xf>
    <xf numFmtId="1" fontId="8" fillId="0" borderId="0" xfId="1" applyNumberFormat="1" applyFont="1" applyBorder="1"/>
    <xf numFmtId="1" fontId="8" fillId="0" borderId="5" xfId="1" applyNumberFormat="1" applyFont="1" applyBorder="1"/>
    <xf numFmtId="1" fontId="8" fillId="0" borderId="0" xfId="1" applyNumberFormat="1" applyFont="1"/>
    <xf numFmtId="1" fontId="1" fillId="0" borderId="0" xfId="1" applyNumberFormat="1"/>
    <xf numFmtId="1" fontId="8" fillId="0" borderId="4" xfId="1" applyNumberFormat="1" applyFont="1" applyBorder="1"/>
    <xf numFmtId="0" fontId="9" fillId="4" borderId="4" xfId="1" applyFont="1" applyFill="1" applyBorder="1"/>
    <xf numFmtId="0" fontId="9" fillId="4" borderId="0" xfId="1" applyFont="1" applyFill="1" applyBorder="1"/>
    <xf numFmtId="2" fontId="9" fillId="4" borderId="0" xfId="1" applyNumberFormat="1" applyFont="1" applyFill="1" applyBorder="1"/>
    <xf numFmtId="0" fontId="9" fillId="4" borderId="6" xfId="1" applyFont="1" applyFill="1" applyBorder="1"/>
    <xf numFmtId="2" fontId="9" fillId="4" borderId="7" xfId="1" applyNumberFormat="1" applyFont="1" applyFill="1" applyBorder="1"/>
    <xf numFmtId="0" fontId="8" fillId="0" borderId="7" xfId="1" applyFont="1" applyBorder="1"/>
    <xf numFmtId="0" fontId="8" fillId="0" borderId="8" xfId="1" applyFont="1" applyBorder="1"/>
    <xf numFmtId="2" fontId="3" fillId="0" borderId="0" xfId="1" applyNumberFormat="1" applyFont="1" applyFill="1" applyAlignment="1">
      <alignment horizontal="center"/>
    </xf>
  </cellXfs>
  <cellStyles count="2">
    <cellStyle name="Normal" xfId="0" builtinId="0"/>
    <cellStyle name="Normal 2" xfId="1" xr:uid="{16F8BFEA-B034-42BD-8382-75C732F823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056E1-9482-4F16-A1D6-60042C4184B3}">
  <dimension ref="A1:AZ58"/>
  <sheetViews>
    <sheetView tabSelected="1" zoomScaleNormal="100" workbookViewId="0">
      <selection activeCell="AB19" sqref="AB19"/>
    </sheetView>
  </sheetViews>
  <sheetFormatPr defaultColWidth="8.5703125" defaultRowHeight="12.75" x14ac:dyDescent="0.2"/>
  <cols>
    <col min="1" max="1" width="3.140625" style="1" customWidth="1"/>
    <col min="2" max="2" width="4.85546875" style="7" customWidth="1"/>
    <col min="3" max="3" width="9.5703125" style="1" customWidth="1"/>
    <col min="4" max="4" width="26.42578125" style="1" customWidth="1"/>
    <col min="5" max="5" width="24.28515625" style="1" customWidth="1"/>
    <col min="6" max="6" width="9.140625" style="1" customWidth="1"/>
    <col min="7" max="8" width="9.140625" style="1" hidden="1" customWidth="1"/>
    <col min="9" max="10" width="9.140625" style="1" customWidth="1"/>
    <col min="11" max="11" width="12.140625" style="1" customWidth="1"/>
    <col min="12" max="12" width="6.5703125" style="3" hidden="1" customWidth="1"/>
    <col min="13" max="13" width="9.140625" style="3" hidden="1" customWidth="1"/>
    <col min="14" max="14" width="11.5703125" style="3" hidden="1" customWidth="1"/>
    <col min="15" max="15" width="8.85546875" style="4" hidden="1" customWidth="1"/>
    <col min="16" max="17" width="9.140625" style="3" hidden="1" customWidth="1"/>
    <col min="18" max="18" width="20" style="3" hidden="1" customWidth="1"/>
    <col min="19" max="19" width="3.42578125" style="1" customWidth="1"/>
    <col min="20" max="21" width="8.42578125" style="1" customWidth="1"/>
    <col min="22" max="22" width="12.42578125" style="6" customWidth="1"/>
    <col min="23" max="25" width="8.5703125" style="1" customWidth="1"/>
    <col min="26" max="26" width="18.42578125" style="1" customWidth="1"/>
    <col min="27" max="27" width="8.42578125" style="1" customWidth="1"/>
    <col min="28" max="28" width="11.42578125" style="1" customWidth="1"/>
    <col min="29" max="29" width="21.42578125" style="1" customWidth="1"/>
    <col min="30" max="16384" width="8.5703125" style="1"/>
  </cols>
  <sheetData>
    <row r="1" spans="1:52" x14ac:dyDescent="0.2">
      <c r="B1" s="2" t="s">
        <v>0</v>
      </c>
      <c r="T1" s="5" t="s">
        <v>150</v>
      </c>
    </row>
    <row r="2" spans="1:52" hidden="1" x14ac:dyDescent="0.2">
      <c r="D2" s="8" t="s">
        <v>1</v>
      </c>
    </row>
    <row r="3" spans="1:52" hidden="1" x14ac:dyDescent="0.2">
      <c r="D3" s="9" t="s">
        <v>2</v>
      </c>
    </row>
    <row r="4" spans="1:52" ht="140.25" x14ac:dyDescent="0.2">
      <c r="A4" s="10" t="s">
        <v>3</v>
      </c>
      <c r="B4" s="11"/>
      <c r="C4" s="12" t="s">
        <v>4</v>
      </c>
      <c r="D4" s="13" t="s">
        <v>5</v>
      </c>
      <c r="E4" s="14" t="s">
        <v>6</v>
      </c>
      <c r="F4" s="15" t="s">
        <v>7</v>
      </c>
      <c r="G4" s="14" t="s">
        <v>8</v>
      </c>
      <c r="H4" s="14" t="s">
        <v>9</v>
      </c>
      <c r="I4" s="14" t="s">
        <v>10</v>
      </c>
      <c r="J4" s="14" t="s">
        <v>11</v>
      </c>
      <c r="K4" s="14" t="s">
        <v>12</v>
      </c>
      <c r="L4" s="16" t="s">
        <v>13</v>
      </c>
      <c r="M4" s="16" t="s">
        <v>14</v>
      </c>
      <c r="N4" s="16" t="s">
        <v>15</v>
      </c>
      <c r="O4" s="17" t="s">
        <v>16</v>
      </c>
      <c r="P4" s="18" t="s">
        <v>8</v>
      </c>
      <c r="Q4" s="18" t="s">
        <v>17</v>
      </c>
      <c r="R4" s="18" t="s">
        <v>18</v>
      </c>
      <c r="S4" s="12"/>
      <c r="T4" s="12" t="s">
        <v>19</v>
      </c>
      <c r="U4" s="12" t="s">
        <v>20</v>
      </c>
      <c r="V4" s="12" t="s">
        <v>21</v>
      </c>
      <c r="W4" s="12" t="s">
        <v>22</v>
      </c>
      <c r="X4" s="12" t="s">
        <v>8</v>
      </c>
      <c r="Y4" s="12" t="s">
        <v>17</v>
      </c>
      <c r="Z4" s="12" t="s">
        <v>18</v>
      </c>
      <c r="AA4" s="12" t="s">
        <v>23</v>
      </c>
      <c r="AB4" s="12" t="s">
        <v>24</v>
      </c>
      <c r="AC4" s="12"/>
    </row>
    <row r="5" spans="1:52" x14ac:dyDescent="0.2">
      <c r="A5" s="19" t="s">
        <v>25</v>
      </c>
      <c r="B5" s="20" t="s">
        <v>26</v>
      </c>
      <c r="C5" s="1" t="s">
        <v>27</v>
      </c>
      <c r="D5" s="36" t="s">
        <v>28</v>
      </c>
      <c r="E5" s="19" t="s">
        <v>29</v>
      </c>
      <c r="F5" s="1">
        <v>-14.9</v>
      </c>
      <c r="G5" s="1">
        <v>-4.5</v>
      </c>
      <c r="H5" s="1">
        <v>-25.3</v>
      </c>
      <c r="I5" s="1">
        <v>13</v>
      </c>
      <c r="J5" s="1">
        <v>15</v>
      </c>
      <c r="K5" s="1">
        <f>I5+J5</f>
        <v>28</v>
      </c>
      <c r="L5" s="3">
        <f>IF(K5&lt;60,(TINV(1-0.95,(K5-2))), 1.96)</f>
        <v>2.0555294386428731</v>
      </c>
      <c r="M5" s="3">
        <f>(G5-H5)/(L5*2)</f>
        <v>5.0595237433653182</v>
      </c>
      <c r="N5" s="21">
        <f>M5/SQRT((1/I5)+(1/J5))</f>
        <v>13.352049333592275</v>
      </c>
      <c r="O5" s="22">
        <f>F5/N5</f>
        <v>-1.1159335640344927</v>
      </c>
      <c r="P5" s="23">
        <f>O5+($AZ$7*(N5/SQRT(K5)))</f>
        <v>3.8296438423153223</v>
      </c>
      <c r="Q5" s="23">
        <f>O5-($AZ$7*(N5/SQRT(K5)))</f>
        <v>-6.0615109703843082</v>
      </c>
      <c r="R5" s="22" t="str">
        <f>TRUNC(O5,2)&amp;" ["&amp;TRUNC(Q5,2)&amp;", "&amp;TRUNC(P5,2)&amp;"]"</f>
        <v>-1.11 [-6.06, 3.82]</v>
      </c>
      <c r="S5" s="24"/>
      <c r="T5" s="24">
        <v>16.899999999999999</v>
      </c>
      <c r="U5" s="24">
        <v>12.6</v>
      </c>
      <c r="V5" s="24">
        <f>SQRT(((T5^2)+(U5^2))/2)</f>
        <v>14.905871326427045</v>
      </c>
      <c r="W5" s="25">
        <f>F5/V5</f>
        <v>-0.99960610645976566</v>
      </c>
      <c r="X5" s="25">
        <f>W5+($AZ$7*(V5/SQRT(K5)))</f>
        <v>4.5215044445976273</v>
      </c>
      <c r="Y5" s="25">
        <f>W5-($AZ$7*(V5/SQRT(K5)))</f>
        <v>-6.5207166575171582</v>
      </c>
      <c r="Z5" s="26" t="str">
        <f>TRUNC(W5,2)&amp;" ["&amp;TRUNC(Y5,2)&amp;", "&amp;TRUNC(X5,2)&amp;"]"</f>
        <v>-0.99 [-6.52, 4.52]</v>
      </c>
      <c r="AA5" s="27"/>
      <c r="AB5" s="27" t="s">
        <v>30</v>
      </c>
      <c r="AC5" s="24"/>
      <c r="AY5" s="28" t="s">
        <v>31</v>
      </c>
      <c r="AZ5" s="29">
        <v>95</v>
      </c>
    </row>
    <row r="6" spans="1:52" hidden="1" x14ac:dyDescent="0.2">
      <c r="A6" s="19" t="s">
        <v>25</v>
      </c>
      <c r="B6" s="27"/>
      <c r="D6" s="36"/>
      <c r="E6" s="19" t="s">
        <v>32</v>
      </c>
      <c r="F6" s="1">
        <v>-11.1</v>
      </c>
      <c r="G6" s="1">
        <v>1.54</v>
      </c>
      <c r="H6" s="1">
        <v>-23.74</v>
      </c>
      <c r="I6" s="1">
        <v>13</v>
      </c>
      <c r="J6" s="1">
        <v>15</v>
      </c>
      <c r="K6" s="1">
        <f t="shared" ref="K6:K57" si="0">I6+J6</f>
        <v>28</v>
      </c>
      <c r="L6" s="3">
        <f t="shared" ref="L6:L57" si="1">IF(K6&lt;60,(TINV(1-0.95,(K6-2))), 1.96)</f>
        <v>2.0555294386428731</v>
      </c>
      <c r="M6" s="3">
        <f t="shared" ref="M6:M57" si="2">(G6-H6)/(L6*2)</f>
        <v>6.149267318859386</v>
      </c>
      <c r="N6" s="21">
        <f t="shared" ref="N6:N57" si="3">M6/SQRT((1/I6)+(1/J6))</f>
        <v>16.227875343904458</v>
      </c>
      <c r="O6" s="22">
        <f t="shared" ref="O6:O57" si="4">F6/N6</f>
        <v>-0.68400821208978535</v>
      </c>
      <c r="P6" s="23">
        <f t="shared" ref="P6" si="5">O6+($AZ$7*(N6/SQRT(K6)))</f>
        <v>5.3267704817815291</v>
      </c>
      <c r="Q6" s="23">
        <f t="shared" ref="Q6" si="6">O6-($AZ$7*(N6/SQRT(K6)))</f>
        <v>-6.6947869059610996</v>
      </c>
      <c r="R6" s="22" t="str">
        <f t="shared" ref="R6:R57" si="7">TRUNC(O6,2)&amp;" ["&amp;TRUNC(Q6,2)&amp;", "&amp;TRUNC(P6,2)&amp;"]"</f>
        <v>-0.68 [-6.69, 5.32]</v>
      </c>
      <c r="S6" s="24"/>
      <c r="T6" s="24">
        <v>15.7</v>
      </c>
      <c r="U6" s="24">
        <v>16.600000000000001</v>
      </c>
      <c r="V6" s="24">
        <f t="shared" ref="V6:V57" si="8">SQRT(((T6^2)+(U6^2))/2)</f>
        <v>16.156268133452109</v>
      </c>
      <c r="W6" s="25">
        <f t="shared" ref="W6:W57" si="9">F6/V6</f>
        <v>-0.68703984783571814</v>
      </c>
      <c r="X6" s="25">
        <f t="shared" ref="X6" si="10">W6+($AZ$7*(V6/SQRT(K6)))</f>
        <v>5.2972156514834383</v>
      </c>
      <c r="Y6" s="25">
        <f t="shared" ref="Y6" si="11">W6-($AZ$7*(V6/SQRT(K6)))</f>
        <v>-6.6712953471548753</v>
      </c>
      <c r="Z6" s="26" t="str">
        <f t="shared" ref="Z6:Z57" si="12">TRUNC(W6,2)&amp;" ["&amp;TRUNC(Y6,2)&amp;", "&amp;TRUNC(X6,2)&amp;"]"</f>
        <v>-0.68 [-6.67, 5.29]</v>
      </c>
      <c r="AA6" s="27"/>
      <c r="AB6" s="27" t="s">
        <v>30</v>
      </c>
      <c r="AC6" s="24"/>
      <c r="AY6" s="28" t="s">
        <v>33</v>
      </c>
      <c r="AZ6" s="30">
        <f>(100-AZ5)/100</f>
        <v>0.05</v>
      </c>
    </row>
    <row r="7" spans="1:52" x14ac:dyDescent="0.2">
      <c r="A7" s="19" t="s">
        <v>25</v>
      </c>
      <c r="B7" s="20" t="s">
        <v>26</v>
      </c>
      <c r="C7" s="19" t="s">
        <v>34</v>
      </c>
      <c r="D7" s="39" t="s">
        <v>35</v>
      </c>
      <c r="E7" s="19" t="s">
        <v>29</v>
      </c>
      <c r="F7" s="1">
        <v>-3.49</v>
      </c>
      <c r="G7" s="1">
        <v>-1.91</v>
      </c>
      <c r="H7" s="1">
        <v>-5.0599999999999996</v>
      </c>
      <c r="I7" s="1">
        <v>50</v>
      </c>
      <c r="J7" s="1">
        <v>41</v>
      </c>
      <c r="K7" s="1">
        <f t="shared" si="0"/>
        <v>91</v>
      </c>
      <c r="L7" s="3">
        <f t="shared" si="1"/>
        <v>1.96</v>
      </c>
      <c r="M7" s="3">
        <f t="shared" si="2"/>
        <v>0.80357142857142849</v>
      </c>
      <c r="N7" s="21">
        <f t="shared" si="3"/>
        <v>3.8140002847713483</v>
      </c>
      <c r="O7" s="22">
        <f t="shared" si="4"/>
        <v>-0.91504974814369422</v>
      </c>
      <c r="P7" s="23">
        <f t="shared" ref="P7:P38" si="13">O7+($AZ$7*(N7/SQRT(K7)))</f>
        <v>-0.13142504920336184</v>
      </c>
      <c r="Q7" s="23">
        <f t="shared" ref="Q7:Q38" si="14">O7-($AZ$7*(N7/SQRT(K7)))</f>
        <v>-1.6986744470840267</v>
      </c>
      <c r="R7" s="22" t="str">
        <f t="shared" si="7"/>
        <v>-0.91 [-1.69, -0.13]</v>
      </c>
      <c r="S7" s="24"/>
      <c r="T7" s="24"/>
      <c r="U7" s="24"/>
      <c r="V7" s="24">
        <v>3.4376218539891723</v>
      </c>
      <c r="W7" s="25">
        <f t="shared" si="9"/>
        <v>-1.0152367387209986</v>
      </c>
      <c r="X7" s="25">
        <f t="shared" ref="X7:X38" si="15">W7+($AZ$7*(V7/SQRT(K7)))</f>
        <v>-0.30894277194840103</v>
      </c>
      <c r="Y7" s="25">
        <f t="shared" ref="Y7:Y38" si="16">W7-($AZ$7*(V7/SQRT(K7)))</f>
        <v>-1.7215307054935962</v>
      </c>
      <c r="Z7" s="24" t="str">
        <f t="shared" si="12"/>
        <v>-1.01 [-1.72, -0.3]</v>
      </c>
      <c r="AA7" s="27"/>
      <c r="AB7" s="20" t="s">
        <v>152</v>
      </c>
      <c r="AC7" s="24"/>
      <c r="AY7" s="28" t="s">
        <v>36</v>
      </c>
      <c r="AZ7" s="30">
        <f>NORMSINV(1-AZ6/2)</f>
        <v>1.9599639845400536</v>
      </c>
    </row>
    <row r="8" spans="1:52" hidden="1" x14ac:dyDescent="0.2">
      <c r="A8" s="19" t="s">
        <v>25</v>
      </c>
      <c r="B8" s="27"/>
      <c r="D8" s="36"/>
      <c r="E8" s="19" t="s">
        <v>32</v>
      </c>
      <c r="F8" s="1">
        <v>-10.58</v>
      </c>
      <c r="G8" s="1">
        <v>-5.93</v>
      </c>
      <c r="H8" s="1">
        <v>-15.24</v>
      </c>
      <c r="I8" s="1">
        <v>50</v>
      </c>
      <c r="J8" s="1">
        <v>41</v>
      </c>
      <c r="K8" s="1">
        <f t="shared" si="0"/>
        <v>91</v>
      </c>
      <c r="L8" s="3">
        <f t="shared" si="1"/>
        <v>1.96</v>
      </c>
      <c r="M8" s="3">
        <f t="shared" si="2"/>
        <v>2.375</v>
      </c>
      <c r="N8" s="21">
        <f t="shared" si="3"/>
        <v>11.272489730546431</v>
      </c>
      <c r="O8" s="22">
        <f t="shared" si="4"/>
        <v>-0.93856816487755079</v>
      </c>
      <c r="P8" s="23">
        <f t="shared" si="13"/>
        <v>1.3774781675460983</v>
      </c>
      <c r="Q8" s="23">
        <f t="shared" si="14"/>
        <v>-3.2546144973011999</v>
      </c>
      <c r="R8" s="22" t="str">
        <f t="shared" si="7"/>
        <v>-0.93 [-3.25, 1.37]</v>
      </c>
      <c r="S8" s="24"/>
      <c r="T8" s="24"/>
      <c r="U8" s="24"/>
      <c r="V8" s="24">
        <v>12.915210681569706</v>
      </c>
      <c r="W8" s="25">
        <f t="shared" si="9"/>
        <v>-0.81918911435938835</v>
      </c>
      <c r="X8" s="25">
        <f t="shared" si="15"/>
        <v>1.8343707509888563</v>
      </c>
      <c r="Y8" s="25">
        <f t="shared" si="16"/>
        <v>-3.472748979707633</v>
      </c>
      <c r="Z8" s="24" t="str">
        <f t="shared" si="12"/>
        <v>-0.81 [-3.47, 1.83]</v>
      </c>
      <c r="AA8" s="27"/>
      <c r="AB8" s="20" t="s">
        <v>37</v>
      </c>
      <c r="AC8" s="24"/>
    </row>
    <row r="9" spans="1:52" x14ac:dyDescent="0.2">
      <c r="A9" s="19" t="s">
        <v>25</v>
      </c>
      <c r="B9" s="20" t="s">
        <v>26</v>
      </c>
      <c r="C9" s="1" t="s">
        <v>38</v>
      </c>
      <c r="D9" s="36" t="s">
        <v>39</v>
      </c>
      <c r="E9" s="19" t="s">
        <v>40</v>
      </c>
      <c r="F9" s="1">
        <v>-0.1</v>
      </c>
      <c r="G9" s="1">
        <v>0.71</v>
      </c>
      <c r="H9" s="1">
        <v>-0.91</v>
      </c>
      <c r="I9" s="1">
        <v>58</v>
      </c>
      <c r="J9" s="1">
        <v>57</v>
      </c>
      <c r="K9" s="1">
        <f t="shared" si="0"/>
        <v>115</v>
      </c>
      <c r="L9" s="3">
        <f t="shared" si="1"/>
        <v>1.96</v>
      </c>
      <c r="M9" s="3">
        <f t="shared" si="2"/>
        <v>0.41326530612244899</v>
      </c>
      <c r="N9" s="21">
        <f t="shared" si="3"/>
        <v>2.2158045608885271</v>
      </c>
      <c r="O9" s="22">
        <f t="shared" si="4"/>
        <v>-4.5130334039885034E-2</v>
      </c>
      <c r="P9" s="23">
        <f t="shared" si="13"/>
        <v>0.35984691207271652</v>
      </c>
      <c r="Q9" s="23">
        <f t="shared" si="14"/>
        <v>-0.45010758015248659</v>
      </c>
      <c r="R9" s="22" t="str">
        <f t="shared" si="7"/>
        <v>-0.04 [-0.45, 0.35]</v>
      </c>
      <c r="S9" s="24"/>
      <c r="T9" s="24">
        <v>2</v>
      </c>
      <c r="U9" s="24">
        <v>2.4</v>
      </c>
      <c r="V9" s="24">
        <f t="shared" si="8"/>
        <v>2.2090722034374521</v>
      </c>
      <c r="W9" s="25">
        <f t="shared" si="9"/>
        <v>-4.5267873021259265E-2</v>
      </c>
      <c r="X9" s="25">
        <f t="shared" si="15"/>
        <v>0.35847891638568014</v>
      </c>
      <c r="Y9" s="25">
        <f t="shared" si="16"/>
        <v>-0.44901466242819871</v>
      </c>
      <c r="Z9" s="24" t="str">
        <f t="shared" si="12"/>
        <v>-0.04 [-0.44, 0.35]</v>
      </c>
      <c r="AA9" s="31" t="s">
        <v>41</v>
      </c>
      <c r="AB9" s="20" t="s">
        <v>151</v>
      </c>
      <c r="AC9" s="24"/>
    </row>
    <row r="10" spans="1:52" hidden="1" x14ac:dyDescent="0.2">
      <c r="A10" s="19" t="s">
        <v>25</v>
      </c>
      <c r="B10" s="27"/>
      <c r="D10" s="36"/>
      <c r="E10" s="19" t="s">
        <v>43</v>
      </c>
      <c r="F10" s="1">
        <v>1.4</v>
      </c>
      <c r="G10" s="1">
        <v>5.16</v>
      </c>
      <c r="H10" s="1">
        <v>-2.36</v>
      </c>
      <c r="I10" s="1">
        <v>58</v>
      </c>
      <c r="J10" s="1">
        <v>57</v>
      </c>
      <c r="K10" s="1">
        <f t="shared" si="0"/>
        <v>115</v>
      </c>
      <c r="L10" s="3">
        <f t="shared" si="1"/>
        <v>1.96</v>
      </c>
      <c r="M10" s="3">
        <f t="shared" si="2"/>
        <v>1.9183673469387754</v>
      </c>
      <c r="N10" s="21">
        <f t="shared" si="3"/>
        <v>10.285710060420815</v>
      </c>
      <c r="O10" s="22">
        <f t="shared" si="4"/>
        <v>0.1361111670245469</v>
      </c>
      <c r="P10" s="23">
        <f t="shared" si="13"/>
        <v>2.0160055440410671</v>
      </c>
      <c r="Q10" s="23">
        <f t="shared" si="14"/>
        <v>-1.7437832099919734</v>
      </c>
      <c r="R10" s="22" t="str">
        <f t="shared" si="7"/>
        <v>0.13 [-1.74, 2.01]</v>
      </c>
      <c r="S10" s="24"/>
      <c r="T10" s="24">
        <v>9.5</v>
      </c>
      <c r="U10" s="24">
        <v>12</v>
      </c>
      <c r="V10" s="24">
        <f t="shared" si="8"/>
        <v>10.822430410956681</v>
      </c>
      <c r="W10" s="25">
        <f t="shared" si="9"/>
        <v>0.1293609611555121</v>
      </c>
      <c r="X10" s="25">
        <f t="shared" si="15"/>
        <v>2.1073504198995674</v>
      </c>
      <c r="Y10" s="25">
        <f t="shared" si="16"/>
        <v>-1.8486284975885434</v>
      </c>
      <c r="Z10" s="24" t="str">
        <f t="shared" si="12"/>
        <v>0.12 [-1.84, 2.1]</v>
      </c>
      <c r="AA10" s="31" t="s">
        <v>44</v>
      </c>
      <c r="AB10" s="20" t="s">
        <v>42</v>
      </c>
      <c r="AC10" s="24"/>
    </row>
    <row r="11" spans="1:52" hidden="1" x14ac:dyDescent="0.2">
      <c r="A11" s="19" t="s">
        <v>25</v>
      </c>
      <c r="B11" s="27"/>
      <c r="D11" s="36" t="s">
        <v>45</v>
      </c>
      <c r="E11" s="19" t="s">
        <v>46</v>
      </c>
      <c r="F11" s="1">
        <v>8.8000000000000007</v>
      </c>
      <c r="G11" s="1">
        <v>18.89</v>
      </c>
      <c r="H11" s="1">
        <v>-1.29</v>
      </c>
      <c r="I11" s="1">
        <v>61</v>
      </c>
      <c r="J11" s="1">
        <v>62</v>
      </c>
      <c r="K11" s="1">
        <f t="shared" si="0"/>
        <v>123</v>
      </c>
      <c r="L11" s="3">
        <f t="shared" si="1"/>
        <v>1.96</v>
      </c>
      <c r="M11" s="3">
        <f t="shared" si="2"/>
        <v>5.1479591836734695</v>
      </c>
      <c r="N11" s="21">
        <f t="shared" si="3"/>
        <v>28.54587116758276</v>
      </c>
      <c r="O11" s="22">
        <f t="shared" si="4"/>
        <v>0.30827575547925296</v>
      </c>
      <c r="P11" s="23">
        <f t="shared" si="13"/>
        <v>5.3530163199639995</v>
      </c>
      <c r="Q11" s="23">
        <f t="shared" si="14"/>
        <v>-4.7364648090054944</v>
      </c>
      <c r="R11" s="22" t="str">
        <f t="shared" si="7"/>
        <v>0.3 [-4.73, 5.35]</v>
      </c>
      <c r="S11" s="24"/>
      <c r="T11" s="24">
        <v>19.2</v>
      </c>
      <c r="U11" s="24">
        <v>22</v>
      </c>
      <c r="V11" s="24">
        <f t="shared" si="8"/>
        <v>20.647518010647186</v>
      </c>
      <c r="W11" s="25">
        <f t="shared" si="9"/>
        <v>0.42620134756449446</v>
      </c>
      <c r="X11" s="25">
        <f t="shared" si="15"/>
        <v>4.0751133409223614</v>
      </c>
      <c r="Y11" s="25">
        <f t="shared" si="16"/>
        <v>-3.2227106457933723</v>
      </c>
      <c r="Z11" s="24" t="str">
        <f t="shared" si="12"/>
        <v>0.42 [-3.22, 4.07]</v>
      </c>
      <c r="AA11" s="27"/>
      <c r="AB11" s="20" t="s">
        <v>30</v>
      </c>
      <c r="AC11" s="24"/>
    </row>
    <row r="12" spans="1:52" x14ac:dyDescent="0.2">
      <c r="A12" s="19" t="s">
        <v>25</v>
      </c>
      <c r="B12" s="20" t="s">
        <v>26</v>
      </c>
      <c r="C12" s="19" t="s">
        <v>47</v>
      </c>
      <c r="D12" s="36" t="s">
        <v>48</v>
      </c>
      <c r="E12" s="19" t="s">
        <v>29</v>
      </c>
      <c r="F12" s="1">
        <v>-15.5</v>
      </c>
      <c r="G12" s="1">
        <v>-5.19</v>
      </c>
      <c r="H12" s="1">
        <v>-25.81</v>
      </c>
      <c r="I12" s="1">
        <v>16</v>
      </c>
      <c r="J12" s="1">
        <v>14</v>
      </c>
      <c r="K12" s="1">
        <f t="shared" si="0"/>
        <v>30</v>
      </c>
      <c r="L12" s="3">
        <f t="shared" si="1"/>
        <v>2.0484071417952445</v>
      </c>
      <c r="M12" s="3">
        <f t="shared" si="2"/>
        <v>5.0331790929825662</v>
      </c>
      <c r="N12" s="21">
        <f t="shared" si="3"/>
        <v>13.753263563213212</v>
      </c>
      <c r="O12" s="22">
        <f t="shared" si="4"/>
        <v>-1.1270052325223303</v>
      </c>
      <c r="P12" s="23">
        <f t="shared" si="13"/>
        <v>3.7944464923375967</v>
      </c>
      <c r="Q12" s="23">
        <f t="shared" si="14"/>
        <v>-6.0484569573822569</v>
      </c>
      <c r="R12" s="22" t="str">
        <f t="shared" si="7"/>
        <v>-1.12 [-6.04, 3.79]</v>
      </c>
      <c r="S12" s="24"/>
      <c r="T12" s="24">
        <v>14.3</v>
      </c>
      <c r="U12" s="24">
        <v>14.2</v>
      </c>
      <c r="V12" s="24">
        <f t="shared" si="8"/>
        <v>14.250087719028258</v>
      </c>
      <c r="W12" s="25">
        <f t="shared" si="9"/>
        <v>-1.0877126025899984</v>
      </c>
      <c r="X12" s="25">
        <f t="shared" si="15"/>
        <v>4.0115220962782292</v>
      </c>
      <c r="Y12" s="25">
        <f t="shared" si="16"/>
        <v>-6.1869473014582255</v>
      </c>
      <c r="Z12" s="24" t="str">
        <f t="shared" si="12"/>
        <v>-1.08 [-6.18, 4.01]</v>
      </c>
      <c r="AA12" s="27"/>
      <c r="AB12" s="20" t="s">
        <v>30</v>
      </c>
      <c r="AC12" s="24"/>
    </row>
    <row r="13" spans="1:52" hidden="1" x14ac:dyDescent="0.2">
      <c r="A13" s="19" t="s">
        <v>25</v>
      </c>
      <c r="B13" s="27"/>
      <c r="D13" s="36"/>
      <c r="E13" s="19" t="s">
        <v>49</v>
      </c>
      <c r="F13" s="1">
        <v>-4.5</v>
      </c>
      <c r="G13" s="1">
        <v>-1.71</v>
      </c>
      <c r="H13" s="1">
        <v>-7.29</v>
      </c>
      <c r="I13" s="1">
        <v>16</v>
      </c>
      <c r="J13" s="1">
        <v>14</v>
      </c>
      <c r="K13" s="1">
        <f t="shared" si="0"/>
        <v>30</v>
      </c>
      <c r="L13" s="3">
        <f t="shared" si="1"/>
        <v>2.0484071417952445</v>
      </c>
      <c r="M13" s="3">
        <f t="shared" si="2"/>
        <v>1.3620339155597827</v>
      </c>
      <c r="N13" s="21">
        <f t="shared" si="3"/>
        <v>3.7217851931488708</v>
      </c>
      <c r="O13" s="22">
        <f t="shared" si="4"/>
        <v>-1.2090971849433119</v>
      </c>
      <c r="P13" s="23">
        <f t="shared" si="13"/>
        <v>0.12270206940772543</v>
      </c>
      <c r="Q13" s="23">
        <f t="shared" si="14"/>
        <v>-2.5408964392943494</v>
      </c>
      <c r="R13" s="22" t="str">
        <f t="shared" si="7"/>
        <v>-1.2 [-2.54, 0.12]</v>
      </c>
      <c r="S13" s="24"/>
      <c r="T13" s="24">
        <v>4</v>
      </c>
      <c r="U13" s="24">
        <v>3.4</v>
      </c>
      <c r="V13" s="24">
        <f t="shared" si="8"/>
        <v>3.712142238654117</v>
      </c>
      <c r="W13" s="25">
        <f t="shared" si="9"/>
        <v>-1.2122380314908221</v>
      </c>
      <c r="X13" s="25">
        <f t="shared" si="15"/>
        <v>0.11611059931818635</v>
      </c>
      <c r="Y13" s="25">
        <f t="shared" si="16"/>
        <v>-2.5405866622998303</v>
      </c>
      <c r="Z13" s="24" t="str">
        <f t="shared" si="12"/>
        <v>-1.21 [-2.54, 0.11]</v>
      </c>
      <c r="AA13" s="27"/>
      <c r="AB13" s="20" t="s">
        <v>30</v>
      </c>
      <c r="AC13" s="24"/>
    </row>
    <row r="14" spans="1:52" x14ac:dyDescent="0.2">
      <c r="A14" s="1" t="s">
        <v>25</v>
      </c>
      <c r="B14" s="20" t="s">
        <v>26</v>
      </c>
      <c r="C14" s="19" t="s">
        <v>50</v>
      </c>
      <c r="D14" s="36" t="s">
        <v>51</v>
      </c>
      <c r="E14" s="19" t="s">
        <v>29</v>
      </c>
      <c r="F14" s="1">
        <v>-3.25</v>
      </c>
      <c r="G14" s="1">
        <v>0.28000000000000003</v>
      </c>
      <c r="H14" s="1">
        <v>-6.78</v>
      </c>
      <c r="I14" s="1">
        <v>28</v>
      </c>
      <c r="J14" s="1">
        <v>28</v>
      </c>
      <c r="K14" s="1">
        <f t="shared" si="0"/>
        <v>56</v>
      </c>
      <c r="L14" s="3">
        <f t="shared" si="1"/>
        <v>2.0048792881880577</v>
      </c>
      <c r="M14" s="3">
        <f t="shared" si="2"/>
        <v>1.7607045076465901</v>
      </c>
      <c r="N14" s="21">
        <f t="shared" si="3"/>
        <v>6.5879530269620394</v>
      </c>
      <c r="O14" s="22">
        <f t="shared" si="4"/>
        <v>-0.49332470749244262</v>
      </c>
      <c r="P14" s="23">
        <f t="shared" si="13"/>
        <v>1.2321340037098794</v>
      </c>
      <c r="Q14" s="23">
        <f t="shared" si="14"/>
        <v>-2.2187834186947648</v>
      </c>
      <c r="R14" s="22" t="str">
        <f t="shared" si="7"/>
        <v>-0.49 [-2.21, 1.23]</v>
      </c>
      <c r="S14" s="24"/>
      <c r="T14" s="24"/>
      <c r="U14" s="24"/>
      <c r="V14" s="24">
        <f t="shared" si="8"/>
        <v>0</v>
      </c>
      <c r="W14" s="25" t="e">
        <f t="shared" si="9"/>
        <v>#DIV/0!</v>
      </c>
      <c r="X14" s="25" t="e">
        <f t="shared" si="15"/>
        <v>#DIV/0!</v>
      </c>
      <c r="Y14" s="25" t="e">
        <f t="shared" si="16"/>
        <v>#DIV/0!</v>
      </c>
      <c r="Z14" s="64" t="s">
        <v>52</v>
      </c>
      <c r="AA14" s="20"/>
      <c r="AB14" s="20" t="s">
        <v>53</v>
      </c>
      <c r="AC14" s="24"/>
    </row>
    <row r="15" spans="1:52" hidden="1" x14ac:dyDescent="0.2">
      <c r="A15" s="19" t="s">
        <v>25</v>
      </c>
      <c r="B15" s="27"/>
      <c r="D15" s="36"/>
      <c r="E15" s="19" t="s">
        <v>49</v>
      </c>
      <c r="F15" s="1">
        <v>-2.4</v>
      </c>
      <c r="G15" s="1">
        <v>-0.42</v>
      </c>
      <c r="H15" s="1">
        <v>-4.38</v>
      </c>
      <c r="I15" s="1">
        <v>28</v>
      </c>
      <c r="J15" s="1">
        <v>28</v>
      </c>
      <c r="K15" s="1">
        <f t="shared" si="0"/>
        <v>56</v>
      </c>
      <c r="L15" s="3">
        <f t="shared" si="1"/>
        <v>2.0048792881880577</v>
      </c>
      <c r="M15" s="3">
        <f t="shared" si="2"/>
        <v>0.98759063035134509</v>
      </c>
      <c r="N15" s="21">
        <f t="shared" si="3"/>
        <v>3.6952257771628432</v>
      </c>
      <c r="O15" s="22">
        <f t="shared" si="4"/>
        <v>-0.64948670114622753</v>
      </c>
      <c r="P15" s="23">
        <f t="shared" si="13"/>
        <v>0.31833433233269526</v>
      </c>
      <c r="Q15" s="23">
        <f t="shared" si="14"/>
        <v>-1.6173077346251503</v>
      </c>
      <c r="R15" s="22" t="str">
        <f t="shared" si="7"/>
        <v>-0.64 [-1.61, 0.31]</v>
      </c>
      <c r="S15" s="24"/>
      <c r="T15" s="24">
        <v>3.5</v>
      </c>
      <c r="U15" s="24">
        <v>3.3</v>
      </c>
      <c r="V15" s="24">
        <f t="shared" si="8"/>
        <v>3.4014702703389896</v>
      </c>
      <c r="W15" s="25">
        <f t="shared" si="9"/>
        <v>-0.70557723844542575</v>
      </c>
      <c r="X15" s="25">
        <f t="shared" si="15"/>
        <v>0.18530593646977167</v>
      </c>
      <c r="Y15" s="25">
        <f t="shared" si="16"/>
        <v>-1.5964604133606231</v>
      </c>
      <c r="Z15" s="24" t="str">
        <f t="shared" si="12"/>
        <v>-0.7 [-1.59, 0.18]</v>
      </c>
      <c r="AA15" s="20"/>
      <c r="AB15" s="20" t="s">
        <v>30</v>
      </c>
      <c r="AC15" s="24"/>
    </row>
    <row r="16" spans="1:52" hidden="1" x14ac:dyDescent="0.2">
      <c r="A16" s="19" t="s">
        <v>25</v>
      </c>
      <c r="B16" s="20" t="s">
        <v>26</v>
      </c>
      <c r="C16" s="1" t="s">
        <v>54</v>
      </c>
      <c r="D16" s="39" t="s">
        <v>55</v>
      </c>
      <c r="E16" s="19" t="s">
        <v>32</v>
      </c>
      <c r="F16" s="1">
        <v>-0.5</v>
      </c>
      <c r="G16" s="1">
        <v>3.34</v>
      </c>
      <c r="H16" s="1">
        <v>-4.34</v>
      </c>
      <c r="I16" s="1">
        <v>80</v>
      </c>
      <c r="J16" s="1">
        <v>80</v>
      </c>
      <c r="K16" s="1">
        <f t="shared" si="0"/>
        <v>160</v>
      </c>
      <c r="L16" s="3">
        <f t="shared" si="1"/>
        <v>1.96</v>
      </c>
      <c r="M16" s="3">
        <f t="shared" si="2"/>
        <v>1.9591836734693877</v>
      </c>
      <c r="N16" s="21">
        <f t="shared" si="3"/>
        <v>12.39096552555773</v>
      </c>
      <c r="O16" s="22">
        <f t="shared" si="4"/>
        <v>-4.0351980559440261E-2</v>
      </c>
      <c r="P16" s="23">
        <f t="shared" si="13"/>
        <v>1.8796127389899997</v>
      </c>
      <c r="Q16" s="23">
        <f t="shared" si="14"/>
        <v>-1.9603167001088804</v>
      </c>
      <c r="R16" s="22" t="str">
        <f t="shared" si="7"/>
        <v>-0.04 [-1.96, 1.87]</v>
      </c>
      <c r="S16" s="24"/>
      <c r="T16" s="24">
        <v>10.7</v>
      </c>
      <c r="U16" s="24">
        <v>9.5</v>
      </c>
      <c r="V16" s="24">
        <f t="shared" si="8"/>
        <v>10.117806086301515</v>
      </c>
      <c r="W16" s="25">
        <f t="shared" si="9"/>
        <v>-4.9417827910039645E-2</v>
      </c>
      <c r="X16" s="25">
        <f t="shared" si="15"/>
        <v>1.5183236596175942</v>
      </c>
      <c r="Y16" s="25">
        <f t="shared" si="16"/>
        <v>-1.6171593154376736</v>
      </c>
      <c r="Z16" s="24" t="str">
        <f t="shared" si="12"/>
        <v>-0.04 [-1.61, 1.51]</v>
      </c>
      <c r="AA16" s="27"/>
      <c r="AB16" s="20" t="s">
        <v>56</v>
      </c>
      <c r="AC16" s="24"/>
    </row>
    <row r="17" spans="1:29" x14ac:dyDescent="0.2">
      <c r="A17" s="19" t="s">
        <v>25</v>
      </c>
      <c r="B17" s="20" t="s">
        <v>26</v>
      </c>
      <c r="C17" s="19" t="s">
        <v>57</v>
      </c>
      <c r="D17" s="39" t="s">
        <v>58</v>
      </c>
      <c r="E17" s="19" t="s">
        <v>29</v>
      </c>
      <c r="F17" s="1">
        <v>4.2</v>
      </c>
      <c r="G17" s="1">
        <v>36.200000000000003</v>
      </c>
      <c r="H17" s="1">
        <v>-27.8</v>
      </c>
      <c r="I17" s="1">
        <v>53</v>
      </c>
      <c r="J17" s="1">
        <v>66</v>
      </c>
      <c r="K17" s="1">
        <f t="shared" si="0"/>
        <v>119</v>
      </c>
      <c r="L17" s="3">
        <f t="shared" si="1"/>
        <v>1.96</v>
      </c>
      <c r="M17" s="3">
        <f t="shared" si="2"/>
        <v>16.326530612244898</v>
      </c>
      <c r="N17" s="21">
        <f t="shared" si="3"/>
        <v>88.517742380006439</v>
      </c>
      <c r="O17" s="22">
        <f t="shared" si="4"/>
        <v>4.7448114774204374E-2</v>
      </c>
      <c r="P17" s="23">
        <f t="shared" si="13"/>
        <v>15.951395825048982</v>
      </c>
      <c r="Q17" s="23">
        <f t="shared" si="14"/>
        <v>-15.856499595500575</v>
      </c>
      <c r="R17" s="22" t="str">
        <f t="shared" si="7"/>
        <v>0.04 [-15.85, 15.95]</v>
      </c>
      <c r="S17" s="24"/>
      <c r="T17" s="24">
        <v>233.74</v>
      </c>
      <c r="U17" s="24">
        <v>224.34</v>
      </c>
      <c r="V17" s="24">
        <f t="shared" si="8"/>
        <v>229.0882179423464</v>
      </c>
      <c r="W17" s="25">
        <f t="shared" si="9"/>
        <v>1.8333548698942673E-2</v>
      </c>
      <c r="X17" s="25">
        <f t="shared" si="15"/>
        <v>41.178522921287914</v>
      </c>
      <c r="Y17" s="25">
        <f t="shared" si="16"/>
        <v>-41.141855823890033</v>
      </c>
      <c r="Z17" s="24" t="str">
        <f t="shared" si="12"/>
        <v>0.01 [-41.14, 41.17]</v>
      </c>
      <c r="AA17" s="27"/>
      <c r="AB17" s="20" t="s">
        <v>59</v>
      </c>
      <c r="AC17" s="24"/>
    </row>
    <row r="18" spans="1:29" hidden="1" x14ac:dyDescent="0.2">
      <c r="A18" s="19" t="s">
        <v>25</v>
      </c>
      <c r="B18" s="27"/>
      <c r="D18" s="36"/>
      <c r="E18" s="19" t="s">
        <v>32</v>
      </c>
      <c r="F18" s="1">
        <v>18.7</v>
      </c>
      <c r="G18" s="1">
        <v>131.71</v>
      </c>
      <c r="H18" s="1">
        <v>-94.31</v>
      </c>
      <c r="I18" s="1">
        <v>53</v>
      </c>
      <c r="J18" s="1">
        <v>66</v>
      </c>
      <c r="K18" s="1">
        <f t="shared" si="0"/>
        <v>119</v>
      </c>
      <c r="L18" s="3">
        <f t="shared" si="1"/>
        <v>1.96</v>
      </c>
      <c r="M18" s="3">
        <f t="shared" si="2"/>
        <v>57.658163265306129</v>
      </c>
      <c r="N18" s="21">
        <f t="shared" si="3"/>
        <v>312.60593957389153</v>
      </c>
      <c r="O18" s="22">
        <f t="shared" si="4"/>
        <v>5.9819720717685945E-2</v>
      </c>
      <c r="P18" s="23">
        <f t="shared" si="13"/>
        <v>56.225605056284962</v>
      </c>
      <c r="Q18" s="23">
        <f t="shared" si="14"/>
        <v>-56.105965614849595</v>
      </c>
      <c r="R18" s="22" t="str">
        <f t="shared" si="7"/>
        <v>0.05 [-56.1, 56.22]</v>
      </c>
      <c r="S18" s="24"/>
      <c r="T18" s="24">
        <v>29.87</v>
      </c>
      <c r="U18" s="24">
        <v>19.5</v>
      </c>
      <c r="V18" s="24">
        <f t="shared" si="8"/>
        <v>25.223668448502885</v>
      </c>
      <c r="W18" s="25">
        <f t="shared" si="9"/>
        <v>0.74136718210431085</v>
      </c>
      <c r="X18" s="25">
        <f t="shared" si="15"/>
        <v>5.2732937007917879</v>
      </c>
      <c r="Y18" s="25">
        <f t="shared" si="16"/>
        <v>-3.7905593365831667</v>
      </c>
      <c r="Z18" s="24" t="str">
        <f t="shared" si="12"/>
        <v>0.74 [-3.79, 5.27]</v>
      </c>
      <c r="AA18" s="27"/>
      <c r="AB18" s="20" t="s">
        <v>59</v>
      </c>
      <c r="AC18" s="24"/>
    </row>
    <row r="19" spans="1:29" x14ac:dyDescent="0.2">
      <c r="A19" s="19" t="s">
        <v>25</v>
      </c>
      <c r="B19" s="33"/>
      <c r="C19" s="19" t="s">
        <v>60</v>
      </c>
      <c r="D19" s="36" t="s">
        <v>61</v>
      </c>
      <c r="E19" s="19" t="s">
        <v>62</v>
      </c>
      <c r="F19" s="1">
        <v>-1.28</v>
      </c>
      <c r="G19" s="1">
        <v>0.37</v>
      </c>
      <c r="H19" s="1">
        <v>-2.93</v>
      </c>
      <c r="I19" s="1">
        <v>64</v>
      </c>
      <c r="J19" s="1">
        <v>63</v>
      </c>
      <c r="K19" s="1">
        <f t="shared" si="0"/>
        <v>127</v>
      </c>
      <c r="L19" s="3">
        <f t="shared" si="1"/>
        <v>1.96</v>
      </c>
      <c r="M19" s="3">
        <f t="shared" si="2"/>
        <v>0.84183673469387765</v>
      </c>
      <c r="N19" s="21">
        <f t="shared" si="3"/>
        <v>4.7433620442605884</v>
      </c>
      <c r="O19" s="22">
        <f t="shared" si="4"/>
        <v>-0.26985079107524268</v>
      </c>
      <c r="P19" s="23">
        <f t="shared" si="13"/>
        <v>0.55510847437853605</v>
      </c>
      <c r="Q19" s="23">
        <f t="shared" si="14"/>
        <v>-1.0948100565290213</v>
      </c>
      <c r="R19" s="22" t="str">
        <f t="shared" si="7"/>
        <v>-0.26 [-1.09, 0.55]</v>
      </c>
      <c r="S19" s="24"/>
      <c r="T19" s="24"/>
      <c r="U19" s="24"/>
      <c r="V19" s="24">
        <v>16.899999999999999</v>
      </c>
      <c r="W19" s="25">
        <f t="shared" si="9"/>
        <v>-7.5739644970414216E-2</v>
      </c>
      <c r="X19" s="25">
        <f t="shared" si="15"/>
        <v>2.8634860468652499</v>
      </c>
      <c r="Y19" s="25">
        <f t="shared" si="16"/>
        <v>-3.0149653368060787</v>
      </c>
      <c r="Z19" s="24" t="str">
        <f t="shared" si="12"/>
        <v>-0.07 [-3.01, 2.86]</v>
      </c>
      <c r="AA19" s="27"/>
      <c r="AB19" s="20" t="s">
        <v>63</v>
      </c>
      <c r="AC19" s="24"/>
    </row>
    <row r="20" spans="1:29" hidden="1" x14ac:dyDescent="0.2">
      <c r="A20" s="19" t="s">
        <v>25</v>
      </c>
      <c r="B20" s="27"/>
      <c r="D20" s="36"/>
      <c r="E20" s="19" t="s">
        <v>49</v>
      </c>
      <c r="F20" s="1">
        <v>2.9</v>
      </c>
      <c r="G20" s="1">
        <v>5.71</v>
      </c>
      <c r="H20" s="1">
        <v>0.09</v>
      </c>
      <c r="I20" s="1">
        <v>21</v>
      </c>
      <c r="J20" s="1">
        <v>20</v>
      </c>
      <c r="K20" s="1">
        <f t="shared" si="0"/>
        <v>41</v>
      </c>
      <c r="L20" s="3">
        <f t="shared" si="1"/>
        <v>2.0226909200367595</v>
      </c>
      <c r="M20" s="3">
        <f t="shared" si="2"/>
        <v>1.3892384507015696</v>
      </c>
      <c r="N20" s="21">
        <f t="shared" si="3"/>
        <v>4.4464100581700654</v>
      </c>
      <c r="O20" s="22">
        <f t="shared" si="4"/>
        <v>0.6522115509052947</v>
      </c>
      <c r="P20" s="23">
        <f t="shared" si="13"/>
        <v>2.0132352092567882</v>
      </c>
      <c r="Q20" s="23">
        <f t="shared" si="14"/>
        <v>-0.70881210744619894</v>
      </c>
      <c r="R20" s="22" t="str">
        <f t="shared" si="7"/>
        <v>0.65 [-0.7, 2.01]</v>
      </c>
      <c r="S20" s="24"/>
      <c r="T20" s="24">
        <v>4.0999999999999996</v>
      </c>
      <c r="U20" s="24">
        <v>2.6</v>
      </c>
      <c r="V20" s="24">
        <f t="shared" si="8"/>
        <v>3.4329287787543743</v>
      </c>
      <c r="W20" s="25">
        <f t="shared" si="9"/>
        <v>0.84475973342279898</v>
      </c>
      <c r="X20" s="25">
        <f t="shared" si="15"/>
        <v>1.8955618916122536</v>
      </c>
      <c r="Y20" s="25">
        <f t="shared" si="16"/>
        <v>-0.20604242476665569</v>
      </c>
      <c r="Z20" s="24" t="str">
        <f t="shared" si="12"/>
        <v>0.84 [-0.2, 1.89]</v>
      </c>
      <c r="AA20" s="27"/>
      <c r="AB20" s="20" t="s">
        <v>30</v>
      </c>
      <c r="AC20" s="24"/>
    </row>
    <row r="21" spans="1:29" x14ac:dyDescent="0.2">
      <c r="A21" s="19" t="s">
        <v>25</v>
      </c>
      <c r="B21" s="20" t="s">
        <v>26</v>
      </c>
      <c r="C21" s="19" t="s">
        <v>64</v>
      </c>
      <c r="D21" s="36" t="s">
        <v>65</v>
      </c>
      <c r="E21" s="19" t="s">
        <v>62</v>
      </c>
      <c r="F21" s="1">
        <v>-0.8</v>
      </c>
      <c r="G21" s="1">
        <v>0.37</v>
      </c>
      <c r="H21" s="1">
        <v>-1.97</v>
      </c>
      <c r="I21" s="1">
        <v>29</v>
      </c>
      <c r="J21" s="1">
        <v>29</v>
      </c>
      <c r="K21" s="1">
        <f t="shared" si="0"/>
        <v>58</v>
      </c>
      <c r="L21" s="3">
        <f t="shared" si="1"/>
        <v>2.0032407188478727</v>
      </c>
      <c r="M21" s="3">
        <f t="shared" si="2"/>
        <v>0.58405362320755139</v>
      </c>
      <c r="N21" s="21">
        <f t="shared" si="3"/>
        <v>2.2240099380032214</v>
      </c>
      <c r="O21" s="22">
        <f t="shared" si="4"/>
        <v>-0.3597106228393307</v>
      </c>
      <c r="P21" s="23">
        <f t="shared" si="13"/>
        <v>0.2126514104241331</v>
      </c>
      <c r="Q21" s="23">
        <f t="shared" si="14"/>
        <v>-0.93207265610279455</v>
      </c>
      <c r="R21" s="22" t="str">
        <f t="shared" si="7"/>
        <v>-0.35 [-0.93, 0.21]</v>
      </c>
      <c r="S21" s="24"/>
      <c r="T21" s="24">
        <v>1.4256473961559113</v>
      </c>
      <c r="U21" s="24">
        <v>1.5206905558996384</v>
      </c>
      <c r="V21" s="24">
        <f t="shared" si="8"/>
        <v>1.4739352538304524</v>
      </c>
      <c r="W21" s="25">
        <f t="shared" si="9"/>
        <v>-0.54276468245193654</v>
      </c>
      <c r="X21" s="25">
        <f t="shared" si="15"/>
        <v>-0.16343877910704085</v>
      </c>
      <c r="Y21" s="25">
        <f t="shared" si="16"/>
        <v>-0.92209058579683223</v>
      </c>
      <c r="Z21" s="24" t="str">
        <f t="shared" si="12"/>
        <v>-0.54 [-0.92, -0.16]</v>
      </c>
      <c r="AA21" s="27"/>
      <c r="AB21" s="20" t="s">
        <v>153</v>
      </c>
      <c r="AC21" s="24"/>
    </row>
    <row r="22" spans="1:29" hidden="1" x14ac:dyDescent="0.2">
      <c r="A22" s="19" t="s">
        <v>25</v>
      </c>
      <c r="B22" s="27"/>
      <c r="D22" s="36"/>
      <c r="E22" s="19" t="s">
        <v>32</v>
      </c>
      <c r="F22" s="1">
        <v>2.6</v>
      </c>
      <c r="G22" s="1">
        <v>8.52</v>
      </c>
      <c r="H22" s="1">
        <v>-3.32</v>
      </c>
      <c r="I22" s="1">
        <v>29</v>
      </c>
      <c r="J22" s="1">
        <v>29</v>
      </c>
      <c r="K22" s="1">
        <f t="shared" si="0"/>
        <v>58</v>
      </c>
      <c r="L22" s="3">
        <f t="shared" si="1"/>
        <v>2.0032407188478727</v>
      </c>
      <c r="M22" s="3">
        <f t="shared" si="2"/>
        <v>2.9552114952040212</v>
      </c>
      <c r="N22" s="21">
        <f t="shared" si="3"/>
        <v>11.253110113657327</v>
      </c>
      <c r="O22" s="22">
        <f t="shared" si="4"/>
        <v>0.2310472370517829</v>
      </c>
      <c r="P22" s="23">
        <f t="shared" si="13"/>
        <v>3.1271012857011042</v>
      </c>
      <c r="Q22" s="23">
        <f t="shared" si="14"/>
        <v>-2.6650068115975385</v>
      </c>
      <c r="R22" s="22" t="str">
        <f t="shared" si="7"/>
        <v>0.23 [-2.66, 3.12]</v>
      </c>
      <c r="S22" s="24"/>
      <c r="T22" s="24">
        <v>8.1737117379605575</v>
      </c>
      <c r="U22" s="24">
        <v>7.3183233002670072</v>
      </c>
      <c r="V22" s="24">
        <f t="shared" si="8"/>
        <v>7.7578160426277574</v>
      </c>
      <c r="W22" s="25">
        <f t="shared" si="9"/>
        <v>0.3351458691097447</v>
      </c>
      <c r="X22" s="25">
        <f t="shared" si="15"/>
        <v>2.3316654385451892</v>
      </c>
      <c r="Y22" s="25">
        <f t="shared" si="16"/>
        <v>-1.6613737003256999</v>
      </c>
      <c r="Z22" s="24" t="str">
        <f t="shared" si="12"/>
        <v>0.33 [-1.66, 2.33]</v>
      </c>
      <c r="AA22" s="27"/>
      <c r="AB22" s="20" t="s">
        <v>30</v>
      </c>
      <c r="AC22" s="24"/>
    </row>
    <row r="23" spans="1:29" x14ac:dyDescent="0.2">
      <c r="A23" s="19" t="s">
        <v>25</v>
      </c>
      <c r="B23" s="20" t="s">
        <v>26</v>
      </c>
      <c r="C23" s="1" t="s">
        <v>66</v>
      </c>
      <c r="D23" s="39" t="s">
        <v>67</v>
      </c>
      <c r="E23" s="19" t="s">
        <v>62</v>
      </c>
      <c r="F23" s="19">
        <v>-2.2599999999999998</v>
      </c>
      <c r="G23" s="1">
        <v>-1.62</v>
      </c>
      <c r="H23" s="1">
        <v>-2.96</v>
      </c>
      <c r="I23" s="1">
        <v>32</v>
      </c>
      <c r="J23" s="1">
        <v>32</v>
      </c>
      <c r="K23" s="1">
        <f>I23+J23</f>
        <v>64</v>
      </c>
      <c r="L23" s="3">
        <f t="shared" si="1"/>
        <v>1.96</v>
      </c>
      <c r="M23" s="3">
        <f t="shared" si="2"/>
        <v>0.34183673469387754</v>
      </c>
      <c r="N23" s="21">
        <f>M23/SQRT((1/I23)+(1/J23))</f>
        <v>1.3673469387755102</v>
      </c>
      <c r="O23" s="22">
        <f>F23/N23</f>
        <v>-1.6528358208955223</v>
      </c>
      <c r="P23" s="23">
        <f t="shared" si="13"/>
        <v>-1.3178419765991356</v>
      </c>
      <c r="Q23" s="23">
        <f t="shared" si="14"/>
        <v>-1.987829665191909</v>
      </c>
      <c r="R23" s="22" t="str">
        <f t="shared" si="7"/>
        <v>-1.65 [-1.98, -1.31]</v>
      </c>
      <c r="S23" s="24"/>
      <c r="T23" s="24">
        <v>1.23</v>
      </c>
      <c r="U23" s="24">
        <v>1.02</v>
      </c>
      <c r="V23" s="24">
        <f t="shared" si="8"/>
        <v>1.1298893751159891</v>
      </c>
      <c r="W23" s="25">
        <f t="shared" si="9"/>
        <v>-2.00019581542485</v>
      </c>
      <c r="X23" s="25">
        <f t="shared" si="15"/>
        <v>-1.7233780052071244</v>
      </c>
      <c r="Y23" s="25">
        <f t="shared" si="16"/>
        <v>-2.2770136256425757</v>
      </c>
      <c r="Z23" s="24" t="str">
        <f t="shared" si="12"/>
        <v>-2 [-2.27, -1.72]</v>
      </c>
      <c r="AA23" s="27"/>
      <c r="AB23" s="20" t="s">
        <v>30</v>
      </c>
      <c r="AC23" s="24"/>
    </row>
    <row r="24" spans="1:29" hidden="1" x14ac:dyDescent="0.2">
      <c r="A24" s="19" t="s">
        <v>25</v>
      </c>
      <c r="B24" s="27"/>
      <c r="D24" s="36"/>
      <c r="E24" s="19" t="s">
        <v>49</v>
      </c>
      <c r="F24" s="1">
        <v>-3.64</v>
      </c>
      <c r="G24" s="1">
        <v>-1.93</v>
      </c>
      <c r="H24" s="1">
        <v>-5.35</v>
      </c>
      <c r="I24" s="1">
        <v>32</v>
      </c>
      <c r="J24" s="1">
        <v>32</v>
      </c>
      <c r="K24" s="1">
        <f>I24+J24</f>
        <v>64</v>
      </c>
      <c r="L24" s="3">
        <f t="shared" si="1"/>
        <v>1.96</v>
      </c>
      <c r="M24" s="3">
        <f t="shared" si="2"/>
        <v>0.87244897959183676</v>
      </c>
      <c r="N24" s="21">
        <f>M24/SQRT((1/I24)+(1/J24))</f>
        <v>3.489795918367347</v>
      </c>
      <c r="O24" s="22">
        <f>F24/N24</f>
        <v>-1.0430409356725145</v>
      </c>
      <c r="P24" s="23">
        <f t="shared" si="13"/>
        <v>-0.18805664649815446</v>
      </c>
      <c r="Q24" s="23">
        <f t="shared" si="14"/>
        <v>-1.8980252248468745</v>
      </c>
      <c r="R24" s="22" t="str">
        <f t="shared" si="7"/>
        <v>-1.04 [-1.89, -0.18]</v>
      </c>
      <c r="S24" s="24"/>
      <c r="T24" s="24">
        <v>3.6</v>
      </c>
      <c r="U24" s="24">
        <v>3.3</v>
      </c>
      <c r="V24" s="24">
        <f t="shared" si="8"/>
        <v>3.4532593299664014</v>
      </c>
      <c r="W24" s="25">
        <f t="shared" si="9"/>
        <v>-1.0540766424383816</v>
      </c>
      <c r="X24" s="25">
        <f t="shared" si="15"/>
        <v>-0.20804365293699867</v>
      </c>
      <c r="Y24" s="25">
        <f t="shared" si="16"/>
        <v>-1.9001096319397646</v>
      </c>
      <c r="Z24" s="24" t="str">
        <f t="shared" si="12"/>
        <v>-1.05 [-1.9, -0.2]</v>
      </c>
      <c r="AA24" s="27"/>
      <c r="AB24" s="20" t="s">
        <v>30</v>
      </c>
      <c r="AC24" s="24"/>
    </row>
    <row r="25" spans="1:29" x14ac:dyDescent="0.2">
      <c r="A25" s="19" t="s">
        <v>25</v>
      </c>
      <c r="B25" s="20" t="s">
        <v>68</v>
      </c>
      <c r="C25" s="19" t="s">
        <v>69</v>
      </c>
      <c r="D25" s="36" t="s">
        <v>70</v>
      </c>
      <c r="E25" s="19" t="s">
        <v>29</v>
      </c>
      <c r="F25" s="1">
        <v>-2.2999999999999998</v>
      </c>
      <c r="G25" s="1">
        <v>-1</v>
      </c>
      <c r="H25" s="1">
        <v>-3.6</v>
      </c>
      <c r="I25" s="1">
        <v>34</v>
      </c>
      <c r="J25" s="1">
        <v>36</v>
      </c>
      <c r="K25" s="1">
        <f t="shared" si="0"/>
        <v>70</v>
      </c>
      <c r="L25" s="3">
        <f t="shared" si="1"/>
        <v>1.96</v>
      </c>
      <c r="M25" s="3">
        <f t="shared" si="2"/>
        <v>0.66326530612244905</v>
      </c>
      <c r="N25" s="21">
        <f t="shared" si="3"/>
        <v>2.7735051066377161</v>
      </c>
      <c r="O25" s="22">
        <f t="shared" si="4"/>
        <v>-0.82927555983059276</v>
      </c>
      <c r="P25" s="23">
        <f t="shared" si="13"/>
        <v>-0.17955285914573493</v>
      </c>
      <c r="Q25" s="23">
        <f t="shared" si="14"/>
        <v>-1.4789982605154506</v>
      </c>
      <c r="R25" s="22" t="str">
        <f t="shared" si="7"/>
        <v>-0.82 [-1.47, -0.17]</v>
      </c>
      <c r="S25" s="24"/>
      <c r="T25" s="24">
        <v>2.4</v>
      </c>
      <c r="U25" s="24">
        <v>2.4</v>
      </c>
      <c r="V25" s="24">
        <f t="shared" si="8"/>
        <v>2.4</v>
      </c>
      <c r="W25" s="25">
        <f t="shared" si="9"/>
        <v>-0.95833333333333326</v>
      </c>
      <c r="X25" s="25">
        <f t="shared" si="15"/>
        <v>-0.39610812671238005</v>
      </c>
      <c r="Y25" s="25">
        <f t="shared" si="16"/>
        <v>-1.5205585399542865</v>
      </c>
      <c r="Z25" s="24" t="str">
        <f t="shared" si="12"/>
        <v>-0.95 [-1.52, -0.39]</v>
      </c>
      <c r="AA25" s="27"/>
      <c r="AB25" s="20" t="s">
        <v>30</v>
      </c>
      <c r="AC25" s="24"/>
    </row>
    <row r="26" spans="1:29" hidden="1" x14ac:dyDescent="0.2">
      <c r="A26" s="19" t="s">
        <v>25</v>
      </c>
      <c r="B26" s="27"/>
      <c r="D26" s="36"/>
      <c r="E26" s="19" t="s">
        <v>32</v>
      </c>
      <c r="F26" s="1">
        <v>-7.9</v>
      </c>
      <c r="G26" s="1">
        <v>-3.47</v>
      </c>
      <c r="H26" s="1">
        <v>-12.33</v>
      </c>
      <c r="I26" s="1">
        <v>34</v>
      </c>
      <c r="J26" s="1">
        <v>36</v>
      </c>
      <c r="K26" s="1">
        <f t="shared" si="0"/>
        <v>70</v>
      </c>
      <c r="L26" s="3">
        <f t="shared" si="1"/>
        <v>1.96</v>
      </c>
      <c r="M26" s="3">
        <f t="shared" si="2"/>
        <v>2.260204081632653</v>
      </c>
      <c r="N26" s="21">
        <f t="shared" si="3"/>
        <v>9.4512520172346779</v>
      </c>
      <c r="O26" s="22">
        <f t="shared" si="4"/>
        <v>-0.83586809298853559</v>
      </c>
      <c r="P26" s="23">
        <f t="shared" si="13"/>
        <v>1.3781869562683262</v>
      </c>
      <c r="Q26" s="23">
        <f t="shared" si="14"/>
        <v>-3.0499231422453974</v>
      </c>
      <c r="R26" s="22" t="str">
        <f t="shared" si="7"/>
        <v>-0.83 [-3.04, 1.37]</v>
      </c>
      <c r="S26" s="24"/>
      <c r="T26" s="24">
        <v>9.4</v>
      </c>
      <c r="U26" s="24">
        <v>8.9</v>
      </c>
      <c r="V26" s="24">
        <f t="shared" si="8"/>
        <v>9.1534146633920184</v>
      </c>
      <c r="W26" s="25">
        <f t="shared" si="9"/>
        <v>-0.86306589294977543</v>
      </c>
      <c r="X26" s="25">
        <f t="shared" si="15"/>
        <v>1.2812176280555752</v>
      </c>
      <c r="Y26" s="25">
        <f t="shared" si="16"/>
        <v>-3.0073494139551258</v>
      </c>
      <c r="Z26" s="24" t="str">
        <f t="shared" si="12"/>
        <v>-0.86 [-3, 1.28]</v>
      </c>
      <c r="AA26" s="27"/>
      <c r="AB26" s="20" t="s">
        <v>30</v>
      </c>
      <c r="AC26" s="24"/>
    </row>
    <row r="27" spans="1:29" ht="15" hidden="1" x14ac:dyDescent="0.25">
      <c r="A27" s="19" t="s">
        <v>25</v>
      </c>
      <c r="B27" s="27"/>
      <c r="C27" s="19" t="s">
        <v>71</v>
      </c>
      <c r="D27" s="36" t="s">
        <v>72</v>
      </c>
      <c r="E27" s="19" t="s">
        <v>32</v>
      </c>
      <c r="F27" s="1">
        <v>-30.93</v>
      </c>
      <c r="G27" s="1">
        <v>-11.08</v>
      </c>
      <c r="H27" s="1">
        <v>-50.77</v>
      </c>
      <c r="I27" s="1">
        <v>45</v>
      </c>
      <c r="J27" s="1">
        <v>15</v>
      </c>
      <c r="K27" s="1">
        <f t="shared" si="0"/>
        <v>60</v>
      </c>
      <c r="L27" s="3">
        <f t="shared" si="1"/>
        <v>1.96</v>
      </c>
      <c r="M27" s="3">
        <f t="shared" si="2"/>
        <v>10.125000000000002</v>
      </c>
      <c r="N27" s="21">
        <f t="shared" si="3"/>
        <v>33.960282408278061</v>
      </c>
      <c r="O27" s="22">
        <f t="shared" si="4"/>
        <v>-0.91076981127991419</v>
      </c>
      <c r="P27" s="23">
        <f t="shared" si="13"/>
        <v>7.6822093568610121</v>
      </c>
      <c r="Q27" s="23">
        <f t="shared" si="14"/>
        <v>-9.5037489794208412</v>
      </c>
      <c r="R27" s="22" t="str">
        <f t="shared" si="7"/>
        <v>-0.91 [-9.5, 7.68]</v>
      </c>
      <c r="S27" s="24"/>
      <c r="T27" s="24">
        <v>5.9</v>
      </c>
      <c r="U27" s="34">
        <f>U22</f>
        <v>7.3183233002670072</v>
      </c>
      <c r="V27" s="24">
        <f t="shared" si="8"/>
        <v>6.647099214214836</v>
      </c>
      <c r="W27" s="25">
        <f t="shared" si="9"/>
        <v>-4.6531575659132827</v>
      </c>
      <c r="X27" s="25">
        <f t="shared" si="15"/>
        <v>-2.9712403076989928</v>
      </c>
      <c r="Y27" s="25">
        <f t="shared" si="16"/>
        <v>-6.3350748241275721</v>
      </c>
      <c r="Z27" s="24" t="str">
        <f t="shared" si="12"/>
        <v>-4.65 [-6.33, -2.97]</v>
      </c>
      <c r="AA27" s="27"/>
      <c r="AB27" s="20" t="s">
        <v>30</v>
      </c>
      <c r="AC27" s="24"/>
    </row>
    <row r="28" spans="1:29" x14ac:dyDescent="0.2">
      <c r="A28" s="19" t="s">
        <v>25</v>
      </c>
      <c r="B28" s="20" t="s">
        <v>26</v>
      </c>
      <c r="C28" s="1" t="s">
        <v>73</v>
      </c>
      <c r="D28" s="36" t="s">
        <v>74</v>
      </c>
      <c r="E28" s="19" t="s">
        <v>29</v>
      </c>
      <c r="F28" s="1">
        <v>-3.7</v>
      </c>
      <c r="G28" s="1">
        <v>-1.9</v>
      </c>
      <c r="H28" s="1">
        <v>-5.5</v>
      </c>
      <c r="I28" s="1">
        <v>1279</v>
      </c>
      <c r="J28" s="1">
        <v>1076</v>
      </c>
      <c r="K28" s="1">
        <f t="shared" si="0"/>
        <v>2355</v>
      </c>
      <c r="L28" s="3">
        <f t="shared" si="1"/>
        <v>1.96</v>
      </c>
      <c r="M28" s="3">
        <f t="shared" si="2"/>
        <v>0.91836734693877553</v>
      </c>
      <c r="N28" s="21">
        <f t="shared" si="3"/>
        <v>22.200481094896816</v>
      </c>
      <c r="O28" s="22">
        <f t="shared" si="4"/>
        <v>-0.16666305492138692</v>
      </c>
      <c r="P28" s="23">
        <f t="shared" si="13"/>
        <v>0.72997056951740336</v>
      </c>
      <c r="Q28" s="23">
        <f t="shared" si="14"/>
        <v>-1.0632966793601772</v>
      </c>
      <c r="R28" s="22" t="str">
        <f t="shared" si="7"/>
        <v>-0.16 [-1.06, 0.72]</v>
      </c>
      <c r="S28" s="24"/>
      <c r="T28" s="24">
        <v>23.83</v>
      </c>
      <c r="U28" s="24">
        <v>23.83</v>
      </c>
      <c r="V28" s="24">
        <f t="shared" si="8"/>
        <v>23.83</v>
      </c>
      <c r="W28" s="25">
        <f t="shared" si="9"/>
        <v>-0.15526647083508185</v>
      </c>
      <c r="X28" s="25">
        <f t="shared" si="15"/>
        <v>0.80718020674110424</v>
      </c>
      <c r="Y28" s="25">
        <f t="shared" si="16"/>
        <v>-1.1177131484112679</v>
      </c>
      <c r="Z28" s="24" t="str">
        <f t="shared" si="12"/>
        <v>-0.15 [-1.11, 0.8]</v>
      </c>
      <c r="AA28" s="27"/>
      <c r="AB28" s="31" t="s">
        <v>149</v>
      </c>
      <c r="AC28" s="35"/>
    </row>
    <row r="29" spans="1:29" hidden="1" x14ac:dyDescent="0.2">
      <c r="A29" s="19" t="s">
        <v>25</v>
      </c>
      <c r="B29" s="27"/>
      <c r="D29" s="36"/>
      <c r="E29" s="19" t="s">
        <v>75</v>
      </c>
      <c r="F29" s="1">
        <v>-2.9</v>
      </c>
      <c r="G29" s="1">
        <v>-0.9</v>
      </c>
      <c r="H29" s="1">
        <v>-4.9000000000000004</v>
      </c>
      <c r="I29" s="1">
        <v>1279</v>
      </c>
      <c r="J29" s="1">
        <v>1076</v>
      </c>
      <c r="K29" s="1">
        <f t="shared" si="0"/>
        <v>2355</v>
      </c>
      <c r="L29" s="3">
        <f t="shared" si="1"/>
        <v>1.96</v>
      </c>
      <c r="M29" s="3">
        <f t="shared" si="2"/>
        <v>1.0204081632653061</v>
      </c>
      <c r="N29" s="21">
        <f t="shared" si="3"/>
        <v>24.667201216552019</v>
      </c>
      <c r="O29" s="22">
        <f t="shared" si="4"/>
        <v>-0.11756501982292428</v>
      </c>
      <c r="P29" s="23">
        <f t="shared" si="13"/>
        <v>0.87869456288684278</v>
      </c>
      <c r="Q29" s="23">
        <f t="shared" si="14"/>
        <v>-1.1138246025326912</v>
      </c>
      <c r="R29" s="22" t="str">
        <f t="shared" si="7"/>
        <v>-0.11 [-1.11, 0.87]</v>
      </c>
      <c r="S29" s="24"/>
      <c r="T29" s="24">
        <v>19.62</v>
      </c>
      <c r="U29" s="24">
        <v>19.62</v>
      </c>
      <c r="V29" s="24">
        <f t="shared" si="8"/>
        <v>19.62</v>
      </c>
      <c r="W29" s="25">
        <f t="shared" si="9"/>
        <v>-0.14780835881753313</v>
      </c>
      <c r="X29" s="25">
        <f t="shared" si="15"/>
        <v>0.64460472611930175</v>
      </c>
      <c r="Y29" s="25">
        <f t="shared" si="16"/>
        <v>-0.94022144375436789</v>
      </c>
      <c r="Z29" s="24" t="str">
        <f t="shared" si="12"/>
        <v>-0.14 [-0.94, 0.64]</v>
      </c>
      <c r="AA29" s="27"/>
      <c r="AB29" s="31" t="s">
        <v>76</v>
      </c>
      <c r="AC29" s="24"/>
    </row>
    <row r="30" spans="1:29" hidden="1" x14ac:dyDescent="0.2">
      <c r="A30" s="19" t="s">
        <v>25</v>
      </c>
      <c r="B30" s="20" t="s">
        <v>26</v>
      </c>
      <c r="C30" s="36" t="s">
        <v>77</v>
      </c>
      <c r="D30" s="36" t="s">
        <v>78</v>
      </c>
      <c r="E30" s="19" t="s">
        <v>32</v>
      </c>
      <c r="F30" s="1">
        <v>-0.21</v>
      </c>
      <c r="G30" s="1">
        <v>-7.0000000000000007E-2</v>
      </c>
      <c r="H30" s="1">
        <v>-0.35</v>
      </c>
      <c r="I30" s="1">
        <v>241</v>
      </c>
      <c r="J30" s="1">
        <v>158</v>
      </c>
      <c r="K30" s="1">
        <f t="shared" si="0"/>
        <v>399</v>
      </c>
      <c r="L30" s="3">
        <f t="shared" si="1"/>
        <v>1.96</v>
      </c>
      <c r="M30" s="3">
        <f t="shared" si="2"/>
        <v>7.1428571428571425E-2</v>
      </c>
      <c r="N30" s="21">
        <f t="shared" si="3"/>
        <v>0.6977865293997394</v>
      </c>
      <c r="O30" s="22">
        <f t="shared" si="4"/>
        <v>-0.30095163943713477</v>
      </c>
      <c r="P30" s="23">
        <f t="shared" si="13"/>
        <v>-0.23248417822741671</v>
      </c>
      <c r="Q30" s="23">
        <f t="shared" si="14"/>
        <v>-0.36941910064685279</v>
      </c>
      <c r="R30" s="22" t="str">
        <f t="shared" si="7"/>
        <v>-0.3 [-0.36, -0.23]</v>
      </c>
      <c r="S30" s="24"/>
      <c r="T30" s="24">
        <v>5.5E-2</v>
      </c>
      <c r="U30" s="24">
        <v>5.5E-2</v>
      </c>
      <c r="V30" s="24">
        <v>21.53</v>
      </c>
      <c r="W30" s="25">
        <f t="shared" si="9"/>
        <v>-9.7538318625174161E-3</v>
      </c>
      <c r="X30" s="25">
        <f t="shared" si="15"/>
        <v>2.1027897294373927</v>
      </c>
      <c r="Y30" s="25">
        <f t="shared" si="16"/>
        <v>-2.1222973931624276</v>
      </c>
      <c r="Z30" s="24" t="str">
        <f t="shared" si="12"/>
        <v>0 [-2.12, 2.1]</v>
      </c>
      <c r="AA30" s="27"/>
      <c r="AB30" s="37" t="s">
        <v>79</v>
      </c>
      <c r="AC30" s="35"/>
    </row>
    <row r="31" spans="1:29" x14ac:dyDescent="0.2">
      <c r="A31" s="19" t="s">
        <v>25</v>
      </c>
      <c r="B31" s="38" t="s">
        <v>26</v>
      </c>
      <c r="C31" s="1" t="s">
        <v>80</v>
      </c>
      <c r="D31" s="36" t="s">
        <v>81</v>
      </c>
      <c r="E31" s="19" t="s">
        <v>62</v>
      </c>
      <c r="F31" s="1">
        <v>0.27</v>
      </c>
      <c r="G31" s="1">
        <v>-0.33</v>
      </c>
      <c r="H31" s="1">
        <v>0.87</v>
      </c>
      <c r="I31" s="1">
        <v>65</v>
      </c>
      <c r="J31" s="1">
        <v>34</v>
      </c>
      <c r="K31" s="1">
        <f t="shared" si="0"/>
        <v>99</v>
      </c>
      <c r="L31" s="3">
        <f t="shared" si="1"/>
        <v>1.96</v>
      </c>
      <c r="M31" s="3">
        <f t="shared" si="2"/>
        <v>-0.30612244897959184</v>
      </c>
      <c r="N31" s="21">
        <f t="shared" si="3"/>
        <v>-1.4463510611960491</v>
      </c>
      <c r="O31" s="22">
        <f t="shared" si="4"/>
        <v>-0.18667667016936093</v>
      </c>
      <c r="P31" s="23">
        <f t="shared" si="13"/>
        <v>-0.47158438691290161</v>
      </c>
      <c r="Q31" s="23">
        <f t="shared" si="14"/>
        <v>9.823104657417972E-2</v>
      </c>
      <c r="R31" s="22" t="str">
        <f t="shared" si="7"/>
        <v>-0.18 [0.09, -0.47]</v>
      </c>
      <c r="S31" s="24"/>
      <c r="T31" s="24"/>
      <c r="U31" s="24"/>
      <c r="V31" s="24">
        <v>1.64</v>
      </c>
      <c r="W31" s="25">
        <f t="shared" si="9"/>
        <v>0.16463414634146342</v>
      </c>
      <c r="X31" s="25">
        <f t="shared" si="15"/>
        <v>0.48768756538691904</v>
      </c>
      <c r="Y31" s="25">
        <f t="shared" si="16"/>
        <v>-0.15841927270399217</v>
      </c>
      <c r="Z31" s="24" t="str">
        <f t="shared" si="12"/>
        <v>0.16 [-0.15, 0.48]</v>
      </c>
      <c r="AA31" s="27"/>
      <c r="AB31" s="1" t="s">
        <v>82</v>
      </c>
      <c r="AC31" s="37"/>
    </row>
    <row r="32" spans="1:29" hidden="1" x14ac:dyDescent="0.2">
      <c r="A32" s="19" t="s">
        <v>25</v>
      </c>
      <c r="B32" s="27"/>
      <c r="D32" s="36"/>
      <c r="E32" s="19" t="s">
        <v>83</v>
      </c>
      <c r="F32" s="1">
        <v>-6.75</v>
      </c>
      <c r="G32" s="1">
        <v>-0.55000000000000004</v>
      </c>
      <c r="H32" s="1">
        <v>-12.95</v>
      </c>
      <c r="I32" s="1">
        <v>65</v>
      </c>
      <c r="J32" s="1">
        <v>34</v>
      </c>
      <c r="K32" s="1">
        <f t="shared" si="0"/>
        <v>99</v>
      </c>
      <c r="L32" s="3">
        <f t="shared" si="1"/>
        <v>1.96</v>
      </c>
      <c r="M32" s="3">
        <f t="shared" si="2"/>
        <v>3.1632653061224487</v>
      </c>
      <c r="N32" s="21">
        <f t="shared" si="3"/>
        <v>14.945627632359173</v>
      </c>
      <c r="O32" s="22">
        <f t="shared" si="4"/>
        <v>-0.45163710524845385</v>
      </c>
      <c r="P32" s="23">
        <f t="shared" si="13"/>
        <v>2.4924093011014663</v>
      </c>
      <c r="Q32" s="23">
        <f t="shared" si="14"/>
        <v>-3.3956835115983739</v>
      </c>
      <c r="R32" s="22" t="str">
        <f t="shared" si="7"/>
        <v>-0.45 [-3.39, 2.49]</v>
      </c>
      <c r="S32" s="24"/>
      <c r="T32" s="24"/>
      <c r="U32" s="24"/>
      <c r="V32" s="24">
        <v>13.3</v>
      </c>
      <c r="W32" s="25">
        <f t="shared" si="9"/>
        <v>-0.50751879699248115</v>
      </c>
      <c r="X32" s="25">
        <f t="shared" si="15"/>
        <v>2.1123656379493236</v>
      </c>
      <c r="Y32" s="25">
        <f t="shared" si="16"/>
        <v>-3.1274032319342857</v>
      </c>
      <c r="Z32" s="24" t="str">
        <f t="shared" si="12"/>
        <v>-0.5 [-3.12, 2.11]</v>
      </c>
      <c r="AA32" s="27"/>
      <c r="AB32" s="1" t="s">
        <v>82</v>
      </c>
      <c r="AC32" s="24"/>
    </row>
    <row r="33" spans="1:29" x14ac:dyDescent="0.2">
      <c r="A33" s="19" t="s">
        <v>25</v>
      </c>
      <c r="B33" s="27" t="s">
        <v>26</v>
      </c>
      <c r="C33" s="19" t="s">
        <v>84</v>
      </c>
      <c r="D33" s="36" t="s">
        <v>85</v>
      </c>
      <c r="E33" s="19" t="s">
        <v>86</v>
      </c>
      <c r="F33" s="1">
        <v>-133</v>
      </c>
      <c r="G33" s="1">
        <v>-67.34</v>
      </c>
      <c r="H33" s="1">
        <v>-198.66</v>
      </c>
      <c r="I33" s="1">
        <v>19</v>
      </c>
      <c r="J33" s="1">
        <v>18</v>
      </c>
      <c r="K33" s="1">
        <f t="shared" si="0"/>
        <v>37</v>
      </c>
      <c r="L33" s="3">
        <f t="shared" si="1"/>
        <v>2.0301079282503438</v>
      </c>
      <c r="M33" s="3">
        <f t="shared" si="2"/>
        <v>32.343108012286478</v>
      </c>
      <c r="N33" s="21">
        <f t="shared" si="3"/>
        <v>98.331789349354423</v>
      </c>
      <c r="O33" s="22">
        <f t="shared" si="4"/>
        <v>-1.3525636102021485</v>
      </c>
      <c r="P33" s="23">
        <f t="shared" si="13"/>
        <v>30.331521490957485</v>
      </c>
      <c r="Q33" s="23">
        <f t="shared" si="14"/>
        <v>-33.036648711361785</v>
      </c>
      <c r="R33" s="22" t="str">
        <f t="shared" si="7"/>
        <v>-1.35 [-33.03, 30.33]</v>
      </c>
      <c r="S33" s="24"/>
      <c r="T33" s="24">
        <v>119</v>
      </c>
      <c r="U33" s="24">
        <v>101</v>
      </c>
      <c r="V33" s="24">
        <f t="shared" si="8"/>
        <v>110.3675676999362</v>
      </c>
      <c r="W33" s="25">
        <f t="shared" si="9"/>
        <v>-1.2050641576300398</v>
      </c>
      <c r="X33" s="25">
        <f t="shared" si="15"/>
        <v>34.357142434471747</v>
      </c>
      <c r="Y33" s="25">
        <f t="shared" si="16"/>
        <v>-36.767270749731829</v>
      </c>
      <c r="Z33" s="24" t="str">
        <f t="shared" si="12"/>
        <v>-1.2 [-36.76, 34.35]</v>
      </c>
      <c r="AA33" s="27"/>
      <c r="AB33" s="27" t="s">
        <v>82</v>
      </c>
      <c r="AC33" s="24"/>
    </row>
    <row r="34" spans="1:29" hidden="1" x14ac:dyDescent="0.2">
      <c r="A34" s="19" t="s">
        <v>25</v>
      </c>
      <c r="B34" s="27"/>
      <c r="D34" s="36"/>
      <c r="E34" s="19" t="s">
        <v>88</v>
      </c>
      <c r="F34" s="1">
        <v>-484</v>
      </c>
      <c r="G34" s="1">
        <v>-249.58</v>
      </c>
      <c r="H34" s="1">
        <v>-718.42</v>
      </c>
      <c r="I34" s="1">
        <v>19</v>
      </c>
      <c r="J34" s="1">
        <v>18</v>
      </c>
      <c r="K34" s="1">
        <f t="shared" si="0"/>
        <v>37</v>
      </c>
      <c r="L34" s="3">
        <f t="shared" si="1"/>
        <v>2.0301079282503438</v>
      </c>
      <c r="M34" s="3">
        <f t="shared" si="2"/>
        <v>115.47169327201028</v>
      </c>
      <c r="N34" s="21">
        <f t="shared" si="3"/>
        <v>351.06515472548978</v>
      </c>
      <c r="O34" s="22">
        <f t="shared" si="4"/>
        <v>-1.3786614635065582</v>
      </c>
      <c r="P34" s="23">
        <f t="shared" si="13"/>
        <v>111.74018150654888</v>
      </c>
      <c r="Q34" s="23">
        <f t="shared" si="14"/>
        <v>-114.497504433562</v>
      </c>
      <c r="R34" s="22" t="str">
        <f t="shared" si="7"/>
        <v>-1.37 [-114.49, 111.74]</v>
      </c>
      <c r="S34" s="24"/>
      <c r="T34" s="24">
        <v>420</v>
      </c>
      <c r="U34" s="24">
        <v>352</v>
      </c>
      <c r="V34" s="24">
        <f t="shared" si="8"/>
        <v>387.49451609022805</v>
      </c>
      <c r="W34" s="25">
        <f t="shared" si="9"/>
        <v>-1.2490499346506898</v>
      </c>
      <c r="X34" s="25">
        <f t="shared" si="15"/>
        <v>123.6079195690377</v>
      </c>
      <c r="Y34" s="25">
        <f t="shared" si="16"/>
        <v>-126.10601943833908</v>
      </c>
      <c r="Z34" s="24" t="str">
        <f t="shared" si="12"/>
        <v>-1.24 [-126.1, 123.6]</v>
      </c>
      <c r="AA34" s="27"/>
      <c r="AB34" s="27" t="s">
        <v>82</v>
      </c>
      <c r="AC34" s="24"/>
    </row>
    <row r="35" spans="1:29" x14ac:dyDescent="0.2">
      <c r="A35" s="19" t="s">
        <v>25</v>
      </c>
      <c r="B35" s="20" t="s">
        <v>26</v>
      </c>
      <c r="C35" s="39" t="s">
        <v>89</v>
      </c>
      <c r="D35" s="36" t="s">
        <v>85</v>
      </c>
      <c r="E35" s="19" t="s">
        <v>29</v>
      </c>
      <c r="F35" s="1">
        <v>-7.7</v>
      </c>
      <c r="G35" s="1">
        <v>-7.16</v>
      </c>
      <c r="H35" s="1">
        <v>-8.24</v>
      </c>
      <c r="I35" s="1">
        <v>71</v>
      </c>
      <c r="J35" s="1">
        <v>74</v>
      </c>
      <c r="K35" s="1">
        <f t="shared" si="0"/>
        <v>145</v>
      </c>
      <c r="L35" s="3">
        <f t="shared" si="1"/>
        <v>1.96</v>
      </c>
      <c r="M35" s="3">
        <f t="shared" si="2"/>
        <v>0.27551020408163268</v>
      </c>
      <c r="N35" s="21">
        <f t="shared" si="3"/>
        <v>1.6584360193578362</v>
      </c>
      <c r="O35" s="22">
        <f t="shared" si="4"/>
        <v>-4.6429285845959383</v>
      </c>
      <c r="P35" s="23">
        <f t="shared" si="13"/>
        <v>-4.3729913393800866</v>
      </c>
      <c r="Q35" s="23">
        <f t="shared" si="14"/>
        <v>-4.91286582981179</v>
      </c>
      <c r="R35" s="22" t="str">
        <f t="shared" si="7"/>
        <v>-4.64 [-4.91, -4.37]</v>
      </c>
      <c r="S35" s="24"/>
      <c r="T35" s="24">
        <v>1.96</v>
      </c>
      <c r="U35" s="24">
        <v>2.0699999999999998</v>
      </c>
      <c r="V35" s="24">
        <f t="shared" si="8"/>
        <v>2.0157504805902935</v>
      </c>
      <c r="W35" s="25">
        <f t="shared" si="9"/>
        <v>-3.8199172338756568</v>
      </c>
      <c r="X35" s="25">
        <f t="shared" si="15"/>
        <v>-3.4918212896113947</v>
      </c>
      <c r="Y35" s="25">
        <f t="shared" si="16"/>
        <v>-4.1480131781399194</v>
      </c>
      <c r="Z35" s="64" t="s">
        <v>87</v>
      </c>
      <c r="AA35" s="27"/>
      <c r="AB35" s="20" t="s">
        <v>90</v>
      </c>
      <c r="AC35" s="35"/>
    </row>
    <row r="36" spans="1:29" hidden="1" x14ac:dyDescent="0.2">
      <c r="A36" s="19" t="s">
        <v>25</v>
      </c>
      <c r="B36" s="27"/>
      <c r="D36" s="36"/>
      <c r="E36" s="19" t="s">
        <v>32</v>
      </c>
      <c r="F36" s="1">
        <v>-26</v>
      </c>
      <c r="G36" s="1">
        <v>-25.51</v>
      </c>
      <c r="H36" s="1">
        <v>-26.49</v>
      </c>
      <c r="I36" s="1">
        <v>71</v>
      </c>
      <c r="J36" s="1">
        <v>74</v>
      </c>
      <c r="K36" s="1">
        <f t="shared" si="0"/>
        <v>145</v>
      </c>
      <c r="L36" s="3">
        <f t="shared" si="1"/>
        <v>1.96</v>
      </c>
      <c r="M36" s="3">
        <f t="shared" si="2"/>
        <v>0.2499999999999992</v>
      </c>
      <c r="N36" s="21">
        <f t="shared" si="3"/>
        <v>1.5048771286765501</v>
      </c>
      <c r="O36" s="22">
        <f t="shared" si="4"/>
        <v>-17.277158051345662</v>
      </c>
      <c r="P36" s="23">
        <f t="shared" si="13"/>
        <v>-17.032214995501651</v>
      </c>
      <c r="Q36" s="23">
        <f t="shared" si="14"/>
        <v>-17.522101107189673</v>
      </c>
      <c r="R36" s="22" t="str">
        <f t="shared" si="7"/>
        <v>-17.27 [-17.52, -17.03]</v>
      </c>
      <c r="S36" s="24"/>
      <c r="T36" s="24">
        <v>1.71</v>
      </c>
      <c r="U36" s="24">
        <v>1.68</v>
      </c>
      <c r="V36" s="24">
        <f t="shared" si="8"/>
        <v>1.6950663703819977</v>
      </c>
      <c r="W36" s="25">
        <f t="shared" si="9"/>
        <v>-15.338632430151202</v>
      </c>
      <c r="X36" s="25">
        <f t="shared" si="15"/>
        <v>-15.062733003740938</v>
      </c>
      <c r="Y36" s="25">
        <f t="shared" si="16"/>
        <v>-15.614531856561467</v>
      </c>
      <c r="Z36" s="32">
        <v>0</v>
      </c>
      <c r="AA36" s="27"/>
      <c r="AB36" s="20" t="s">
        <v>90</v>
      </c>
      <c r="AC36" s="24"/>
    </row>
    <row r="37" spans="1:29" x14ac:dyDescent="0.2">
      <c r="A37" s="19" t="s">
        <v>25</v>
      </c>
      <c r="B37" s="20" t="s">
        <v>91</v>
      </c>
      <c r="C37" s="39" t="s">
        <v>92</v>
      </c>
      <c r="D37" s="36" t="s">
        <v>93</v>
      </c>
      <c r="E37" s="19" t="s">
        <v>29</v>
      </c>
      <c r="F37" s="1">
        <v>-6.65</v>
      </c>
      <c r="G37" s="1">
        <v>16.850000000000001</v>
      </c>
      <c r="H37" s="1">
        <v>-30.15</v>
      </c>
      <c r="I37" s="1">
        <v>803</v>
      </c>
      <c r="J37" s="1">
        <v>885</v>
      </c>
      <c r="K37" s="1">
        <f t="shared" si="0"/>
        <v>1688</v>
      </c>
      <c r="L37" s="3">
        <f t="shared" si="1"/>
        <v>1.96</v>
      </c>
      <c r="M37" s="3">
        <f t="shared" si="2"/>
        <v>11.989795918367347</v>
      </c>
      <c r="N37" s="21">
        <f t="shared" si="3"/>
        <v>246.01125571067513</v>
      </c>
      <c r="O37" s="22">
        <f t="shared" si="4"/>
        <v>-2.7031283510949689E-2</v>
      </c>
      <c r="P37" s="23">
        <f t="shared" si="13"/>
        <v>11.708880805110876</v>
      </c>
      <c r="Q37" s="23">
        <f t="shared" si="14"/>
        <v>-11.762943372132774</v>
      </c>
      <c r="R37" s="22" t="str">
        <f t="shared" si="7"/>
        <v>-0.02 [-11.76, 11.7]</v>
      </c>
      <c r="S37" s="24"/>
      <c r="T37" s="24">
        <v>73</v>
      </c>
      <c r="U37" s="24">
        <v>74</v>
      </c>
      <c r="V37" s="24">
        <f t="shared" si="8"/>
        <v>73.501700660596967</v>
      </c>
      <c r="W37" s="25">
        <f t="shared" si="9"/>
        <v>-9.0474097064871778E-2</v>
      </c>
      <c r="X37" s="25">
        <f t="shared" si="15"/>
        <v>3.4159081407114615</v>
      </c>
      <c r="Y37" s="25">
        <f t="shared" si="16"/>
        <v>-3.5968563348412048</v>
      </c>
      <c r="Z37" s="24" t="str">
        <f t="shared" si="12"/>
        <v>-0.09 [-3.59, 3.41]</v>
      </c>
      <c r="AA37" s="27"/>
      <c r="AB37" s="20" t="s">
        <v>30</v>
      </c>
      <c r="AC37" s="35"/>
    </row>
    <row r="38" spans="1:29" hidden="1" x14ac:dyDescent="0.2">
      <c r="A38" s="19" t="s">
        <v>25</v>
      </c>
      <c r="B38" s="27"/>
      <c r="D38" s="36"/>
      <c r="E38" s="19" t="s">
        <v>32</v>
      </c>
      <c r="F38" s="1">
        <v>-18.420000000000002</v>
      </c>
      <c r="G38" s="1">
        <v>40.01</v>
      </c>
      <c r="H38" s="1">
        <v>-76.86</v>
      </c>
      <c r="I38" s="1">
        <v>791</v>
      </c>
      <c r="J38" s="1">
        <v>874</v>
      </c>
      <c r="K38" s="1">
        <f t="shared" si="0"/>
        <v>1665</v>
      </c>
      <c r="L38" s="3">
        <f t="shared" si="1"/>
        <v>1.96</v>
      </c>
      <c r="M38" s="3">
        <f t="shared" si="2"/>
        <v>29.813775510204085</v>
      </c>
      <c r="N38" s="21">
        <f t="shared" si="3"/>
        <v>607.51053865653955</v>
      </c>
      <c r="O38" s="22">
        <f t="shared" si="4"/>
        <v>-3.0320461667602248E-2</v>
      </c>
      <c r="P38" s="23">
        <f t="shared" si="13"/>
        <v>29.150317892364978</v>
      </c>
      <c r="Q38" s="23">
        <f t="shared" si="14"/>
        <v>-29.210958815700184</v>
      </c>
      <c r="R38" s="22" t="str">
        <f t="shared" si="7"/>
        <v>-0.03 [-29.21, 29.15]</v>
      </c>
      <c r="S38" s="24"/>
      <c r="T38" s="24"/>
      <c r="U38" s="24"/>
      <c r="V38" s="24">
        <f t="shared" si="8"/>
        <v>0</v>
      </c>
      <c r="W38" s="25" t="e">
        <f t="shared" si="9"/>
        <v>#DIV/0!</v>
      </c>
      <c r="X38" s="25" t="e">
        <f t="shared" si="15"/>
        <v>#DIV/0!</v>
      </c>
      <c r="Y38" s="25" t="e">
        <f t="shared" si="16"/>
        <v>#DIV/0!</v>
      </c>
      <c r="Z38" s="32" t="s">
        <v>94</v>
      </c>
      <c r="AA38" s="27"/>
      <c r="AB38" s="20" t="s">
        <v>95</v>
      </c>
      <c r="AC38" s="24"/>
    </row>
    <row r="39" spans="1:29" x14ac:dyDescent="0.2">
      <c r="A39" s="19" t="s">
        <v>25</v>
      </c>
      <c r="B39" s="20" t="s">
        <v>26</v>
      </c>
      <c r="C39" s="19" t="s">
        <v>96</v>
      </c>
      <c r="D39" s="36" t="s">
        <v>97</v>
      </c>
      <c r="E39" s="19" t="s">
        <v>29</v>
      </c>
      <c r="F39" s="1">
        <v>-2.14</v>
      </c>
      <c r="G39" s="1">
        <v>2.27</v>
      </c>
      <c r="H39" s="1">
        <v>-6.55</v>
      </c>
      <c r="I39" s="1">
        <v>899</v>
      </c>
      <c r="J39" s="1">
        <v>472</v>
      </c>
      <c r="K39" s="1">
        <f t="shared" si="0"/>
        <v>1371</v>
      </c>
      <c r="L39" s="3">
        <f t="shared" si="1"/>
        <v>1.96</v>
      </c>
      <c r="M39" s="3">
        <f t="shared" si="2"/>
        <v>2.25</v>
      </c>
      <c r="N39" s="21">
        <f t="shared" si="3"/>
        <v>39.583540442469427</v>
      </c>
      <c r="O39" s="22">
        <f t="shared" si="4"/>
        <v>-5.4062875025296643E-2</v>
      </c>
      <c r="P39" s="23">
        <f t="shared" ref="P39:P70" si="17">O39+($AZ$7*(N39/SQRT(K39)))</f>
        <v>2.0412264459044471</v>
      </c>
      <c r="Q39" s="23">
        <f t="shared" ref="Q39:Q57" si="18">O39-($AZ$7*(N39/SQRT(K39)))</f>
        <v>-2.1493521959550406</v>
      </c>
      <c r="R39" s="22" t="str">
        <f t="shared" si="7"/>
        <v>-0.05 [-2.14, 2.04]</v>
      </c>
      <c r="S39" s="24"/>
      <c r="T39" s="24">
        <v>21.5</v>
      </c>
      <c r="U39" s="24">
        <v>21.56</v>
      </c>
      <c r="V39" s="24">
        <f t="shared" si="8"/>
        <v>21.53002090105813</v>
      </c>
      <c r="W39" s="25">
        <f t="shared" si="9"/>
        <v>-9.9396094868390308E-2</v>
      </c>
      <c r="X39" s="25">
        <f t="shared" ref="X39:X70" si="19">W39+($AZ$7*(V39/SQRT(K39)))</f>
        <v>1.0402599937259676</v>
      </c>
      <c r="Y39" s="25">
        <f t="shared" ref="Y39:Y57" si="20">W39-($AZ$7*(V39/SQRT(K39)))</f>
        <v>-1.2390521834627481</v>
      </c>
      <c r="Z39" s="24" t="str">
        <f t="shared" si="12"/>
        <v>-0.09 [-1.23, 1.04]</v>
      </c>
      <c r="AA39" s="27"/>
      <c r="AB39" s="20" t="s">
        <v>30</v>
      </c>
      <c r="AC39" s="35"/>
    </row>
    <row r="40" spans="1:29" hidden="1" x14ac:dyDescent="0.2">
      <c r="A40" s="19" t="s">
        <v>25</v>
      </c>
      <c r="B40" s="27"/>
      <c r="D40" s="36"/>
      <c r="E40" s="19" t="s">
        <v>32</v>
      </c>
      <c r="F40" s="1">
        <v>-1.88</v>
      </c>
      <c r="G40" s="1">
        <v>0.86</v>
      </c>
      <c r="H40" s="1">
        <v>-4.63</v>
      </c>
      <c r="I40" s="1">
        <v>899</v>
      </c>
      <c r="J40" s="1">
        <v>472</v>
      </c>
      <c r="K40" s="1">
        <f t="shared" si="0"/>
        <v>1371</v>
      </c>
      <c r="L40" s="3">
        <f t="shared" si="1"/>
        <v>1.96</v>
      </c>
      <c r="M40" s="3">
        <f t="shared" si="2"/>
        <v>1.4005102040816326</v>
      </c>
      <c r="N40" s="21">
        <f t="shared" si="3"/>
        <v>24.638734357047298</v>
      </c>
      <c r="O40" s="22">
        <f t="shared" si="4"/>
        <v>-7.630262061177151E-2</v>
      </c>
      <c r="P40" s="23">
        <f t="shared" si="17"/>
        <v>1.2279080791506201</v>
      </c>
      <c r="Q40" s="23">
        <f t="shared" si="18"/>
        <v>-1.3805133203741633</v>
      </c>
      <c r="R40" s="22" t="str">
        <f t="shared" si="7"/>
        <v>-0.07 [-1.38, 1.22]</v>
      </c>
      <c r="S40" s="24"/>
      <c r="T40" s="24">
        <v>22.3</v>
      </c>
      <c r="U40" s="24">
        <v>22.07</v>
      </c>
      <c r="V40" s="24">
        <f t="shared" si="8"/>
        <v>22.185298059751194</v>
      </c>
      <c r="W40" s="25">
        <f t="shared" si="9"/>
        <v>-8.4740804245074172E-2</v>
      </c>
      <c r="X40" s="25">
        <f t="shared" si="19"/>
        <v>1.089601298220485</v>
      </c>
      <c r="Y40" s="25">
        <f t="shared" si="20"/>
        <v>-1.2590829067106333</v>
      </c>
      <c r="Z40" s="24" t="str">
        <f t="shared" si="12"/>
        <v>-0.08 [-1.25, 1.08]</v>
      </c>
      <c r="AA40" s="27"/>
      <c r="AB40" s="20" t="s">
        <v>30</v>
      </c>
      <c r="AC40" s="24"/>
    </row>
    <row r="41" spans="1:29" x14ac:dyDescent="0.2">
      <c r="A41" s="19" t="s">
        <v>25</v>
      </c>
      <c r="B41" s="38" t="s">
        <v>26</v>
      </c>
      <c r="C41" s="19" t="s">
        <v>98</v>
      </c>
      <c r="D41" s="36" t="s">
        <v>99</v>
      </c>
      <c r="E41" s="19" t="s">
        <v>29</v>
      </c>
      <c r="F41" s="1">
        <v>-2.71</v>
      </c>
      <c r="G41" s="1">
        <v>28.36</v>
      </c>
      <c r="H41" s="1">
        <v>-33.78</v>
      </c>
      <c r="I41" s="1">
        <v>101</v>
      </c>
      <c r="J41" s="1">
        <v>69</v>
      </c>
      <c r="K41" s="1">
        <f t="shared" si="0"/>
        <v>170</v>
      </c>
      <c r="L41" s="3">
        <f t="shared" si="1"/>
        <v>1.96</v>
      </c>
      <c r="M41" s="3">
        <f t="shared" si="2"/>
        <v>15.852040816326531</v>
      </c>
      <c r="N41" s="21">
        <f t="shared" si="3"/>
        <v>101.49530511187839</v>
      </c>
      <c r="O41" s="22">
        <f t="shared" si="4"/>
        <v>-2.6700742433482649E-2</v>
      </c>
      <c r="P41" s="23">
        <f t="shared" si="17"/>
        <v>15.230314629602814</v>
      </c>
      <c r="Q41" s="23">
        <f t="shared" si="18"/>
        <v>-15.283716114469781</v>
      </c>
      <c r="R41" s="22" t="str">
        <f t="shared" si="7"/>
        <v>-0.02 [-15.28, 15.23]</v>
      </c>
      <c r="S41" s="27"/>
      <c r="T41" s="35" t="s">
        <v>100</v>
      </c>
      <c r="U41" s="24"/>
      <c r="V41" s="35">
        <v>103.3</v>
      </c>
      <c r="W41" s="25">
        <f t="shared" si="9"/>
        <v>-2.6234269119070668E-2</v>
      </c>
      <c r="X41" s="25">
        <f t="shared" si="19"/>
        <v>15.50206712565055</v>
      </c>
      <c r="Y41" s="25">
        <f t="shared" si="20"/>
        <v>-15.554535663888691</v>
      </c>
      <c r="Z41" s="24" t="str">
        <f t="shared" si="12"/>
        <v>-0.02 [-15.55, 15.5]</v>
      </c>
      <c r="AA41" s="27"/>
      <c r="AB41" s="20" t="s">
        <v>30</v>
      </c>
      <c r="AC41" s="40"/>
    </row>
    <row r="42" spans="1:29" hidden="1" x14ac:dyDescent="0.2">
      <c r="A42" s="19" t="s">
        <v>25</v>
      </c>
      <c r="B42" s="27"/>
      <c r="D42" s="36"/>
      <c r="E42" s="19" t="s">
        <v>32</v>
      </c>
      <c r="F42" s="1">
        <v>-21.12</v>
      </c>
      <c r="G42" s="1">
        <v>90.29</v>
      </c>
      <c r="H42" s="1">
        <v>-132.53</v>
      </c>
      <c r="I42" s="1">
        <v>101</v>
      </c>
      <c r="J42" s="1">
        <v>69</v>
      </c>
      <c r="K42" s="1">
        <f t="shared" si="0"/>
        <v>170</v>
      </c>
      <c r="L42" s="3">
        <f t="shared" si="1"/>
        <v>1.96</v>
      </c>
      <c r="M42" s="3">
        <f t="shared" si="2"/>
        <v>56.841836734693878</v>
      </c>
      <c r="N42" s="21">
        <f t="shared" si="3"/>
        <v>363.93923213757233</v>
      </c>
      <c r="O42" s="22">
        <f t="shared" si="4"/>
        <v>-5.8031666099730761E-2</v>
      </c>
      <c r="P42" s="23">
        <f t="shared" si="17"/>
        <v>54.650178266264739</v>
      </c>
      <c r="Q42" s="23">
        <f t="shared" si="18"/>
        <v>-54.766241598464198</v>
      </c>
      <c r="R42" s="22" t="str">
        <f t="shared" si="7"/>
        <v>-0.05 [-54.76, 54.65]</v>
      </c>
      <c r="S42" s="24"/>
      <c r="T42" s="35" t="s">
        <v>100</v>
      </c>
      <c r="U42" s="24"/>
      <c r="V42" s="24">
        <v>367.1</v>
      </c>
      <c r="W42" s="25">
        <f t="shared" si="9"/>
        <v>-5.7532007627349495E-2</v>
      </c>
      <c r="X42" s="25">
        <f t="shared" si="19"/>
        <v>55.125812058393251</v>
      </c>
      <c r="Y42" s="25">
        <f t="shared" si="20"/>
        <v>-55.240876073647954</v>
      </c>
      <c r="Z42" s="24" t="str">
        <f t="shared" si="12"/>
        <v>-0.05 [-55.24, 55.12]</v>
      </c>
      <c r="AA42" s="27"/>
      <c r="AB42" s="20" t="s">
        <v>30</v>
      </c>
      <c r="AC42" s="24"/>
    </row>
    <row r="43" spans="1:29" x14ac:dyDescent="0.2">
      <c r="A43" s="19" t="s">
        <v>25</v>
      </c>
      <c r="B43" s="20" t="s">
        <v>26</v>
      </c>
      <c r="C43" s="19" t="s">
        <v>101</v>
      </c>
      <c r="D43" s="36" t="s">
        <v>102</v>
      </c>
      <c r="E43" s="19" t="s">
        <v>29</v>
      </c>
      <c r="F43" s="1">
        <v>2.14</v>
      </c>
      <c r="G43" s="1">
        <v>3.67</v>
      </c>
      <c r="H43" s="1">
        <v>0.61</v>
      </c>
      <c r="I43" s="1">
        <v>122</v>
      </c>
      <c r="J43" s="1">
        <v>41</v>
      </c>
      <c r="K43" s="1">
        <f t="shared" si="0"/>
        <v>163</v>
      </c>
      <c r="L43" s="3">
        <f t="shared" si="1"/>
        <v>1.96</v>
      </c>
      <c r="M43" s="3">
        <f t="shared" si="2"/>
        <v>0.78061224489795922</v>
      </c>
      <c r="N43" s="21">
        <f t="shared" si="3"/>
        <v>4.3242759565417082</v>
      </c>
      <c r="O43" s="22">
        <f t="shared" si="4"/>
        <v>0.49488053526339737</v>
      </c>
      <c r="P43" s="23">
        <f t="shared" si="17"/>
        <v>1.1587270656956874</v>
      </c>
      <c r="Q43" s="23">
        <f t="shared" si="18"/>
        <v>-0.16896599516889277</v>
      </c>
      <c r="R43" s="22" t="str">
        <f t="shared" si="7"/>
        <v>0.49 [-0.16, 1.15]</v>
      </c>
      <c r="S43" s="24"/>
      <c r="T43" s="24" t="s">
        <v>103</v>
      </c>
      <c r="U43" s="24"/>
      <c r="V43" s="24">
        <v>2.9684507078176461</v>
      </c>
      <c r="W43" s="25">
        <f t="shared" si="9"/>
        <v>0.72091478371668549</v>
      </c>
      <c r="X43" s="25">
        <f t="shared" si="19"/>
        <v>1.1766201371557807</v>
      </c>
      <c r="Y43" s="25">
        <f t="shared" si="20"/>
        <v>0.26520943027759036</v>
      </c>
      <c r="Z43" s="24" t="str">
        <f t="shared" si="12"/>
        <v>0.72 [0.26, 1.17]</v>
      </c>
      <c r="AA43" s="27"/>
      <c r="AB43" s="27" t="s">
        <v>30</v>
      </c>
      <c r="AC43" s="35"/>
    </row>
    <row r="44" spans="1:29" hidden="1" x14ac:dyDescent="0.2">
      <c r="A44" s="19" t="s">
        <v>25</v>
      </c>
      <c r="B44" s="27"/>
      <c r="D44" s="36"/>
      <c r="E44" s="19" t="s">
        <v>32</v>
      </c>
      <c r="F44" s="1">
        <v>4.2300000000000004</v>
      </c>
      <c r="G44" s="1">
        <v>9.1</v>
      </c>
      <c r="H44" s="1">
        <v>-0.64</v>
      </c>
      <c r="I44" s="1">
        <v>122</v>
      </c>
      <c r="J44" s="1">
        <v>41</v>
      </c>
      <c r="K44" s="1">
        <f t="shared" si="0"/>
        <v>163</v>
      </c>
      <c r="L44" s="3">
        <f t="shared" si="1"/>
        <v>1.96</v>
      </c>
      <c r="M44" s="3">
        <f t="shared" si="2"/>
        <v>2.4846938775510203</v>
      </c>
      <c r="N44" s="21">
        <f t="shared" si="3"/>
        <v>13.764198632913802</v>
      </c>
      <c r="O44" s="22">
        <f t="shared" si="4"/>
        <v>0.30731901746062884</v>
      </c>
      <c r="P44" s="23">
        <f t="shared" si="17"/>
        <v>2.4203468626928206</v>
      </c>
      <c r="Q44" s="23">
        <f t="shared" si="18"/>
        <v>-1.8057088277715627</v>
      </c>
      <c r="R44" s="22" t="str">
        <f t="shared" si="7"/>
        <v>0.3 [-1.8, 2.42]</v>
      </c>
      <c r="S44" s="24"/>
      <c r="T44" s="24" t="s">
        <v>104</v>
      </c>
      <c r="U44" s="24"/>
      <c r="V44" s="24">
        <v>13.903454836478119</v>
      </c>
      <c r="W44" s="25">
        <f t="shared" si="9"/>
        <v>0.30424092786649426</v>
      </c>
      <c r="X44" s="25">
        <f t="shared" si="19"/>
        <v>2.4386468600909126</v>
      </c>
      <c r="Y44" s="25">
        <f t="shared" si="20"/>
        <v>-1.8301650043579238</v>
      </c>
      <c r="Z44" s="24" t="str">
        <f t="shared" si="12"/>
        <v>0.3 [-1.83, 2.43]</v>
      </c>
      <c r="AA44" s="27"/>
      <c r="AB44" s="27" t="s">
        <v>105</v>
      </c>
      <c r="AC44" s="24"/>
    </row>
    <row r="45" spans="1:29" x14ac:dyDescent="0.2">
      <c r="A45" s="19" t="s">
        <v>25</v>
      </c>
      <c r="B45" s="20" t="s">
        <v>26</v>
      </c>
      <c r="C45" s="36" t="s">
        <v>106</v>
      </c>
      <c r="D45" s="36" t="s">
        <v>107</v>
      </c>
      <c r="E45" s="19" t="s">
        <v>62</v>
      </c>
      <c r="F45" s="1">
        <v>-1.24</v>
      </c>
      <c r="G45" s="1">
        <v>0.79</v>
      </c>
      <c r="H45" s="1">
        <v>-3.27</v>
      </c>
      <c r="I45" s="1">
        <v>38</v>
      </c>
      <c r="J45" s="1">
        <v>37</v>
      </c>
      <c r="K45" s="1">
        <f t="shared" si="0"/>
        <v>75</v>
      </c>
      <c r="L45" s="3">
        <f t="shared" si="1"/>
        <v>1.96</v>
      </c>
      <c r="M45" s="3">
        <f t="shared" si="2"/>
        <v>1.0357142857142858</v>
      </c>
      <c r="N45" s="21">
        <f t="shared" si="3"/>
        <v>4.4843757481214865</v>
      </c>
      <c r="O45" s="22">
        <f t="shared" si="4"/>
        <v>-0.2765156333118246</v>
      </c>
      <c r="P45" s="23">
        <f t="shared" si="17"/>
        <v>0.73837549125046187</v>
      </c>
      <c r="Q45" s="23">
        <f t="shared" si="18"/>
        <v>-1.2914067578741111</v>
      </c>
      <c r="R45" s="22" t="str">
        <f t="shared" si="7"/>
        <v>-0.27 [-1.29, 0.73]</v>
      </c>
      <c r="S45" s="24"/>
      <c r="T45" s="24">
        <v>3</v>
      </c>
      <c r="U45" s="24">
        <v>2.5</v>
      </c>
      <c r="V45" s="24">
        <f t="shared" si="8"/>
        <v>2.7613402542968153</v>
      </c>
      <c r="W45" s="25">
        <f t="shared" si="9"/>
        <v>-0.44905730037089192</v>
      </c>
      <c r="X45" s="25">
        <f t="shared" si="19"/>
        <v>0.17588134736761679</v>
      </c>
      <c r="Y45" s="25">
        <f t="shared" si="20"/>
        <v>-1.0739959481094006</v>
      </c>
      <c r="Z45" s="24" t="str">
        <f t="shared" si="12"/>
        <v>-0.44 [-1.07, 0.17]</v>
      </c>
      <c r="AA45" s="27"/>
      <c r="AB45" s="20" t="s">
        <v>108</v>
      </c>
      <c r="AC45" s="35"/>
    </row>
    <row r="46" spans="1:29" hidden="1" x14ac:dyDescent="0.2">
      <c r="A46" s="19" t="s">
        <v>25</v>
      </c>
      <c r="B46" s="27"/>
      <c r="D46" s="36"/>
      <c r="E46" s="19" t="s">
        <v>109</v>
      </c>
      <c r="F46" s="1">
        <v>-3.13</v>
      </c>
      <c r="G46" s="1">
        <v>-1.83</v>
      </c>
      <c r="H46" s="1">
        <v>-4.43</v>
      </c>
      <c r="I46" s="1">
        <v>38</v>
      </c>
      <c r="J46" s="1">
        <v>37</v>
      </c>
      <c r="K46" s="1">
        <f t="shared" si="0"/>
        <v>75</v>
      </c>
      <c r="L46" s="3">
        <f t="shared" si="1"/>
        <v>1.96</v>
      </c>
      <c r="M46" s="3">
        <f t="shared" si="2"/>
        <v>0.66326530612244894</v>
      </c>
      <c r="N46" s="21">
        <f t="shared" si="3"/>
        <v>2.8717677204718872</v>
      </c>
      <c r="O46" s="22">
        <f t="shared" si="4"/>
        <v>-1.0899210189205972</v>
      </c>
      <c r="P46" s="23">
        <f t="shared" si="17"/>
        <v>-0.43999074210731048</v>
      </c>
      <c r="Q46" s="23">
        <f t="shared" si="18"/>
        <v>-1.7398512957338839</v>
      </c>
      <c r="R46" s="22" t="str">
        <f t="shared" si="7"/>
        <v>-1.08 [-1.73, -0.43]</v>
      </c>
      <c r="S46" s="24"/>
      <c r="T46" s="24">
        <v>2</v>
      </c>
      <c r="U46" s="24">
        <v>3.1</v>
      </c>
      <c r="V46" s="24">
        <f t="shared" si="8"/>
        <v>2.6086394921491167</v>
      </c>
      <c r="W46" s="25">
        <f t="shared" si="9"/>
        <v>-1.1998591639128189</v>
      </c>
      <c r="X46" s="25">
        <f t="shared" si="19"/>
        <v>-0.60947931698008906</v>
      </c>
      <c r="Y46" s="25">
        <f t="shared" si="20"/>
        <v>-1.7902390108455486</v>
      </c>
      <c r="Z46" s="24" t="str">
        <f t="shared" si="12"/>
        <v>-1.19 [-1.79, -0.6]</v>
      </c>
      <c r="AA46" s="27"/>
      <c r="AB46" s="20" t="s">
        <v>108</v>
      </c>
      <c r="AC46" s="24"/>
    </row>
    <row r="47" spans="1:29" x14ac:dyDescent="0.2">
      <c r="A47" s="19" t="s">
        <v>25</v>
      </c>
      <c r="B47" s="20" t="s">
        <v>26</v>
      </c>
      <c r="C47" s="19" t="s">
        <v>110</v>
      </c>
      <c r="D47" s="36" t="s">
        <v>111</v>
      </c>
      <c r="E47" s="19" t="s">
        <v>29</v>
      </c>
      <c r="F47" s="1">
        <v>0.62</v>
      </c>
      <c r="G47" s="1">
        <v>2.52</v>
      </c>
      <c r="H47" s="1">
        <v>-1.28</v>
      </c>
      <c r="I47" s="1">
        <v>28</v>
      </c>
      <c r="J47" s="1">
        <v>28</v>
      </c>
      <c r="K47" s="1">
        <f t="shared" si="0"/>
        <v>56</v>
      </c>
      <c r="L47" s="3">
        <f t="shared" si="1"/>
        <v>2.0048792881880577</v>
      </c>
      <c r="M47" s="3">
        <f t="shared" si="2"/>
        <v>0.94768797861997756</v>
      </c>
      <c r="N47" s="21">
        <f t="shared" si="3"/>
        <v>3.545923725560304</v>
      </c>
      <c r="O47" s="22">
        <f t="shared" si="4"/>
        <v>0.17484865665068178</v>
      </c>
      <c r="P47" s="23">
        <f t="shared" si="17"/>
        <v>1.103565809989042</v>
      </c>
      <c r="Q47" s="23">
        <f t="shared" si="18"/>
        <v>-0.7538684966876783</v>
      </c>
      <c r="R47" s="22" t="str">
        <f t="shared" si="7"/>
        <v>0.17 [-0.75, 1.1]</v>
      </c>
      <c r="S47" s="24"/>
      <c r="T47" s="24">
        <v>3.5</v>
      </c>
      <c r="U47" s="24">
        <v>2.2999999999999998</v>
      </c>
      <c r="V47" s="24">
        <f t="shared" si="8"/>
        <v>2.9614185789921694</v>
      </c>
      <c r="W47" s="25">
        <f t="shared" si="9"/>
        <v>0.20935912417048405</v>
      </c>
      <c r="X47" s="25">
        <f t="shared" si="19"/>
        <v>0.98498783064818796</v>
      </c>
      <c r="Y47" s="25">
        <f t="shared" si="20"/>
        <v>-0.5662695823072198</v>
      </c>
      <c r="Z47" s="24" t="str">
        <f t="shared" si="12"/>
        <v>0.2 [-0.56, 0.98]</v>
      </c>
      <c r="AA47" s="27"/>
      <c r="AB47" s="27" t="s">
        <v>112</v>
      </c>
      <c r="AC47" s="35"/>
    </row>
    <row r="48" spans="1:29" hidden="1" x14ac:dyDescent="0.2">
      <c r="A48" s="19" t="s">
        <v>25</v>
      </c>
      <c r="B48" s="27"/>
      <c r="D48" s="36"/>
      <c r="E48" s="19" t="s">
        <v>32</v>
      </c>
      <c r="F48" s="1">
        <v>-3.18</v>
      </c>
      <c r="G48" s="1">
        <v>3.74</v>
      </c>
      <c r="H48" s="1">
        <v>-10.1</v>
      </c>
      <c r="I48" s="1">
        <v>28</v>
      </c>
      <c r="J48" s="1">
        <v>28</v>
      </c>
      <c r="K48" s="1">
        <f t="shared" si="0"/>
        <v>56</v>
      </c>
      <c r="L48" s="3">
        <f t="shared" si="1"/>
        <v>2.0048792881880577</v>
      </c>
      <c r="M48" s="3">
        <f t="shared" si="2"/>
        <v>3.4515793747632868</v>
      </c>
      <c r="N48" s="21">
        <f t="shared" si="3"/>
        <v>12.914627463619633</v>
      </c>
      <c r="O48" s="22">
        <f t="shared" si="4"/>
        <v>-0.24623242203137691</v>
      </c>
      <c r="P48" s="23">
        <f t="shared" si="17"/>
        <v>3.1362532101272818</v>
      </c>
      <c r="Q48" s="23">
        <f t="shared" si="18"/>
        <v>-3.6287180541900357</v>
      </c>
      <c r="R48" s="22" t="str">
        <f t="shared" si="7"/>
        <v>-0.24 [-3.62, 3.13]</v>
      </c>
      <c r="S48" s="24"/>
      <c r="T48" s="24">
        <v>13.1</v>
      </c>
      <c r="U48" s="24">
        <v>11.4</v>
      </c>
      <c r="V48" s="24">
        <f t="shared" si="8"/>
        <v>12.279454385272988</v>
      </c>
      <c r="W48" s="25">
        <f t="shared" si="9"/>
        <v>-0.25896916102508938</v>
      </c>
      <c r="X48" s="25">
        <f t="shared" si="19"/>
        <v>2.9571575252411146</v>
      </c>
      <c r="Y48" s="25">
        <f t="shared" si="20"/>
        <v>-3.4750958472912932</v>
      </c>
      <c r="Z48" s="24" t="str">
        <f t="shared" si="12"/>
        <v>-0.25 [-3.47, 2.95]</v>
      </c>
      <c r="AA48" s="27"/>
      <c r="AB48" s="27" t="s">
        <v>112</v>
      </c>
      <c r="AC48" s="24"/>
    </row>
    <row r="49" spans="1:29" hidden="1" x14ac:dyDescent="0.2">
      <c r="B49" s="27"/>
      <c r="D49" s="36"/>
      <c r="E49" s="19" t="s">
        <v>49</v>
      </c>
      <c r="F49" s="1">
        <v>-0.1</v>
      </c>
      <c r="G49" s="1">
        <v>2.23</v>
      </c>
      <c r="H49" s="1">
        <v>-2.4300000000000002</v>
      </c>
      <c r="I49" s="1">
        <v>28</v>
      </c>
      <c r="J49" s="1">
        <v>28</v>
      </c>
      <c r="K49" s="1">
        <f t="shared" si="0"/>
        <v>56</v>
      </c>
      <c r="L49" s="3">
        <f t="shared" si="1"/>
        <v>2.0048792881880577</v>
      </c>
      <c r="M49" s="3">
        <f t="shared" si="2"/>
        <v>1.1621647316760779</v>
      </c>
      <c r="N49" s="21">
        <f t="shared" si="3"/>
        <v>4.3484222529239522</v>
      </c>
      <c r="O49" s="22">
        <f t="shared" si="4"/>
        <v>-2.2996846714405054E-2</v>
      </c>
      <c r="P49" s="23">
        <f t="shared" si="17"/>
        <v>1.1159036623794789</v>
      </c>
      <c r="Q49" s="23">
        <f t="shared" si="18"/>
        <v>-1.161897355808289</v>
      </c>
      <c r="R49" s="22" t="str">
        <f t="shared" si="7"/>
        <v>-0.02 [-1.16, 1.11]</v>
      </c>
      <c r="S49" s="24"/>
      <c r="T49" s="24">
        <v>3.9</v>
      </c>
      <c r="U49" s="24">
        <v>3.2</v>
      </c>
      <c r="V49" s="24">
        <f t="shared" si="8"/>
        <v>3.5672117963473942</v>
      </c>
      <c r="W49" s="25">
        <f t="shared" si="9"/>
        <v>-2.8033098596050243E-2</v>
      </c>
      <c r="X49" s="25">
        <f t="shared" si="19"/>
        <v>0.9062596389995059</v>
      </c>
      <c r="Y49" s="25">
        <f t="shared" si="20"/>
        <v>-0.9623258361916065</v>
      </c>
      <c r="Z49" s="24" t="str">
        <f t="shared" si="12"/>
        <v>-0.02 [-0.96, 0.9]</v>
      </c>
      <c r="AA49" s="27"/>
      <c r="AB49" s="27" t="s">
        <v>112</v>
      </c>
      <c r="AC49" s="24"/>
    </row>
    <row r="50" spans="1:29" hidden="1" x14ac:dyDescent="0.2">
      <c r="A50" s="19" t="s">
        <v>25</v>
      </c>
      <c r="B50" s="27" t="s">
        <v>26</v>
      </c>
      <c r="C50" s="41" t="s">
        <v>113</v>
      </c>
      <c r="D50" s="36" t="s">
        <v>114</v>
      </c>
      <c r="E50" s="19" t="s">
        <v>32</v>
      </c>
      <c r="F50" s="1">
        <v>-16.07</v>
      </c>
      <c r="G50" s="1">
        <v>-9.3699999999999992</v>
      </c>
      <c r="H50" s="1">
        <v>-22.76</v>
      </c>
      <c r="I50" s="1">
        <v>148</v>
      </c>
      <c r="J50" s="1">
        <v>92</v>
      </c>
      <c r="K50" s="1">
        <f t="shared" si="0"/>
        <v>240</v>
      </c>
      <c r="L50" s="3">
        <f t="shared" si="1"/>
        <v>1.96</v>
      </c>
      <c r="M50" s="3">
        <f t="shared" si="2"/>
        <v>3.4158163265306127</v>
      </c>
      <c r="N50" s="21">
        <f t="shared" si="3"/>
        <v>25.728452215761344</v>
      </c>
      <c r="O50" s="22">
        <f t="shared" si="4"/>
        <v>-0.62460033993632391</v>
      </c>
      <c r="P50" s="23">
        <f t="shared" si="17"/>
        <v>2.6304381674091819</v>
      </c>
      <c r="Q50" s="23">
        <f t="shared" si="18"/>
        <v>-3.8796388472818299</v>
      </c>
      <c r="R50" s="22" t="str">
        <f t="shared" si="7"/>
        <v>-0.62 [-3.87, 2.63]</v>
      </c>
      <c r="S50" s="24"/>
      <c r="T50" s="24" t="s">
        <v>115</v>
      </c>
      <c r="U50" s="24"/>
      <c r="V50" s="24">
        <v>12.27</v>
      </c>
      <c r="W50" s="25">
        <f t="shared" si="9"/>
        <v>-1.3096984515077426</v>
      </c>
      <c r="X50" s="25">
        <f t="shared" si="19"/>
        <v>0.24264220817105397</v>
      </c>
      <c r="Y50" s="25">
        <f t="shared" si="20"/>
        <v>-2.8620391111865393</v>
      </c>
      <c r="Z50" s="24" t="str">
        <f t="shared" si="12"/>
        <v>-1.3 [-2.86, 0.24]</v>
      </c>
      <c r="AA50" s="27"/>
      <c r="AB50" s="27" t="s">
        <v>116</v>
      </c>
      <c r="AC50" s="24"/>
    </row>
    <row r="51" spans="1:29" x14ac:dyDescent="0.2">
      <c r="A51" s="19" t="s">
        <v>25</v>
      </c>
      <c r="B51" s="20" t="s">
        <v>117</v>
      </c>
      <c r="C51" s="36" t="s">
        <v>118</v>
      </c>
      <c r="D51" s="36" t="s">
        <v>119</v>
      </c>
      <c r="E51" s="19" t="s">
        <v>62</v>
      </c>
      <c r="F51" s="1">
        <v>-3.4</v>
      </c>
      <c r="G51" s="1">
        <v>-2.86</v>
      </c>
      <c r="H51" s="1">
        <v>-3.94</v>
      </c>
      <c r="I51" s="1">
        <v>25</v>
      </c>
      <c r="J51" s="1">
        <v>25</v>
      </c>
      <c r="K51" s="1">
        <f t="shared" si="0"/>
        <v>50</v>
      </c>
      <c r="L51" s="3">
        <f t="shared" si="1"/>
        <v>2.0106347576242314</v>
      </c>
      <c r="M51" s="3">
        <f t="shared" si="2"/>
        <v>0.26857190146163828</v>
      </c>
      <c r="N51" s="21">
        <f t="shared" si="3"/>
        <v>0.94954506379844839</v>
      </c>
      <c r="O51" s="22">
        <f t="shared" si="4"/>
        <v>-3.5806620766359836</v>
      </c>
      <c r="P51" s="23">
        <f t="shared" si="17"/>
        <v>-3.3174664495738577</v>
      </c>
      <c r="Q51" s="23">
        <f t="shared" si="18"/>
        <v>-3.8438577036981094</v>
      </c>
      <c r="R51" s="22" t="str">
        <f t="shared" si="7"/>
        <v>-3.58 [-3.84, -3.31]</v>
      </c>
      <c r="S51" s="24"/>
      <c r="T51" s="24">
        <v>1.1200000000000001</v>
      </c>
      <c r="U51" s="24">
        <v>0.85</v>
      </c>
      <c r="V51" s="24">
        <f t="shared" si="8"/>
        <v>0.99420822768673567</v>
      </c>
      <c r="W51" s="25">
        <f t="shared" si="9"/>
        <v>-3.4198067420050595</v>
      </c>
      <c r="X51" s="25">
        <f t="shared" si="19"/>
        <v>-3.1442313450148673</v>
      </c>
      <c r="Y51" s="25">
        <f t="shared" si="20"/>
        <v>-3.6953821389952517</v>
      </c>
      <c r="Z51" s="24" t="str">
        <f t="shared" si="12"/>
        <v>-3.41 [-3.69, -3.14]</v>
      </c>
      <c r="AA51" s="27"/>
      <c r="AB51" s="27" t="s">
        <v>30</v>
      </c>
      <c r="AC51" s="24"/>
    </row>
    <row r="52" spans="1:29" x14ac:dyDescent="0.2">
      <c r="A52" s="19" t="s">
        <v>25</v>
      </c>
      <c r="B52" s="20" t="s">
        <v>26</v>
      </c>
      <c r="C52" s="19" t="s">
        <v>120</v>
      </c>
      <c r="D52" s="36" t="s">
        <v>121</v>
      </c>
      <c r="E52" s="19" t="s">
        <v>122</v>
      </c>
      <c r="F52" s="1">
        <v>-9.1</v>
      </c>
      <c r="G52" s="1">
        <v>0.87</v>
      </c>
      <c r="H52" s="1">
        <v>-19.07</v>
      </c>
      <c r="I52" s="1">
        <v>28</v>
      </c>
      <c r="J52" s="1">
        <v>25</v>
      </c>
      <c r="K52" s="1">
        <f t="shared" si="0"/>
        <v>53</v>
      </c>
      <c r="L52" s="3">
        <f t="shared" si="1"/>
        <v>2.007583770315835</v>
      </c>
      <c r="M52" s="3">
        <f t="shared" si="2"/>
        <v>4.9661688580155792</v>
      </c>
      <c r="N52" s="21">
        <f t="shared" si="3"/>
        <v>18.048144831453072</v>
      </c>
      <c r="O52" s="22">
        <f t="shared" si="4"/>
        <v>-0.50420694675173161</v>
      </c>
      <c r="P52" s="23">
        <f t="shared" si="17"/>
        <v>4.3547463376617639</v>
      </c>
      <c r="Q52" s="23">
        <f t="shared" si="18"/>
        <v>-5.3631602311652262</v>
      </c>
      <c r="R52" s="22" t="str">
        <f t="shared" si="7"/>
        <v>-0.5 [-5.36, 4.35]</v>
      </c>
      <c r="S52" s="24"/>
      <c r="T52" s="24">
        <v>16.100000000000001</v>
      </c>
      <c r="U52" s="24">
        <v>14.9</v>
      </c>
      <c r="V52" s="24">
        <f t="shared" si="8"/>
        <v>15.511608556174954</v>
      </c>
      <c r="W52" s="25">
        <f t="shared" si="9"/>
        <v>-0.58665740352101758</v>
      </c>
      <c r="X52" s="25">
        <f t="shared" si="19"/>
        <v>3.589405125033871</v>
      </c>
      <c r="Y52" s="25">
        <f t="shared" si="20"/>
        <v>-4.7627199320759059</v>
      </c>
      <c r="Z52" s="24" t="str">
        <f t="shared" si="12"/>
        <v>-0.58 [-4.76, 3.58]</v>
      </c>
      <c r="AA52" s="27"/>
      <c r="AB52" s="20" t="s">
        <v>30</v>
      </c>
      <c r="AC52" s="24"/>
    </row>
    <row r="53" spans="1:29" x14ac:dyDescent="0.2">
      <c r="A53" s="19" t="s">
        <v>25</v>
      </c>
      <c r="B53" s="27"/>
      <c r="E53" s="19" t="s">
        <v>123</v>
      </c>
      <c r="F53" s="1">
        <v>-6.8</v>
      </c>
      <c r="G53" s="1">
        <v>3.3</v>
      </c>
      <c r="H53" s="1">
        <v>-16.899999999999999</v>
      </c>
      <c r="I53" s="1">
        <v>26</v>
      </c>
      <c r="J53" s="1">
        <v>25</v>
      </c>
      <c r="K53" s="1">
        <f t="shared" si="0"/>
        <v>51</v>
      </c>
      <c r="L53" s="3">
        <f t="shared" si="1"/>
        <v>2.0095752371292388</v>
      </c>
      <c r="M53" s="3">
        <f t="shared" si="2"/>
        <v>5.0259377272324803</v>
      </c>
      <c r="N53" s="21">
        <f t="shared" si="3"/>
        <v>17.942737088026547</v>
      </c>
      <c r="O53" s="22">
        <f t="shared" si="4"/>
        <v>-0.37898342748040043</v>
      </c>
      <c r="P53" s="23">
        <f t="shared" si="17"/>
        <v>4.545398134063678</v>
      </c>
      <c r="Q53" s="23">
        <f t="shared" si="18"/>
        <v>-5.3033649890244785</v>
      </c>
      <c r="R53" s="22" t="str">
        <f t="shared" si="7"/>
        <v>-0.37 [-5.3, 4.54]</v>
      </c>
      <c r="S53" s="24"/>
      <c r="T53" s="24">
        <v>16.100000000000001</v>
      </c>
      <c r="U53" s="24">
        <v>14.9</v>
      </c>
      <c r="V53" s="24">
        <f t="shared" si="8"/>
        <v>15.511608556174954</v>
      </c>
      <c r="W53" s="25">
        <f t="shared" si="9"/>
        <v>-0.43838135647724397</v>
      </c>
      <c r="X53" s="25">
        <f t="shared" si="19"/>
        <v>3.8187773361555646</v>
      </c>
      <c r="Y53" s="25">
        <f t="shared" si="20"/>
        <v>-4.6955400491100523</v>
      </c>
      <c r="Z53" s="24" t="str">
        <f t="shared" si="12"/>
        <v>-0.43 [-4.69, 3.81]</v>
      </c>
      <c r="AA53" s="27"/>
      <c r="AB53" s="20" t="s">
        <v>30</v>
      </c>
      <c r="AC53" s="24"/>
    </row>
    <row r="54" spans="1:29" x14ac:dyDescent="0.2">
      <c r="B54" s="27" t="s">
        <v>26</v>
      </c>
      <c r="C54" s="1" t="s">
        <v>124</v>
      </c>
      <c r="D54" s="1" t="s">
        <v>125</v>
      </c>
      <c r="E54" s="19" t="s">
        <v>126</v>
      </c>
      <c r="F54" s="1">
        <v>2.2000000000000002</v>
      </c>
      <c r="G54" s="1">
        <v>9.85</v>
      </c>
      <c r="H54" s="1">
        <v>-5.45</v>
      </c>
      <c r="I54" s="1">
        <v>55</v>
      </c>
      <c r="J54" s="1">
        <v>57</v>
      </c>
      <c r="K54" s="1">
        <f t="shared" si="0"/>
        <v>112</v>
      </c>
      <c r="L54" s="3">
        <f t="shared" si="1"/>
        <v>1.96</v>
      </c>
      <c r="M54" s="3">
        <f t="shared" si="2"/>
        <v>3.9030612244897962</v>
      </c>
      <c r="N54" s="21">
        <f t="shared" si="3"/>
        <v>20.649765542778521</v>
      </c>
      <c r="O54" s="22">
        <f t="shared" si="4"/>
        <v>0.10653873989234552</v>
      </c>
      <c r="P54" s="23">
        <f t="shared" si="17"/>
        <v>3.9308585638856246</v>
      </c>
      <c r="Q54" s="23">
        <f t="shared" si="18"/>
        <v>-3.7177810841009333</v>
      </c>
      <c r="R54" s="22" t="str">
        <f t="shared" si="7"/>
        <v>0.1 [-3.71, 3.93]</v>
      </c>
      <c r="S54" s="24"/>
      <c r="T54" s="24">
        <v>18.5</v>
      </c>
      <c r="U54" s="24">
        <v>22.2</v>
      </c>
      <c r="V54" s="24">
        <f t="shared" si="8"/>
        <v>20.433917881796432</v>
      </c>
      <c r="W54" s="25">
        <f t="shared" si="9"/>
        <v>0.10766413042894096</v>
      </c>
      <c r="X54" s="25">
        <f t="shared" si="19"/>
        <v>3.8920091427399122</v>
      </c>
      <c r="Y54" s="25">
        <f t="shared" si="20"/>
        <v>-3.6766808818820298</v>
      </c>
      <c r="Z54" s="24" t="str">
        <f t="shared" si="12"/>
        <v>0.1 [-3.67, 3.89]</v>
      </c>
      <c r="AA54" s="27"/>
      <c r="AB54" s="20" t="s">
        <v>127</v>
      </c>
      <c r="AC54" s="24"/>
    </row>
    <row r="55" spans="1:29" x14ac:dyDescent="0.2">
      <c r="B55" s="27"/>
      <c r="E55" s="19" t="s">
        <v>128</v>
      </c>
      <c r="F55" s="1">
        <v>-0.1</v>
      </c>
      <c r="G55" s="1">
        <v>8.4600000000000009</v>
      </c>
      <c r="H55" s="1">
        <v>-8.66</v>
      </c>
      <c r="I55" s="1">
        <v>51</v>
      </c>
      <c r="J55" s="1">
        <v>54</v>
      </c>
      <c r="K55" s="1">
        <f t="shared" si="0"/>
        <v>105</v>
      </c>
      <c r="L55" s="3">
        <f t="shared" si="1"/>
        <v>1.96</v>
      </c>
      <c r="M55" s="3">
        <f t="shared" si="2"/>
        <v>4.3673469387755102</v>
      </c>
      <c r="N55" s="21">
        <f t="shared" si="3"/>
        <v>22.366859606106026</v>
      </c>
      <c r="O55" s="22">
        <f t="shared" si="4"/>
        <v>-4.4709003302681157E-3</v>
      </c>
      <c r="P55" s="23">
        <f t="shared" si="17"/>
        <v>4.2737031903331033</v>
      </c>
      <c r="Q55" s="23">
        <f t="shared" si="18"/>
        <v>-4.2826449909936404</v>
      </c>
      <c r="R55" s="22" t="str">
        <f t="shared" si="7"/>
        <v>0 [-4.28, 4.27]</v>
      </c>
      <c r="S55" s="24"/>
      <c r="T55" s="24">
        <v>18.5</v>
      </c>
      <c r="U55" s="24">
        <v>22.2</v>
      </c>
      <c r="V55" s="24">
        <f t="shared" si="8"/>
        <v>20.433917881796432</v>
      </c>
      <c r="W55" s="25">
        <f t="shared" si="9"/>
        <v>-4.8938241104064077E-3</v>
      </c>
      <c r="X55" s="25">
        <f t="shared" si="19"/>
        <v>3.9035608982851921</v>
      </c>
      <c r="Y55" s="25">
        <f t="shared" si="20"/>
        <v>-3.9133485465060054</v>
      </c>
      <c r="Z55" s="24" t="str">
        <f t="shared" si="12"/>
        <v>0 [-3.91, 3.9]</v>
      </c>
      <c r="AA55" s="27"/>
      <c r="AB55" s="20" t="s">
        <v>30</v>
      </c>
      <c r="AC55" s="24"/>
    </row>
    <row r="56" spans="1:29" x14ac:dyDescent="0.2">
      <c r="B56" s="27"/>
      <c r="E56" s="19" t="s">
        <v>129</v>
      </c>
      <c r="F56" s="1">
        <v>1.7</v>
      </c>
      <c r="G56" s="1">
        <v>10.25</v>
      </c>
      <c r="H56" s="1">
        <v>-6.85</v>
      </c>
      <c r="I56" s="1">
        <v>53</v>
      </c>
      <c r="J56" s="1">
        <v>55</v>
      </c>
      <c r="K56" s="1">
        <f t="shared" si="0"/>
        <v>108</v>
      </c>
      <c r="L56" s="3">
        <f t="shared" si="1"/>
        <v>1.96</v>
      </c>
      <c r="M56" s="3">
        <f t="shared" si="2"/>
        <v>4.3622448979591839</v>
      </c>
      <c r="N56" s="21">
        <f t="shared" si="3"/>
        <v>22.663002420853541</v>
      </c>
      <c r="O56" s="22">
        <f t="shared" si="4"/>
        <v>7.5012126303076757E-2</v>
      </c>
      <c r="P56" s="23">
        <f t="shared" si="17"/>
        <v>4.3492004980983436</v>
      </c>
      <c r="Q56" s="23">
        <f t="shared" si="18"/>
        <v>-4.1991762454921906</v>
      </c>
      <c r="R56" s="22" t="str">
        <f t="shared" si="7"/>
        <v>0.07 [-4.19, 4.34]</v>
      </c>
      <c r="S56" s="24"/>
      <c r="T56" s="24">
        <v>18.5</v>
      </c>
      <c r="U56" s="24">
        <v>22.2</v>
      </c>
      <c r="V56" s="24">
        <f t="shared" si="8"/>
        <v>20.433917881796432</v>
      </c>
      <c r="W56" s="25">
        <f t="shared" si="9"/>
        <v>8.3195009876908921E-2</v>
      </c>
      <c r="X56" s="25">
        <f t="shared" si="19"/>
        <v>3.9369833375977126</v>
      </c>
      <c r="Y56" s="25">
        <f t="shared" si="20"/>
        <v>-3.7705933178438946</v>
      </c>
      <c r="Z56" s="24" t="str">
        <f t="shared" si="12"/>
        <v>0.08 [-3.77, 3.93]</v>
      </c>
      <c r="AA56" s="27"/>
      <c r="AB56" s="20" t="s">
        <v>30</v>
      </c>
      <c r="AC56" s="24"/>
    </row>
    <row r="57" spans="1:29" x14ac:dyDescent="0.2">
      <c r="A57" s="19" t="s">
        <v>25</v>
      </c>
      <c r="B57" s="27" t="s">
        <v>26</v>
      </c>
      <c r="C57" s="1" t="s">
        <v>130</v>
      </c>
      <c r="D57" s="1" t="s">
        <v>131</v>
      </c>
      <c r="E57" s="19" t="s">
        <v>132</v>
      </c>
      <c r="F57" s="1">
        <v>0.2</v>
      </c>
      <c r="G57" s="1">
        <v>0.97</v>
      </c>
      <c r="H57" s="1">
        <v>-0.56999999999999995</v>
      </c>
      <c r="I57" s="1">
        <v>70</v>
      </c>
      <c r="J57" s="1">
        <v>76</v>
      </c>
      <c r="K57" s="1">
        <f t="shared" si="0"/>
        <v>146</v>
      </c>
      <c r="L57" s="3">
        <f t="shared" si="1"/>
        <v>1.96</v>
      </c>
      <c r="M57" s="3">
        <f t="shared" si="2"/>
        <v>0.39285714285714285</v>
      </c>
      <c r="N57" s="21">
        <f t="shared" si="3"/>
        <v>2.3714503806791916</v>
      </c>
      <c r="O57" s="22">
        <f t="shared" si="4"/>
        <v>8.4336573781788049E-2</v>
      </c>
      <c r="P57" s="23">
        <f t="shared" si="17"/>
        <v>0.46900426001027135</v>
      </c>
      <c r="Q57" s="23">
        <f t="shared" si="18"/>
        <v>-0.30033111244669525</v>
      </c>
      <c r="R57" s="22" t="str">
        <f t="shared" si="7"/>
        <v>0.08 [-0.3, 0.46]</v>
      </c>
      <c r="S57" s="24"/>
      <c r="T57" s="24">
        <v>2</v>
      </c>
      <c r="U57" s="24">
        <v>2</v>
      </c>
      <c r="V57" s="24">
        <f t="shared" si="8"/>
        <v>2</v>
      </c>
      <c r="W57" s="25">
        <f t="shared" si="9"/>
        <v>0.1</v>
      </c>
      <c r="X57" s="25">
        <f t="shared" si="19"/>
        <v>0.42441554701078177</v>
      </c>
      <c r="Y57" s="25">
        <f t="shared" si="20"/>
        <v>-0.22441554701078173</v>
      </c>
      <c r="Z57" s="24" t="str">
        <f t="shared" si="12"/>
        <v>0.1 [-0.22, 0.42]</v>
      </c>
      <c r="AA57" s="27"/>
      <c r="AB57" s="27" t="s">
        <v>30</v>
      </c>
      <c r="AC57" s="24"/>
    </row>
    <row r="58" spans="1:29" x14ac:dyDescent="0.2">
      <c r="N58" s="21"/>
      <c r="O58" s="22"/>
      <c r="P58" s="23"/>
      <c r="Q58" s="23"/>
      <c r="R58" s="22"/>
      <c r="S58" s="24"/>
      <c r="T58" s="24"/>
      <c r="U58" s="24"/>
      <c r="X58" s="25"/>
      <c r="Y58" s="25"/>
      <c r="Z58" s="25"/>
      <c r="AA58" s="25"/>
      <c r="AB58" s="25"/>
      <c r="AC58" s="25"/>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E94C7-30A8-47BC-BE9B-F98C78FC8B6E}">
  <dimension ref="A1:R21"/>
  <sheetViews>
    <sheetView workbookViewId="0">
      <selection activeCell="A21" sqref="A21"/>
    </sheetView>
  </sheetViews>
  <sheetFormatPr defaultColWidth="8.5703125" defaultRowHeight="12.75" x14ac:dyDescent="0.2"/>
  <cols>
    <col min="1" max="1" width="15.5703125" style="1" customWidth="1"/>
    <col min="2" max="16384" width="8.5703125" style="1"/>
  </cols>
  <sheetData>
    <row r="1" spans="1:18" ht="15" x14ac:dyDescent="0.25">
      <c r="A1" s="42" t="s">
        <v>133</v>
      </c>
      <c r="B1" s="43"/>
      <c r="C1" s="43"/>
      <c r="D1" s="43"/>
      <c r="E1" s="43"/>
      <c r="F1" s="43"/>
    </row>
    <row r="2" spans="1:18" ht="15" x14ac:dyDescent="0.25">
      <c r="A2" s="42"/>
      <c r="B2" s="43"/>
      <c r="C2" s="43"/>
      <c r="D2" s="43"/>
      <c r="E2" s="43"/>
      <c r="F2" s="43"/>
    </row>
    <row r="3" spans="1:18" ht="15" x14ac:dyDescent="0.25">
      <c r="A3" s="44"/>
      <c r="B3" s="45" t="s">
        <v>134</v>
      </c>
      <c r="C3" s="45" t="s">
        <v>135</v>
      </c>
      <c r="D3" s="45" t="s">
        <v>136</v>
      </c>
      <c r="E3" s="46" t="s">
        <v>137</v>
      </c>
      <c r="F3" s="43"/>
      <c r="H3" s="44"/>
      <c r="I3" s="45" t="s">
        <v>134</v>
      </c>
      <c r="J3" s="45" t="s">
        <v>135</v>
      </c>
      <c r="K3" s="45" t="s">
        <v>136</v>
      </c>
      <c r="L3" s="46" t="s">
        <v>137</v>
      </c>
      <c r="M3" s="43"/>
      <c r="N3" s="44"/>
      <c r="O3" s="45" t="s">
        <v>134</v>
      </c>
      <c r="P3" s="45" t="s">
        <v>135</v>
      </c>
      <c r="Q3" s="45" t="s">
        <v>136</v>
      </c>
      <c r="R3" s="46" t="s">
        <v>137</v>
      </c>
    </row>
    <row r="4" spans="1:18" ht="15" x14ac:dyDescent="0.25">
      <c r="A4" s="47" t="s">
        <v>138</v>
      </c>
      <c r="B4" s="48">
        <v>32</v>
      </c>
      <c r="C4" s="48">
        <v>23</v>
      </c>
      <c r="D4" s="48">
        <v>18</v>
      </c>
      <c r="E4" s="49">
        <v>18</v>
      </c>
      <c r="F4" s="43"/>
      <c r="H4" s="47" t="s">
        <v>138</v>
      </c>
      <c r="I4" s="48">
        <v>49</v>
      </c>
      <c r="J4" s="48">
        <v>55</v>
      </c>
      <c r="K4" s="48">
        <v>149</v>
      </c>
      <c r="L4" s="49">
        <v>139</v>
      </c>
      <c r="M4" s="43"/>
      <c r="N4" s="47" t="s">
        <v>138</v>
      </c>
      <c r="O4" s="48">
        <v>1940</v>
      </c>
      <c r="P4" s="48">
        <v>392</v>
      </c>
      <c r="Q4" s="48">
        <v>0</v>
      </c>
      <c r="R4" s="49">
        <v>0</v>
      </c>
    </row>
    <row r="5" spans="1:18" ht="15" x14ac:dyDescent="0.25">
      <c r="A5" s="47" t="s">
        <v>139</v>
      </c>
      <c r="B5" s="48">
        <v>7.9</v>
      </c>
      <c r="C5" s="48">
        <v>6.3</v>
      </c>
      <c r="D5" s="48">
        <v>7.7</v>
      </c>
      <c r="E5" s="49">
        <v>9.3000000000000007</v>
      </c>
      <c r="F5" s="43"/>
      <c r="H5" s="47" t="s">
        <v>139</v>
      </c>
      <c r="I5" s="48">
        <v>6.81</v>
      </c>
      <c r="J5" s="48">
        <v>6.61</v>
      </c>
      <c r="K5" s="48">
        <v>6.4</v>
      </c>
      <c r="L5" s="49">
        <v>6.4</v>
      </c>
      <c r="M5" s="43"/>
      <c r="N5" s="47" t="s">
        <v>139</v>
      </c>
      <c r="O5" s="48">
        <v>7.0759278350515462</v>
      </c>
      <c r="P5" s="48">
        <v>6.4807142857142859</v>
      </c>
      <c r="Q5" s="48">
        <v>0</v>
      </c>
      <c r="R5" s="49">
        <v>0</v>
      </c>
    </row>
    <row r="6" spans="1:18" ht="15" x14ac:dyDescent="0.25">
      <c r="A6" s="47" t="s">
        <v>140</v>
      </c>
      <c r="B6" s="48">
        <v>2.8</v>
      </c>
      <c r="C6" s="48">
        <v>3.1</v>
      </c>
      <c r="D6" s="48">
        <v>4.2</v>
      </c>
      <c r="E6" s="49">
        <v>4</v>
      </c>
      <c r="F6" s="43"/>
      <c r="H6" s="47" t="s">
        <v>140</v>
      </c>
      <c r="I6" s="48">
        <v>1.45</v>
      </c>
      <c r="J6" s="48">
        <v>1.66</v>
      </c>
      <c r="K6" s="48">
        <v>0.94</v>
      </c>
      <c r="L6" s="49">
        <v>1.05</v>
      </c>
      <c r="M6" s="43"/>
      <c r="N6" s="47" t="s">
        <v>140</v>
      </c>
      <c r="O6" s="48">
        <v>1.5955045724998662</v>
      </c>
      <c r="P6" s="48">
        <v>1.1724155230630089</v>
      </c>
      <c r="Q6" s="48">
        <v>0</v>
      </c>
      <c r="R6" s="49">
        <v>0</v>
      </c>
    </row>
    <row r="7" spans="1:18" ht="15" x14ac:dyDescent="0.25">
      <c r="A7" s="47"/>
      <c r="B7" s="48"/>
      <c r="C7" s="48"/>
      <c r="D7" s="48"/>
      <c r="E7" s="49"/>
      <c r="F7" s="43"/>
      <c r="H7" s="47"/>
      <c r="I7" s="48"/>
      <c r="J7" s="48"/>
      <c r="K7" s="48"/>
      <c r="L7" s="49"/>
      <c r="M7" s="43"/>
      <c r="N7" s="47"/>
      <c r="O7" s="48"/>
      <c r="P7" s="48"/>
      <c r="Q7" s="48"/>
      <c r="R7" s="49"/>
    </row>
    <row r="8" spans="1:18" ht="15" x14ac:dyDescent="0.25">
      <c r="A8" s="47"/>
      <c r="B8" s="48" t="s">
        <v>141</v>
      </c>
      <c r="C8" s="48"/>
      <c r="D8" s="48" t="s">
        <v>142</v>
      </c>
      <c r="E8" s="49"/>
      <c r="F8" s="43"/>
      <c r="H8" s="47"/>
      <c r="I8" s="48" t="s">
        <v>141</v>
      </c>
      <c r="J8" s="48"/>
      <c r="K8" s="48" t="s">
        <v>142</v>
      </c>
      <c r="L8" s="49"/>
      <c r="M8" s="43"/>
      <c r="N8" s="47"/>
      <c r="O8" s="48" t="s">
        <v>141</v>
      </c>
      <c r="P8" s="48"/>
      <c r="Q8" s="48" t="s">
        <v>142</v>
      </c>
      <c r="R8" s="49"/>
    </row>
    <row r="9" spans="1:18" ht="15" x14ac:dyDescent="0.25">
      <c r="A9" s="47" t="s">
        <v>143</v>
      </c>
      <c r="B9" s="48">
        <f>SUM(B4:C4)</f>
        <v>55</v>
      </c>
      <c r="C9" s="48"/>
      <c r="D9" s="48">
        <f>SUM(D4:E4)</f>
        <v>36</v>
      </c>
      <c r="E9" s="49"/>
      <c r="F9" s="43"/>
      <c r="H9" s="47" t="s">
        <v>143</v>
      </c>
      <c r="I9" s="48">
        <f>SUM(I4:J4)</f>
        <v>104</v>
      </c>
      <c r="J9" s="48"/>
      <c r="K9" s="48">
        <f>SUM(K4:L4)</f>
        <v>288</v>
      </c>
      <c r="L9" s="49"/>
      <c r="M9" s="43"/>
      <c r="N9" s="47" t="s">
        <v>143</v>
      </c>
      <c r="O9" s="48">
        <f>SUM(O4:P4)</f>
        <v>2332</v>
      </c>
      <c r="P9" s="48"/>
      <c r="Q9" s="48">
        <f>SUM(Q4:R4)</f>
        <v>0</v>
      </c>
      <c r="R9" s="49"/>
    </row>
    <row r="10" spans="1:18" ht="15" x14ac:dyDescent="0.25">
      <c r="A10" s="47" t="s">
        <v>144</v>
      </c>
      <c r="B10" s="50">
        <f>(B5*B4+C5*C4)/(B4+C4)</f>
        <v>7.2309090909090914</v>
      </c>
      <c r="C10" s="48"/>
      <c r="D10" s="48">
        <f>(D5*D4+E5*E4)/(D4+E4)</f>
        <v>8.5</v>
      </c>
      <c r="E10" s="49"/>
      <c r="F10" s="43"/>
      <c r="H10" s="47" t="s">
        <v>144</v>
      </c>
      <c r="I10" s="50">
        <f>(I5*I4+J5*J4)/(I4+J4)</f>
        <v>6.7042307692307697</v>
      </c>
      <c r="J10" s="48"/>
      <c r="K10" s="48">
        <f>(K5*K4+L5*L4)/(K4+L4)</f>
        <v>6.4</v>
      </c>
      <c r="L10" s="49"/>
      <c r="M10" s="43"/>
      <c r="N10" s="47" t="s">
        <v>144</v>
      </c>
      <c r="O10" s="50">
        <f>(O5*O4+P5*P4)/(O4+P4)</f>
        <v>6.9758747855917669</v>
      </c>
      <c r="P10" s="48"/>
      <c r="Q10" s="48" t="e">
        <f>(Q5*Q4+R5*R4)/(Q4+R4)</f>
        <v>#DIV/0!</v>
      </c>
      <c r="R10" s="49"/>
    </row>
    <row r="11" spans="1:18" ht="15" x14ac:dyDescent="0.25">
      <c r="A11" s="47" t="s">
        <v>145</v>
      </c>
      <c r="B11" s="51">
        <f>SQRT((((B4-1)*B6^2)+((C4-1)*C6^2))/(B4+C4-2))</f>
        <v>2.9282617678636718</v>
      </c>
      <c r="C11" s="48"/>
      <c r="D11" s="50">
        <f>SQRT((((D4-1)*D6^2)+((E4-1)*E6^2))/(D4+E4-2))</f>
        <v>4.1012193308819755</v>
      </c>
      <c r="E11" s="49"/>
      <c r="F11" s="43"/>
      <c r="H11" s="47" t="s">
        <v>145</v>
      </c>
      <c r="I11" s="51">
        <f>SQRT((((I4-1)*I6^2)+((J4-1)*J6^2))/(I4+J4-2))</f>
        <v>1.5646912869730603</v>
      </c>
      <c r="J11" s="48"/>
      <c r="K11" s="50">
        <f>SQRT((((K4-1)*K6^2)+((L4-1)*L6^2))/(K4+L4-2))</f>
        <v>0.99459694194335668</v>
      </c>
      <c r="L11" s="49"/>
      <c r="M11" s="43"/>
      <c r="N11" s="47" t="s">
        <v>145</v>
      </c>
      <c r="O11" s="51">
        <f>SQRT((((O4-1)*O6^2)+((P4-1)*P6^2))/(O4+P4-2))</f>
        <v>1.5326823238345673</v>
      </c>
      <c r="P11" s="48"/>
      <c r="Q11" s="50">
        <f>SQRT((((Q4-1)*Q6^2)+((R4-1)*R6^2))/(Q4+R4-2))</f>
        <v>0</v>
      </c>
      <c r="R11" s="49"/>
    </row>
    <row r="12" spans="1:18" ht="15" x14ac:dyDescent="0.25">
      <c r="A12" s="47"/>
      <c r="B12" s="48"/>
      <c r="C12" s="48"/>
      <c r="D12" s="48"/>
      <c r="E12" s="49"/>
      <c r="F12" s="43"/>
      <c r="H12" s="47"/>
      <c r="I12" s="48"/>
      <c r="J12" s="48"/>
      <c r="K12" s="48"/>
      <c r="L12" s="49"/>
      <c r="M12" s="43"/>
      <c r="N12" s="47"/>
      <c r="O12" s="48"/>
      <c r="P12" s="48"/>
      <c r="Q12" s="48"/>
      <c r="R12" s="49"/>
    </row>
    <row r="13" spans="1:18" ht="15" x14ac:dyDescent="0.25">
      <c r="A13" s="47"/>
      <c r="B13" s="48"/>
      <c r="C13" s="48"/>
      <c r="D13" s="48"/>
      <c r="E13" s="49"/>
      <c r="F13" s="43"/>
      <c r="H13" s="47"/>
      <c r="I13" s="48"/>
      <c r="J13" s="48"/>
      <c r="K13" s="48"/>
      <c r="L13" s="49"/>
      <c r="M13" s="43"/>
      <c r="N13" s="47"/>
      <c r="O13" s="48"/>
      <c r="P13" s="48"/>
      <c r="Q13" s="48"/>
      <c r="R13" s="49"/>
    </row>
    <row r="14" spans="1:18" ht="15" x14ac:dyDescent="0.25">
      <c r="A14" s="47"/>
      <c r="B14" s="52">
        <f>B9</f>
        <v>55</v>
      </c>
      <c r="C14" s="52">
        <f>D9</f>
        <v>36</v>
      </c>
      <c r="D14" s="52"/>
      <c r="E14" s="53"/>
      <c r="F14" s="54"/>
      <c r="G14" s="55"/>
      <c r="H14" s="56"/>
      <c r="I14" s="52">
        <f>I9</f>
        <v>104</v>
      </c>
      <c r="J14" s="52">
        <f>K9</f>
        <v>288</v>
      </c>
      <c r="K14" s="52"/>
      <c r="L14" s="53"/>
      <c r="M14" s="54"/>
      <c r="N14" s="56"/>
      <c r="O14" s="52">
        <f>O9</f>
        <v>2332</v>
      </c>
      <c r="P14" s="52">
        <f>Q9</f>
        <v>0</v>
      </c>
      <c r="Q14" s="48"/>
      <c r="R14" s="49"/>
    </row>
    <row r="15" spans="1:18" ht="15" x14ac:dyDescent="0.25">
      <c r="A15" s="47"/>
      <c r="B15" s="50">
        <f>B10</f>
        <v>7.2309090909090914</v>
      </c>
      <c r="C15" s="48">
        <f>D10</f>
        <v>8.5</v>
      </c>
      <c r="D15" s="48"/>
      <c r="E15" s="49"/>
      <c r="F15" s="43"/>
      <c r="H15" s="47"/>
      <c r="I15" s="50">
        <f>I10</f>
        <v>6.7042307692307697</v>
      </c>
      <c r="J15" s="48">
        <f>K10</f>
        <v>6.4</v>
      </c>
      <c r="K15" s="48"/>
      <c r="L15" s="49"/>
      <c r="M15" s="43"/>
      <c r="N15" s="47"/>
      <c r="O15" s="50">
        <f>O10</f>
        <v>6.9758747855917669</v>
      </c>
      <c r="P15" s="48" t="e">
        <f>Q10</f>
        <v>#DIV/0!</v>
      </c>
      <c r="Q15" s="48"/>
      <c r="R15" s="49"/>
    </row>
    <row r="16" spans="1:18" ht="15" x14ac:dyDescent="0.25">
      <c r="A16" s="47"/>
      <c r="B16" s="50">
        <f>B11</f>
        <v>2.9282617678636718</v>
      </c>
      <c r="C16" s="48">
        <f>D11</f>
        <v>4.1012193308819755</v>
      </c>
      <c r="D16" s="48"/>
      <c r="E16" s="49"/>
      <c r="F16" s="43"/>
      <c r="H16" s="47"/>
      <c r="I16" s="50">
        <f>I11</f>
        <v>1.5646912869730603</v>
      </c>
      <c r="J16" s="48">
        <f>K11</f>
        <v>0.99459694194335668</v>
      </c>
      <c r="K16" s="48"/>
      <c r="L16" s="49"/>
      <c r="M16" s="43"/>
      <c r="N16" s="47"/>
      <c r="O16" s="50">
        <f>O11</f>
        <v>1.5326823238345673</v>
      </c>
      <c r="P16" s="48">
        <f>Q11</f>
        <v>0</v>
      </c>
      <c r="Q16" s="48"/>
      <c r="R16" s="49"/>
    </row>
    <row r="17" spans="1:18" ht="15" x14ac:dyDescent="0.25">
      <c r="A17" s="47"/>
      <c r="B17" s="48"/>
      <c r="C17" s="48"/>
      <c r="D17" s="48"/>
      <c r="E17" s="49"/>
      <c r="F17" s="43"/>
      <c r="H17" s="47"/>
      <c r="I17" s="48"/>
      <c r="J17" s="48"/>
      <c r="K17" s="48"/>
      <c r="L17" s="49"/>
      <c r="M17" s="43"/>
      <c r="N17" s="47"/>
      <c r="O17" s="48"/>
      <c r="P17" s="48"/>
      <c r="Q17" s="48"/>
      <c r="R17" s="49"/>
    </row>
    <row r="18" spans="1:18" ht="15" x14ac:dyDescent="0.25">
      <c r="A18" s="57" t="s">
        <v>146</v>
      </c>
      <c r="B18" s="58">
        <f>SUM(B14:C14)</f>
        <v>91</v>
      </c>
      <c r="C18" s="48"/>
      <c r="D18" s="48"/>
      <c r="E18" s="49"/>
      <c r="F18" s="43"/>
      <c r="H18" s="57" t="s">
        <v>146</v>
      </c>
      <c r="I18" s="58">
        <f>SUM(I14:J14)</f>
        <v>392</v>
      </c>
      <c r="J18" s="48"/>
      <c r="K18" s="48"/>
      <c r="L18" s="49"/>
      <c r="M18" s="43"/>
      <c r="N18" s="57" t="s">
        <v>146</v>
      </c>
      <c r="O18" s="58">
        <f>SUM(O14:P14)</f>
        <v>2332</v>
      </c>
      <c r="P18" s="48"/>
      <c r="Q18" s="48"/>
      <c r="R18" s="49"/>
    </row>
    <row r="19" spans="1:18" ht="15" x14ac:dyDescent="0.25">
      <c r="A19" s="57" t="s">
        <v>147</v>
      </c>
      <c r="B19" s="59">
        <f>(B15*B14+C15*C14)/(B14+C14)</f>
        <v>7.732967032967033</v>
      </c>
      <c r="C19" s="48"/>
      <c r="D19" s="48"/>
      <c r="E19" s="49"/>
      <c r="F19" s="43"/>
      <c r="H19" s="57" t="s">
        <v>147</v>
      </c>
      <c r="I19" s="59">
        <f>(I15*I14+J15*J14)/(I14+J14)</f>
        <v>6.4807142857142859</v>
      </c>
      <c r="J19" s="48"/>
      <c r="K19" s="48"/>
      <c r="L19" s="49"/>
      <c r="M19" s="43"/>
      <c r="N19" s="57" t="s">
        <v>147</v>
      </c>
      <c r="O19" s="59" t="e">
        <f>(O15*O14+P15*P14)/(O14+P14)</f>
        <v>#DIV/0!</v>
      </c>
      <c r="P19" s="48"/>
      <c r="Q19" s="48"/>
      <c r="R19" s="49"/>
    </row>
    <row r="20" spans="1:18" ht="15" x14ac:dyDescent="0.25">
      <c r="A20" s="60" t="s">
        <v>148</v>
      </c>
      <c r="B20" s="61">
        <f>SQRT((((B14-1)*B16^2)+((C14-1)*C16^2))/(B14+C14-2))</f>
        <v>3.4376218539891723</v>
      </c>
      <c r="C20" s="62"/>
      <c r="D20" s="62"/>
      <c r="E20" s="63"/>
      <c r="F20" s="43"/>
      <c r="H20" s="60" t="s">
        <v>148</v>
      </c>
      <c r="I20" s="61">
        <f>SQRT((((I14-1)*I16^2)+((J14-1)*J16^2))/(I14+J14-2))</f>
        <v>1.1724155230630089</v>
      </c>
      <c r="J20" s="62"/>
      <c r="K20" s="62"/>
      <c r="L20" s="63"/>
      <c r="M20" s="43"/>
      <c r="N20" s="60" t="s">
        <v>148</v>
      </c>
      <c r="O20" s="61">
        <f>SQRT((((O14-1)*O16^2)+((P14-1)*P16^2))/(O14+P14-2))</f>
        <v>1.5330111903384775</v>
      </c>
      <c r="P20" s="62"/>
      <c r="Q20" s="62"/>
      <c r="R20" s="63"/>
    </row>
    <row r="21" spans="1:18" ht="15" x14ac:dyDescent="0.25">
      <c r="A21" s="43"/>
      <c r="B21" s="43"/>
      <c r="C21" s="43"/>
      <c r="D21" s="43"/>
      <c r="E21" s="43"/>
      <c r="F21" s="4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ES Calculator</vt:lpstr>
      <vt:lpstr>Pooled SD calculator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Chua</dc:creator>
  <cp:lastModifiedBy>Jason Chua</cp:lastModifiedBy>
  <dcterms:created xsi:type="dcterms:W3CDTF">2018-09-12T03:09:14Z</dcterms:created>
  <dcterms:modified xsi:type="dcterms:W3CDTF">2018-09-12T03:37:50Z</dcterms:modified>
</cp:coreProperties>
</file>