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24" yWindow="-24" windowWidth="2220" windowHeight="1236" activeTab="2"/>
  </bookViews>
  <sheets>
    <sheet name="Notes" sheetId="8" r:id="rId1"/>
    <sheet name="Leistungen-Liste" sheetId="1" r:id="rId2"/>
    <sheet name="Arbeitsdokumentation-2021-22-23" sheetId="9" r:id="rId3"/>
    <sheet name="Arbeitsdokumentation-2019-2020" sheetId="6" r:id="rId4"/>
    <sheet name="Arbeitsdokumentation-2017-2018" sheetId="2" r:id="rId5"/>
    <sheet name="Kontakte" sheetId="5" r:id="rId6"/>
    <sheet name="Konkurrenz" sheetId="4" r:id="rId7"/>
    <sheet name="TEXTE" sheetId="3" r:id="rId8"/>
    <sheet name="EXTRA Abrechnungen" sheetId="7" r:id="rId9"/>
  </sheets>
  <definedNames>
    <definedName name="_xlnm.Print_Area" localSheetId="4">'Arbeitsdokumentation-2017-2018'!$A$1:$H$199</definedName>
    <definedName name="_xlnm.Print_Area" localSheetId="3">TAB_Doku_2019[#All]</definedName>
    <definedName name="_xlnm.Print_Area" localSheetId="2">TAB_Doku_201910[#All]</definedName>
    <definedName name="_xlnm.Print_Titles" localSheetId="4">'Arbeitsdokumentation-2017-2018'!$1:$1</definedName>
    <definedName name="_xlnm.Print_Titles" localSheetId="3">'Arbeitsdokumentation-2019-2020'!$1:$1</definedName>
    <definedName name="_xlnm.Print_Titles" localSheetId="2">'Arbeitsdokumentation-2021-22-23'!$1:$1</definedName>
  </definedNames>
  <calcPr calcId="145621"/>
</workbook>
</file>

<file path=xl/calcChain.xml><?xml version="1.0" encoding="utf-8"?>
<calcChain xmlns="http://schemas.openxmlformats.org/spreadsheetml/2006/main">
  <c r="E6" i="9" l="1"/>
  <c r="F6" i="9"/>
  <c r="E2" i="9"/>
  <c r="F2" i="9"/>
  <c r="E3" i="9"/>
  <c r="F3" i="9"/>
  <c r="E4" i="9"/>
  <c r="F4" i="9"/>
  <c r="F403" i="9" l="1"/>
  <c r="E5" i="9"/>
  <c r="F5" i="9"/>
  <c r="F7" i="9"/>
  <c r="E7" i="9"/>
  <c r="E8" i="9" l="1"/>
  <c r="F8" i="9"/>
  <c r="E9" i="9"/>
  <c r="F9" i="9"/>
  <c r="F10" i="9"/>
  <c r="E10" i="9"/>
  <c r="E11" i="9"/>
  <c r="F11" i="9"/>
  <c r="E12" i="9"/>
  <c r="F12" i="9"/>
  <c r="E13" i="9"/>
  <c r="F13" i="9"/>
  <c r="E14" i="9"/>
  <c r="F14" i="9"/>
  <c r="E15" i="9" l="1"/>
  <c r="F15" i="9"/>
  <c r="E16" i="9"/>
  <c r="F16" i="9"/>
  <c r="E17" i="9"/>
  <c r="F17" i="9"/>
  <c r="E18" i="9"/>
  <c r="F18" i="9"/>
  <c r="E19" i="9"/>
  <c r="F19" i="9"/>
  <c r="E20" i="9"/>
  <c r="F20" i="9"/>
  <c r="E21" i="9"/>
  <c r="F21" i="9"/>
  <c r="E22" i="9"/>
  <c r="F22" i="9"/>
  <c r="E23" i="9"/>
  <c r="E24" i="9"/>
  <c r="F24" i="9"/>
  <c r="E25" i="9"/>
  <c r="F25" i="9"/>
  <c r="E26" i="9"/>
  <c r="F26" i="9"/>
  <c r="E27" i="9"/>
  <c r="F27" i="9"/>
  <c r="E28" i="9"/>
  <c r="F28" i="9"/>
  <c r="E29" i="9"/>
  <c r="F29" i="9"/>
  <c r="E30" i="9" l="1"/>
  <c r="F30" i="9"/>
  <c r="E31" i="9"/>
  <c r="F31" i="9"/>
  <c r="E32" i="9"/>
  <c r="F32" i="9"/>
  <c r="E33" i="9" l="1"/>
  <c r="F33" i="9"/>
  <c r="E34" i="9"/>
  <c r="F34" i="9"/>
  <c r="E35" i="9"/>
  <c r="F35" i="9"/>
  <c r="E36" i="9"/>
  <c r="F36" i="9"/>
  <c r="E37" i="9" l="1"/>
  <c r="F37" i="9"/>
  <c r="E38" i="9" l="1"/>
  <c r="F38" i="9"/>
  <c r="E39" i="9"/>
  <c r="F39" i="9"/>
  <c r="E41" i="9"/>
  <c r="F41" i="9"/>
  <c r="E40" i="9"/>
  <c r="F40" i="9"/>
  <c r="E42" i="9"/>
  <c r="F42" i="9"/>
  <c r="E43" i="9"/>
  <c r="F43" i="9"/>
  <c r="E44" i="9"/>
  <c r="F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21" i="9"/>
  <c r="E45" i="9"/>
  <c r="F45" i="9"/>
  <c r="E46" i="9"/>
  <c r="F46" i="9"/>
  <c r="E47" i="9"/>
  <c r="F47" i="9"/>
  <c r="E48" i="9" l="1"/>
  <c r="F48" i="9"/>
  <c r="E49" i="9"/>
  <c r="F49" i="9"/>
  <c r="E50" i="9"/>
  <c r="F50" i="9"/>
  <c r="E51" i="9" l="1"/>
  <c r="F51" i="9"/>
  <c r="F52" i="9"/>
  <c r="E53" i="9" l="1"/>
  <c r="F53" i="9"/>
  <c r="E58" i="9" l="1"/>
  <c r="F58" i="9"/>
  <c r="E60" i="9"/>
  <c r="F60" i="9"/>
  <c r="E96" i="9" l="1"/>
  <c r="F96" i="9"/>
  <c r="E64" i="9"/>
  <c r="F64" i="9"/>
  <c r="E59" i="9"/>
  <c r="F59" i="9"/>
  <c r="F61" i="9"/>
  <c r="E61" i="9"/>
  <c r="E62" i="9"/>
  <c r="F62" i="9"/>
  <c r="E66" i="9" l="1"/>
  <c r="F66" i="9"/>
  <c r="E63" i="9"/>
  <c r="F63" i="9"/>
  <c r="E65" i="9"/>
  <c r="F65" i="9"/>
  <c r="E67" i="9" l="1"/>
  <c r="F67" i="9"/>
  <c r="E68" i="9"/>
  <c r="F68" i="9"/>
  <c r="E69" i="9"/>
  <c r="F69" i="9"/>
  <c r="E70" i="9"/>
  <c r="F70" i="9"/>
  <c r="E71" i="9"/>
  <c r="F71" i="9"/>
  <c r="E72" i="9"/>
  <c r="F72" i="9"/>
  <c r="E73" i="9" l="1"/>
  <c r="F73" i="9"/>
  <c r="E74" i="9" l="1"/>
  <c r="F74" i="9"/>
  <c r="E75" i="9"/>
  <c r="F75" i="9"/>
  <c r="E76" i="9"/>
  <c r="F76" i="9"/>
  <c r="E77" i="9"/>
  <c r="F77" i="9"/>
  <c r="E78" i="9"/>
  <c r="F78" i="9"/>
  <c r="E79" i="9"/>
  <c r="F79" i="9"/>
  <c r="E80" i="9"/>
  <c r="F80" i="9"/>
  <c r="E82" i="9" l="1"/>
  <c r="F82" i="9"/>
  <c r="E412" i="9"/>
  <c r="E407" i="9"/>
  <c r="E81" i="9"/>
  <c r="F81" i="9"/>
  <c r="E83" i="9" l="1"/>
  <c r="F83" i="9"/>
  <c r="E84" i="9"/>
  <c r="F84" i="9"/>
  <c r="E85" i="9" l="1"/>
  <c r="F85" i="9"/>
  <c r="E88" i="9"/>
  <c r="F88" i="9"/>
  <c r="E87" i="9"/>
  <c r="F87" i="9"/>
  <c r="E86" i="9"/>
  <c r="F86" i="9"/>
  <c r="E89" i="9"/>
  <c r="F89" i="9"/>
  <c r="E91" i="9" l="1"/>
  <c r="F91" i="9"/>
  <c r="E93" i="9" l="1"/>
  <c r="F93" i="9"/>
  <c r="E90" i="9"/>
  <c r="F90" i="9"/>
  <c r="E94" i="9"/>
  <c r="F94" i="9"/>
  <c r="E92" i="9"/>
  <c r="F92" i="9"/>
  <c r="E97" i="9" l="1"/>
  <c r="F97" i="9"/>
  <c r="E99" i="9"/>
  <c r="F99" i="9"/>
  <c r="E95" i="9"/>
  <c r="F95" i="9"/>
  <c r="E98" i="9"/>
  <c r="F98" i="9"/>
  <c r="E100" i="9" l="1"/>
  <c r="F100" i="9"/>
  <c r="E101" i="9"/>
  <c r="F101" i="9"/>
  <c r="E103" i="9" l="1"/>
  <c r="F103" i="9"/>
  <c r="E102" i="9"/>
  <c r="F102" i="9"/>
  <c r="G104" i="9"/>
  <c r="G105" i="9"/>
  <c r="G106" i="9"/>
  <c r="G107" i="9"/>
  <c r="G108" i="9"/>
  <c r="G109" i="9"/>
  <c r="G110" i="9"/>
  <c r="G111" i="9"/>
  <c r="G112" i="9"/>
  <c r="G113" i="9"/>
  <c r="G114" i="9"/>
  <c r="G115" i="9"/>
  <c r="G116" i="9"/>
  <c r="G117" i="9"/>
  <c r="G122" i="9"/>
  <c r="G118" i="9"/>
  <c r="G119" i="9"/>
  <c r="G120" i="9"/>
  <c r="G123" i="9"/>
  <c r="G124" i="9"/>
  <c r="G125" i="9"/>
  <c r="G126" i="9"/>
  <c r="G127" i="9"/>
  <c r="G128" i="9"/>
  <c r="G129" i="9"/>
  <c r="G130" i="9"/>
  <c r="G131" i="9"/>
  <c r="G132" i="9"/>
  <c r="G133" i="9"/>
  <c r="G134" i="9"/>
  <c r="G135" i="9"/>
  <c r="G136" i="9"/>
  <c r="G137" i="9"/>
  <c r="G138" i="9"/>
  <c r="G139" i="9"/>
  <c r="G140" i="9"/>
  <c r="G141" i="9"/>
  <c r="G142" i="9"/>
  <c r="G154" i="9"/>
  <c r="G155" i="9"/>
  <c r="G156" i="9"/>
  <c r="E110" i="9" l="1"/>
  <c r="F110" i="9"/>
  <c r="C15" i="8"/>
  <c r="B29" i="8"/>
  <c r="E122" i="9"/>
  <c r="F122" i="9"/>
  <c r="B11" i="8"/>
  <c r="E144" i="9"/>
  <c r="F144" i="9"/>
  <c r="E145" i="9"/>
  <c r="F145" i="9"/>
  <c r="E104" i="9"/>
  <c r="E105" i="9"/>
  <c r="E106" i="9"/>
  <c r="F106" i="9"/>
  <c r="E111" i="9"/>
  <c r="F111" i="9"/>
  <c r="E116" i="9"/>
  <c r="F116" i="9"/>
  <c r="F114" i="9"/>
  <c r="E114" i="9"/>
  <c r="E107" i="9"/>
  <c r="F107" i="9"/>
  <c r="E108" i="9"/>
  <c r="F108" i="9"/>
  <c r="E109" i="9"/>
  <c r="F109" i="9"/>
  <c r="E112" i="9" l="1"/>
  <c r="F112" i="9"/>
  <c r="E113" i="9"/>
  <c r="F113" i="9"/>
  <c r="E115" i="9"/>
  <c r="F115" i="9"/>
  <c r="E127" i="9" l="1"/>
  <c r="E128" i="9"/>
  <c r="E129" i="9"/>
  <c r="E130" i="9"/>
  <c r="F127" i="9"/>
  <c r="F128" i="9"/>
  <c r="F129" i="9"/>
  <c r="F130" i="9"/>
  <c r="E133" i="9"/>
  <c r="F133" i="9"/>
  <c r="E126" i="9"/>
  <c r="F126" i="9"/>
  <c r="E134" i="9"/>
  <c r="F134" i="9"/>
  <c r="E131" i="9"/>
  <c r="F131" i="9"/>
  <c r="E132" i="9"/>
  <c r="F132" i="9"/>
  <c r="E121" i="9"/>
  <c r="F121" i="9"/>
  <c r="E119" i="9"/>
  <c r="F119" i="9"/>
  <c r="E136" i="9"/>
  <c r="F136" i="9"/>
  <c r="E137" i="9"/>
  <c r="F137" i="9"/>
  <c r="E146" i="9"/>
  <c r="F146" i="9"/>
  <c r="E147" i="9"/>
  <c r="F147" i="9"/>
  <c r="E148" i="9"/>
  <c r="F148" i="9"/>
  <c r="E124" i="9"/>
  <c r="F124" i="9"/>
  <c r="E142" i="9"/>
  <c r="F142" i="9"/>
  <c r="E138" i="9"/>
  <c r="F138" i="9"/>
  <c r="E139" i="9"/>
  <c r="F139" i="9"/>
  <c r="E118" i="9"/>
  <c r="F118" i="9"/>
  <c r="E117" i="9"/>
  <c r="F117" i="9"/>
  <c r="E135" i="9"/>
  <c r="F135" i="9"/>
  <c r="E125" i="9"/>
  <c r="F125" i="9"/>
  <c r="E120" i="9"/>
  <c r="F120" i="9"/>
  <c r="C18" i="8" l="1"/>
  <c r="K28" i="1" l="1"/>
  <c r="K27" i="1"/>
  <c r="K26" i="1"/>
  <c r="K25" i="1"/>
  <c r="K24" i="1"/>
  <c r="E123" i="9"/>
  <c r="F123" i="9"/>
  <c r="E140" i="9"/>
  <c r="F140" i="9"/>
  <c r="E141" i="9"/>
  <c r="F141" i="9"/>
  <c r="E154" i="9"/>
  <c r="F154" i="9"/>
  <c r="E156" i="9"/>
  <c r="F156" i="9"/>
  <c r="E155" i="9"/>
  <c r="F155" i="9"/>
  <c r="E402" i="9"/>
  <c r="F402" i="9"/>
  <c r="F143" i="9" l="1"/>
  <c r="E143" i="9"/>
  <c r="B8" i="8"/>
  <c r="D13" i="8"/>
  <c r="D12" i="8"/>
  <c r="D11" i="8"/>
  <c r="D10" i="8"/>
  <c r="D9" i="8"/>
  <c r="C7" i="8"/>
  <c r="D6" i="8"/>
  <c r="D5" i="8"/>
  <c r="D4" i="8"/>
  <c r="D3" i="8"/>
  <c r="D2" i="8"/>
  <c r="B2" i="8" s="1"/>
  <c r="D161" i="9" l="1"/>
  <c r="E149" i="9" l="1"/>
  <c r="F149" i="9"/>
  <c r="E150" i="9"/>
  <c r="F150" i="9"/>
  <c r="E151" i="9"/>
  <c r="F151" i="9"/>
  <c r="E158" i="9"/>
  <c r="F158" i="9"/>
  <c r="E159" i="9"/>
  <c r="F159" i="9"/>
  <c r="E160" i="9" l="1"/>
  <c r="F160" i="9"/>
  <c r="E157" i="9"/>
  <c r="F157" i="9"/>
  <c r="E152" i="9"/>
  <c r="F152" i="9"/>
  <c r="E153" i="9"/>
  <c r="F153" i="9"/>
  <c r="I405" i="9" l="1"/>
  <c r="I407" i="9" s="1"/>
  <c r="E161" i="9" l="1"/>
  <c r="F161" i="9"/>
  <c r="F162" i="9"/>
  <c r="E162" i="9"/>
  <c r="E163" i="9"/>
  <c r="F163" i="9"/>
  <c r="E167" i="9"/>
  <c r="F167" i="9"/>
  <c r="E168" i="9"/>
  <c r="F168" i="9"/>
  <c r="F166" i="9"/>
  <c r="E166" i="9"/>
  <c r="E165" i="9"/>
  <c r="D165" i="9"/>
  <c r="E164" i="9"/>
  <c r="F196" i="9" l="1"/>
  <c r="F195" i="9"/>
  <c r="F194" i="9"/>
  <c r="F193" i="9"/>
  <c r="E197" i="9"/>
  <c r="E198" i="9"/>
  <c r="E199" i="9"/>
  <c r="F199" i="9"/>
  <c r="E185" i="9"/>
  <c r="F185" i="9"/>
  <c r="E184" i="9"/>
  <c r="F184" i="9"/>
  <c r="E186" i="9"/>
  <c r="E178" i="9"/>
  <c r="F178" i="9"/>
  <c r="E183" i="9"/>
  <c r="F183" i="9"/>
  <c r="E172" i="9"/>
  <c r="F172" i="9"/>
  <c r="D180" i="9"/>
  <c r="E182" i="9"/>
  <c r="E190" i="9"/>
  <c r="F190" i="9"/>
  <c r="E188" i="9"/>
  <c r="E191" i="9"/>
  <c r="F191" i="9"/>
  <c r="E192" i="9"/>
  <c r="F192" i="9"/>
  <c r="E179" i="9"/>
  <c r="E180" i="9"/>
  <c r="E181" i="9"/>
  <c r="F181" i="9"/>
  <c r="E187" i="9"/>
  <c r="F187" i="9"/>
  <c r="E175" i="9"/>
  <c r="F175" i="9"/>
  <c r="E170" i="9"/>
  <c r="F170" i="9"/>
  <c r="E176" i="9"/>
  <c r="E189" i="9"/>
  <c r="E169" i="9"/>
  <c r="F169" i="9"/>
  <c r="E171" i="9"/>
  <c r="E173" i="9"/>
  <c r="F188" i="9"/>
  <c r="E174" i="9"/>
  <c r="F174" i="9"/>
  <c r="E177" i="9"/>
  <c r="F177" i="9"/>
  <c r="E196" i="9" l="1"/>
  <c r="F46" i="1"/>
  <c r="F48" i="1" s="1"/>
  <c r="E193" i="9"/>
  <c r="E194" i="9"/>
  <c r="E195" i="9"/>
  <c r="E208" i="9" l="1"/>
  <c r="E207" i="9"/>
  <c r="E200" i="9"/>
  <c r="E201" i="9"/>
  <c r="E204" i="9"/>
  <c r="E211" i="9"/>
  <c r="E209" i="9"/>
  <c r="E210" i="9"/>
  <c r="E212" i="9"/>
  <c r="E205" i="9"/>
  <c r="E206" i="9"/>
  <c r="E202" i="9"/>
  <c r="E203" i="9"/>
  <c r="E213" i="9"/>
  <c r="E214" i="9"/>
  <c r="E215" i="9"/>
  <c r="E220" i="9" l="1"/>
  <c r="E229" i="9"/>
  <c r="E219" i="9"/>
  <c r="E216" i="9"/>
  <c r="E217" i="9"/>
  <c r="E223" i="9"/>
  <c r="E224" i="9" l="1"/>
  <c r="E221" i="9"/>
  <c r="E222" i="9"/>
  <c r="E225" i="9"/>
  <c r="E227" i="9"/>
  <c r="E226" i="9"/>
  <c r="E228" i="9" l="1"/>
  <c r="E230" i="9"/>
  <c r="E231" i="9" l="1"/>
  <c r="E232" i="9"/>
  <c r="E233" i="9" l="1"/>
  <c r="E234" i="9"/>
  <c r="E235" i="9"/>
  <c r="E238" i="9"/>
  <c r="E236" i="9"/>
  <c r="E245" i="9"/>
  <c r="E218" i="9"/>
  <c r="E237" i="9"/>
  <c r="E239" i="9" l="1"/>
  <c r="E242" i="9"/>
  <c r="E247" i="9"/>
  <c r="E246" i="9"/>
  <c r="E240" i="9"/>
  <c r="E243" i="9"/>
  <c r="E244" i="9"/>
  <c r="E241" i="9"/>
  <c r="E248" i="9"/>
  <c r="E252" i="9" l="1"/>
  <c r="E253" i="9"/>
  <c r="E251" i="9"/>
  <c r="E250" i="9"/>
  <c r="E249" i="9"/>
  <c r="E254" i="9"/>
  <c r="E255" i="9" l="1"/>
  <c r="E256" i="9"/>
  <c r="E257" i="9"/>
  <c r="E258" i="9"/>
  <c r="E259" i="9"/>
  <c r="E260" i="9"/>
  <c r="E261" i="9"/>
  <c r="E262" i="9"/>
  <c r="E263" i="9"/>
  <c r="E264" i="9"/>
  <c r="E265" i="9"/>
  <c r="E266" i="9"/>
  <c r="E269" i="9"/>
  <c r="E267" i="9"/>
  <c r="E268" i="9"/>
  <c r="E277" i="9"/>
  <c r="E270" i="9"/>
  <c r="E271" i="9"/>
  <c r="E273" i="9"/>
  <c r="H34" i="1"/>
  <c r="H33" i="1"/>
  <c r="E274" i="9"/>
  <c r="E275" i="9"/>
  <c r="F173" i="9" l="1"/>
  <c r="F171" i="9"/>
  <c r="E276" i="9"/>
  <c r="E278" i="9"/>
  <c r="E279" i="9"/>
  <c r="E280" i="9" l="1"/>
  <c r="E281" i="9"/>
  <c r="E282" i="9"/>
  <c r="E283" i="9"/>
  <c r="E284" i="9"/>
  <c r="E285" i="9"/>
  <c r="E287" i="9" l="1"/>
  <c r="E291" i="9"/>
  <c r="E288" i="9"/>
  <c r="E289" i="9"/>
  <c r="E294" i="9" l="1"/>
  <c r="E295" i="9"/>
  <c r="E290" i="9"/>
  <c r="E293" i="9"/>
  <c r="E292" i="9"/>
  <c r="E296" i="9"/>
  <c r="E297" i="9" l="1"/>
  <c r="E299" i="9"/>
  <c r="E298" i="9"/>
  <c r="E306" i="9"/>
  <c r="E335" i="9"/>
  <c r="E336" i="9"/>
  <c r="E315" i="9"/>
  <c r="E327" i="9"/>
  <c r="E302" i="9"/>
  <c r="E312" i="9"/>
  <c r="E307" i="9"/>
  <c r="E308" i="9"/>
  <c r="E309" i="9"/>
  <c r="E310" i="9"/>
  <c r="E311" i="9"/>
  <c r="E300" i="9"/>
  <c r="E301" i="9"/>
  <c r="E303" i="9"/>
  <c r="E304" i="9"/>
  <c r="E305" i="9"/>
  <c r="E313" i="9" l="1"/>
  <c r="E314" i="9"/>
  <c r="E316" i="9" l="1"/>
  <c r="E317" i="9"/>
  <c r="E325" i="9"/>
  <c r="E318" i="9"/>
  <c r="E322" i="9"/>
  <c r="E323" i="9"/>
  <c r="E324" i="9"/>
  <c r="E337" i="9"/>
  <c r="E338" i="9"/>
  <c r="E339" i="9"/>
  <c r="E334" i="9"/>
  <c r="E341" i="9"/>
  <c r="E330" i="9"/>
  <c r="E331" i="9"/>
  <c r="E319" i="9"/>
  <c r="E329" i="9"/>
  <c r="E328" i="9"/>
  <c r="E326" i="9"/>
  <c r="E320" i="9" l="1"/>
  <c r="E321" i="9"/>
  <c r="E332" i="9" l="1"/>
  <c r="E333" i="9"/>
  <c r="E363" i="9" l="1"/>
  <c r="E370" i="9"/>
  <c r="E351" i="9"/>
  <c r="E371" i="9"/>
  <c r="B403" i="9"/>
  <c r="E348" i="9"/>
  <c r="E365" i="9"/>
  <c r="E364" i="9"/>
  <c r="E343" i="9"/>
  <c r="E354" i="9"/>
  <c r="E355" i="9"/>
  <c r="E340" i="9"/>
  <c r="E342" i="9"/>
  <c r="E344" i="9"/>
  <c r="E356" i="9"/>
  <c r="E346" i="9"/>
  <c r="E352" i="9"/>
  <c r="E361" i="9"/>
  <c r="E359" i="9"/>
  <c r="E360" i="9"/>
  <c r="E345" i="9"/>
  <c r="E347" i="9"/>
  <c r="E358" i="9"/>
  <c r="E357" i="9"/>
  <c r="E350" i="9"/>
  <c r="E349" i="9"/>
  <c r="E362" i="9"/>
  <c r="E353" i="9"/>
  <c r="E366" i="9" l="1"/>
  <c r="E367" i="9"/>
  <c r="E368" i="9"/>
  <c r="E369" i="9"/>
  <c r="E372" i="9" l="1"/>
  <c r="E373" i="9"/>
  <c r="E376" i="9"/>
  <c r="E379" i="9"/>
  <c r="E375" i="9"/>
  <c r="E377" i="9"/>
  <c r="E374" i="9"/>
  <c r="E383" i="9"/>
  <c r="E387" i="9"/>
  <c r="E378" i="9"/>
  <c r="E382" i="9"/>
  <c r="E381" i="9"/>
  <c r="E380" i="9"/>
  <c r="E384" i="9"/>
  <c r="E319" i="6" l="1"/>
  <c r="E388" i="9" l="1"/>
  <c r="E390" i="9"/>
  <c r="E391" i="9"/>
  <c r="E392" i="9"/>
  <c r="E394" i="9"/>
  <c r="E393" i="9"/>
  <c r="E389" i="9"/>
  <c r="E385" i="9"/>
  <c r="E386" i="9"/>
  <c r="E395" i="9" l="1"/>
  <c r="E396" i="9"/>
  <c r="E397" i="9"/>
  <c r="E4" i="6"/>
  <c r="F4" i="6"/>
  <c r="E2" i="6"/>
  <c r="E3" i="6"/>
  <c r="E399" i="9"/>
  <c r="E398" i="9"/>
  <c r="E401" i="9"/>
  <c r="C403" i="9"/>
  <c r="E400" i="9"/>
  <c r="E5" i="6" l="1"/>
  <c r="E9" i="6"/>
  <c r="E8" i="6"/>
  <c r="E6" i="6"/>
  <c r="E10" i="6"/>
  <c r="E7" i="6"/>
  <c r="E11" i="6" l="1"/>
  <c r="E12" i="6"/>
  <c r="E15" i="6" l="1"/>
  <c r="F13" i="6"/>
  <c r="E13" i="6"/>
  <c r="E14" i="6"/>
  <c r="F14" i="6"/>
  <c r="E24" i="6"/>
  <c r="E21" i="6"/>
  <c r="E16" i="6" l="1"/>
  <c r="E17" i="6"/>
  <c r="E18" i="6"/>
  <c r="E22" i="6"/>
  <c r="E19" i="6"/>
  <c r="E20" i="6"/>
  <c r="E23" i="6"/>
  <c r="E30" i="6" l="1"/>
  <c r="E25" i="6"/>
  <c r="E26" i="6" l="1"/>
  <c r="E27" i="6" l="1"/>
  <c r="E31" i="6" l="1"/>
  <c r="E33" i="6"/>
  <c r="E28" i="6"/>
  <c r="E32" i="6"/>
  <c r="E34" i="6"/>
  <c r="E29" i="6"/>
  <c r="G35" i="6" l="1"/>
  <c r="G38" i="6"/>
  <c r="G39" i="6"/>
  <c r="G41" i="6"/>
  <c r="G42" i="6"/>
  <c r="G43" i="6"/>
  <c r="G44" i="6"/>
  <c r="G45" i="6"/>
  <c r="G46" i="6"/>
  <c r="G47" i="6"/>
  <c r="G48" i="6"/>
  <c r="G49" i="6"/>
  <c r="G50" i="6"/>
  <c r="G51" i="6"/>
  <c r="G52" i="6"/>
  <c r="G53" i="6"/>
  <c r="G54" i="6"/>
  <c r="G36" i="6"/>
  <c r="G37" i="6"/>
  <c r="G55" i="6"/>
  <c r="G56" i="6"/>
  <c r="G57" i="6"/>
  <c r="G58" i="6"/>
  <c r="G59" i="6"/>
  <c r="G60" i="6"/>
  <c r="G61" i="6"/>
  <c r="G62" i="6"/>
  <c r="G63" i="6"/>
  <c r="G64" i="6"/>
  <c r="G65" i="6"/>
  <c r="G66" i="6"/>
  <c r="G67" i="6"/>
  <c r="G68" i="6"/>
  <c r="G69" i="6"/>
  <c r="G70" i="6"/>
  <c r="G71" i="6"/>
  <c r="G72" i="6"/>
  <c r="G73" i="6"/>
  <c r="G74" i="6"/>
  <c r="G75" i="6"/>
  <c r="G76" i="6"/>
  <c r="G77" i="6"/>
  <c r="G78" i="6"/>
  <c r="E37" i="6"/>
  <c r="F36" i="6"/>
  <c r="E36" i="6"/>
  <c r="E57" i="6"/>
  <c r="F57" i="6"/>
  <c r="E58" i="6"/>
  <c r="E35" i="6"/>
  <c r="E39" i="6"/>
  <c r="E40" i="6" l="1"/>
  <c r="E41" i="6" l="1"/>
  <c r="E42" i="6"/>
  <c r="E43" i="6"/>
  <c r="E55" i="6" l="1"/>
  <c r="E56" i="6"/>
  <c r="E65" i="6"/>
  <c r="E64" i="6"/>
  <c r="E66" i="6"/>
  <c r="E61" i="6"/>
  <c r="E60" i="6"/>
  <c r="E67" i="6"/>
  <c r="E68" i="6"/>
  <c r="E59" i="6"/>
  <c r="E44" i="6" l="1"/>
  <c r="E46" i="6"/>
  <c r="F46" i="6"/>
  <c r="E47" i="6"/>
  <c r="E45" i="6"/>
  <c r="E48" i="6" l="1"/>
  <c r="E49" i="6"/>
  <c r="E50" i="6"/>
  <c r="E70" i="6"/>
  <c r="E69" i="6"/>
  <c r="F89" i="6"/>
  <c r="F82" i="6"/>
  <c r="F92" i="6"/>
  <c r="F94" i="6"/>
  <c r="F97" i="6"/>
  <c r="F111" i="6"/>
  <c r="F144" i="6"/>
  <c r="F146" i="6"/>
  <c r="F152" i="6"/>
  <c r="F167" i="6"/>
  <c r="F186" i="6"/>
  <c r="F188" i="6"/>
  <c r="F211" i="6"/>
  <c r="F221" i="6"/>
  <c r="F224" i="6"/>
  <c r="F225" i="6"/>
  <c r="F238" i="6"/>
  <c r="F240" i="6"/>
  <c r="F250" i="6"/>
  <c r="F273" i="6"/>
  <c r="F309" i="6"/>
  <c r="E51" i="6"/>
  <c r="E63" i="6"/>
  <c r="E62" i="6"/>
  <c r="E71" i="6"/>
  <c r="E54" i="6"/>
  <c r="E52" i="6"/>
  <c r="E53" i="6"/>
  <c r="E72" i="6" l="1"/>
  <c r="E73" i="6"/>
  <c r="E74" i="6"/>
  <c r="E75" i="6" l="1"/>
  <c r="E76" i="6"/>
  <c r="E79" i="6" l="1"/>
  <c r="E81" i="6"/>
  <c r="E80" i="6"/>
  <c r="E88" i="6"/>
  <c r="E89" i="6"/>
  <c r="E77" i="6"/>
  <c r="E78" i="6"/>
  <c r="E82" i="6" l="1"/>
  <c r="E83" i="6"/>
  <c r="E84" i="6"/>
  <c r="E85" i="6"/>
  <c r="E313" i="6" l="1"/>
  <c r="E90" i="6"/>
  <c r="E91" i="6"/>
  <c r="E92" i="6" l="1"/>
  <c r="E94" i="6"/>
  <c r="E93" i="6"/>
  <c r="E95" i="6" l="1"/>
  <c r="E96" i="6"/>
  <c r="E97" i="6"/>
  <c r="E98" i="6"/>
  <c r="E101" i="6"/>
  <c r="E99" i="6" l="1"/>
  <c r="E100" i="6"/>
  <c r="E102" i="6" l="1"/>
  <c r="E103" i="6"/>
  <c r="C314" i="6" l="1"/>
  <c r="B314" i="6"/>
  <c r="E145" i="6" l="1"/>
  <c r="E144" i="6"/>
  <c r="E107" i="6"/>
  <c r="E105" i="6"/>
  <c r="E106" i="6"/>
  <c r="E104" i="6"/>
  <c r="E108" i="6"/>
  <c r="E109" i="6"/>
  <c r="E110" i="6" l="1"/>
  <c r="E111" i="6"/>
  <c r="E112" i="6"/>
  <c r="E113" i="6"/>
  <c r="E114" i="6"/>
  <c r="E115" i="6"/>
  <c r="E118" i="6"/>
  <c r="E119" i="6"/>
  <c r="E117" i="6"/>
  <c r="E116" i="6"/>
  <c r="E120" i="6" l="1"/>
  <c r="E121" i="6"/>
  <c r="E122" i="6"/>
  <c r="E123" i="6"/>
  <c r="E124" i="6"/>
  <c r="E125" i="6" l="1"/>
  <c r="E126" i="6"/>
  <c r="E127" i="6"/>
  <c r="E128" i="6"/>
  <c r="E129" i="6"/>
  <c r="E130" i="6"/>
  <c r="E147" i="6"/>
  <c r="E146" i="6"/>
  <c r="E131" i="6"/>
  <c r="H15" i="1"/>
  <c r="E132" i="6"/>
  <c r="F164" i="9" l="1"/>
  <c r="F179" i="9"/>
  <c r="F198" i="9"/>
  <c r="F186" i="9"/>
  <c r="F248" i="6"/>
  <c r="E133" i="6"/>
  <c r="E134" i="6"/>
  <c r="E135" i="6"/>
  <c r="E139" i="6" l="1"/>
  <c r="E138" i="6"/>
  <c r="E141" i="6"/>
  <c r="E142" i="6"/>
  <c r="E136" i="6"/>
  <c r="E137" i="6"/>
  <c r="E140" i="6" l="1"/>
  <c r="E143" i="6"/>
  <c r="E148" i="6"/>
  <c r="E149" i="6"/>
  <c r="E152" i="6"/>
  <c r="E153" i="6"/>
  <c r="E154" i="6"/>
  <c r="E156" i="6"/>
  <c r="E150" i="6"/>
  <c r="E151" i="6"/>
  <c r="E155" i="6" l="1"/>
  <c r="E158" i="6"/>
  <c r="E160" i="6"/>
  <c r="E157" i="6" l="1"/>
  <c r="E159" i="6" l="1"/>
  <c r="E175" i="6"/>
  <c r="E163" i="6"/>
  <c r="E161" i="6"/>
  <c r="E164" i="6"/>
  <c r="E165" i="6" l="1"/>
  <c r="E166" i="6"/>
  <c r="E167" i="6"/>
  <c r="E168" i="6"/>
  <c r="E169" i="6"/>
  <c r="E172" i="6" l="1"/>
  <c r="E173" i="6"/>
  <c r="E170" i="6"/>
  <c r="E171" i="6" l="1"/>
  <c r="E174" i="6" l="1"/>
  <c r="E176" i="6"/>
  <c r="E177" i="6"/>
  <c r="E178" i="6"/>
  <c r="E182" i="6" l="1"/>
  <c r="E180" i="6"/>
  <c r="E181" i="6"/>
  <c r="E185" i="6"/>
  <c r="E184" i="6"/>
  <c r="E183" i="6"/>
  <c r="E179" i="6"/>
  <c r="E186" i="6"/>
  <c r="E190" i="6" l="1"/>
  <c r="E193" i="6"/>
  <c r="E192" i="6"/>
  <c r="E188" i="6"/>
  <c r="E189" i="6"/>
  <c r="E187" i="6"/>
  <c r="E191" i="6"/>
  <c r="E195" i="6" l="1"/>
  <c r="E194" i="6"/>
  <c r="E196" i="6"/>
  <c r="E197" i="6" l="1"/>
  <c r="E198" i="6"/>
  <c r="E199" i="6" l="1"/>
  <c r="E200" i="6" l="1"/>
  <c r="E202" i="6"/>
  <c r="E203" i="6"/>
  <c r="E205" i="6"/>
  <c r="E204" i="6"/>
  <c r="E201" i="6"/>
  <c r="E206" i="6" l="1"/>
  <c r="H32" i="1" l="1"/>
  <c r="F197" i="9" s="1"/>
  <c r="F190" i="6" l="1"/>
  <c r="F218" i="6"/>
  <c r="F222" i="6"/>
  <c r="F203" i="6"/>
  <c r="F219" i="6"/>
  <c r="F200" i="6"/>
  <c r="F208" i="6"/>
  <c r="F220" i="6"/>
  <c r="F257" i="6"/>
  <c r="E209" i="6"/>
  <c r="K6" i="7" l="1"/>
  <c r="K7" i="7" s="1"/>
  <c r="D23" i="7"/>
  <c r="D18" i="7"/>
  <c r="B199" i="2"/>
  <c r="C199" i="2"/>
  <c r="E212" i="6"/>
  <c r="E214" i="6"/>
  <c r="E213" i="6"/>
  <c r="D24" i="7" l="1"/>
  <c r="F7" i="7" l="1"/>
  <c r="F6" i="7"/>
  <c r="F8" i="7" l="1"/>
  <c r="E220" i="6"/>
  <c r="E222" i="6"/>
  <c r="E221" i="6"/>
  <c r="E224" i="6"/>
  <c r="E223" i="6"/>
  <c r="E219" i="6"/>
  <c r="E218" i="6"/>
  <c r="E226" i="6"/>
  <c r="E211" i="6"/>
  <c r="E210" i="6"/>
  <c r="E272" i="9"/>
  <c r="E38" i="6" l="1"/>
  <c r="E86" i="6"/>
  <c r="E217" i="6"/>
  <c r="E225" i="6"/>
  <c r="E228" i="6" l="1"/>
  <c r="E227" i="6"/>
  <c r="E232" i="6" l="1"/>
  <c r="E231" i="6"/>
  <c r="E230" i="6"/>
  <c r="E229" i="6" l="1"/>
  <c r="E236" i="6" l="1"/>
  <c r="E235" i="6"/>
  <c r="E234" i="6"/>
  <c r="E237" i="6" l="1"/>
  <c r="E238" i="6"/>
  <c r="E240" i="6"/>
  <c r="E233" i="6"/>
  <c r="E239" i="6"/>
  <c r="E241" i="6"/>
  <c r="E242" i="6"/>
  <c r="E245" i="6" l="1"/>
  <c r="E243" i="6"/>
  <c r="E244" i="6"/>
  <c r="G27" i="1" l="1"/>
  <c r="E215" i="6" s="1"/>
  <c r="G28" i="1"/>
  <c r="H28" i="1" s="1"/>
  <c r="G26" i="1"/>
  <c r="H26" i="1" s="1"/>
  <c r="F252" i="6" s="1"/>
  <c r="E251" i="6"/>
  <c r="D247" i="6"/>
  <c r="F247" i="6" s="1"/>
  <c r="G24" i="1"/>
  <c r="E216" i="6" s="1"/>
  <c r="G25" i="1"/>
  <c r="G23" i="1"/>
  <c r="E246" i="6"/>
  <c r="E249" i="6"/>
  <c r="E247" i="6"/>
  <c r="E248" i="6"/>
  <c r="F87" i="6" l="1"/>
  <c r="E87" i="6"/>
  <c r="E286" i="9"/>
  <c r="E252" i="6"/>
  <c r="H27" i="1"/>
  <c r="F215" i="6" s="1"/>
  <c r="E250" i="6"/>
  <c r="E162" i="6"/>
  <c r="E253" i="6"/>
  <c r="E254" i="6"/>
  <c r="E255" i="6" l="1"/>
  <c r="E257" i="6"/>
  <c r="E256" i="6"/>
  <c r="H18" i="1"/>
  <c r="F223" i="6" l="1"/>
  <c r="F256" i="6"/>
  <c r="E259" i="6"/>
  <c r="E258" i="6"/>
  <c r="E198" i="2"/>
  <c r="E23" i="2"/>
  <c r="E22" i="2"/>
  <c r="E260" i="6"/>
  <c r="E262" i="6" l="1"/>
  <c r="E261" i="6"/>
  <c r="E266" i="6" l="1"/>
  <c r="E267" i="6"/>
  <c r="E265" i="6"/>
  <c r="E264" i="6" l="1"/>
  <c r="E263" i="6"/>
  <c r="E271" i="6" l="1"/>
  <c r="E270" i="6"/>
  <c r="E269" i="6"/>
  <c r="E268" i="6"/>
  <c r="E273" i="6" l="1"/>
  <c r="E272" i="6"/>
  <c r="E274" i="6" l="1"/>
  <c r="C18" i="1" l="1"/>
  <c r="C19" i="1"/>
  <c r="F198" i="2" s="1"/>
  <c r="E312" i="6"/>
  <c r="E307" i="6"/>
  <c r="E308" i="6"/>
  <c r="E310" i="6"/>
  <c r="E303" i="6"/>
  <c r="E309" i="6"/>
  <c r="E304" i="6"/>
  <c r="E305" i="6"/>
  <c r="E302" i="6"/>
  <c r="E306" i="6"/>
  <c r="E301" i="6"/>
  <c r="E299" i="6"/>
  <c r="E300" i="6"/>
  <c r="E298" i="6"/>
  <c r="E291" i="6"/>
  <c r="E292" i="6"/>
  <c r="E293" i="6"/>
  <c r="E289" i="6"/>
  <c r="E290" i="6"/>
  <c r="E294" i="6"/>
  <c r="E295" i="6"/>
  <c r="E287" i="6"/>
  <c r="E288" i="6"/>
  <c r="E207" i="6"/>
  <c r="E314" i="6" s="1"/>
  <c r="E296" i="6"/>
  <c r="E297" i="6"/>
  <c r="E284" i="6"/>
  <c r="E285" i="6"/>
  <c r="E286" i="6"/>
  <c r="E283" i="6"/>
  <c r="E277" i="6"/>
  <c r="E275" i="6"/>
  <c r="E276" i="6"/>
  <c r="E278" i="6"/>
  <c r="E279" i="6"/>
  <c r="E280" i="6"/>
  <c r="E281" i="6"/>
  <c r="E282" i="6"/>
  <c r="E311" i="6"/>
  <c r="E2" i="2"/>
  <c r="E3" i="2"/>
  <c r="E4" i="2"/>
  <c r="E5" i="2"/>
  <c r="E6" i="2"/>
  <c r="E7" i="2"/>
  <c r="E8" i="2"/>
  <c r="E9" i="2"/>
  <c r="E10" i="2"/>
  <c r="E11" i="2"/>
  <c r="E12" i="2"/>
  <c r="E13" i="2"/>
  <c r="E14" i="2"/>
  <c r="E15" i="2"/>
  <c r="E16" i="2"/>
  <c r="E17" i="2"/>
  <c r="E18" i="2"/>
  <c r="E19" i="2"/>
  <c r="E20" i="2"/>
  <c r="E21" i="2"/>
  <c r="E167" i="2"/>
  <c r="E169" i="2"/>
  <c r="E24" i="2"/>
  <c r="E25" i="2"/>
  <c r="E26" i="2"/>
  <c r="E170" i="2"/>
  <c r="E171" i="2"/>
  <c r="E29" i="2"/>
  <c r="E30" i="2"/>
  <c r="E31" i="2"/>
  <c r="E32" i="2"/>
  <c r="E33" i="2"/>
  <c r="E34" i="2"/>
  <c r="E35" i="2"/>
  <c r="E36" i="2"/>
  <c r="E172" i="2"/>
  <c r="E38" i="2"/>
  <c r="E177" i="2"/>
  <c r="E183" i="2"/>
  <c r="E184" i="2"/>
  <c r="E196" i="2"/>
  <c r="E43" i="2"/>
  <c r="E44" i="2"/>
  <c r="E45" i="2"/>
  <c r="E46" i="2"/>
  <c r="E197" i="2"/>
  <c r="E48" i="2"/>
  <c r="E49" i="2"/>
  <c r="E50" i="2"/>
  <c r="E51" i="2"/>
  <c r="E52" i="2"/>
  <c r="E53" i="2"/>
  <c r="E54" i="2"/>
  <c r="E55" i="2"/>
  <c r="E56" i="2"/>
  <c r="E57" i="2"/>
  <c r="E58" i="2"/>
  <c r="E59" i="2"/>
  <c r="E60" i="2"/>
  <c r="E61" i="2"/>
  <c r="E62" i="2"/>
  <c r="E63" i="2"/>
  <c r="E159" i="2"/>
  <c r="E160" i="2"/>
  <c r="E66" i="2"/>
  <c r="E67" i="2"/>
  <c r="E68" i="2"/>
  <c r="E69" i="2"/>
  <c r="E70" i="2"/>
  <c r="E71" i="2"/>
  <c r="E72" i="2"/>
  <c r="E163" i="2"/>
  <c r="E164" i="2"/>
  <c r="E75" i="2"/>
  <c r="E76" i="2"/>
  <c r="E77" i="2"/>
  <c r="E165" i="2"/>
  <c r="E166"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31" i="2"/>
  <c r="E133" i="2"/>
  <c r="E117" i="2"/>
  <c r="E118" i="2"/>
  <c r="E119" i="2"/>
  <c r="E120" i="2"/>
  <c r="E134" i="2"/>
  <c r="E122" i="2"/>
  <c r="E135" i="2"/>
  <c r="E124" i="2"/>
  <c r="E125" i="2"/>
  <c r="E137" i="2"/>
  <c r="E127" i="2"/>
  <c r="E128" i="2"/>
  <c r="E129" i="2"/>
  <c r="E148" i="2"/>
  <c r="E149" i="2"/>
  <c r="E132" i="2"/>
  <c r="E150" i="2"/>
  <c r="E151" i="2"/>
  <c r="E152" i="2"/>
  <c r="E136" i="2"/>
  <c r="E153" i="2"/>
  <c r="E138" i="2"/>
  <c r="E139" i="2"/>
  <c r="E140" i="2"/>
  <c r="E141" i="2"/>
  <c r="E142" i="2"/>
  <c r="E143" i="2"/>
  <c r="E144" i="2"/>
  <c r="E145" i="2"/>
  <c r="E146" i="2"/>
  <c r="E147" i="2"/>
  <c r="E27" i="2"/>
  <c r="E28" i="2"/>
  <c r="E37" i="2"/>
  <c r="E39" i="2"/>
  <c r="E40" i="2"/>
  <c r="E41" i="2"/>
  <c r="E154" i="2"/>
  <c r="E155" i="2"/>
  <c r="E156" i="2"/>
  <c r="E157" i="2"/>
  <c r="E158" i="2"/>
  <c r="E42" i="2"/>
  <c r="E47" i="2"/>
  <c r="E161" i="2"/>
  <c r="E162" i="2"/>
  <c r="E64" i="2"/>
  <c r="E65" i="2"/>
  <c r="E73" i="2"/>
  <c r="E74" i="2"/>
  <c r="E78" i="2"/>
  <c r="E168" i="2"/>
  <c r="E79" i="2"/>
  <c r="E115" i="2"/>
  <c r="E116" i="2"/>
  <c r="E121" i="2"/>
  <c r="E173" i="2"/>
  <c r="E174" i="2"/>
  <c r="E175" i="2"/>
  <c r="E176" i="2"/>
  <c r="E123" i="2"/>
  <c r="E178" i="2"/>
  <c r="E179" i="2"/>
  <c r="E180" i="2"/>
  <c r="E181" i="2"/>
  <c r="E182" i="2"/>
  <c r="E126" i="2"/>
  <c r="E130" i="2"/>
  <c r="E185" i="2"/>
  <c r="E186" i="2"/>
  <c r="E187" i="2"/>
  <c r="E188" i="2"/>
  <c r="E189" i="2"/>
  <c r="E190" i="2"/>
  <c r="E191" i="2"/>
  <c r="E192" i="2"/>
  <c r="E193" i="2"/>
  <c r="E194" i="2"/>
  <c r="E195" i="2"/>
  <c r="H11" i="1"/>
  <c r="H9" i="1"/>
  <c r="H10" i="1"/>
  <c r="F6" i="6" s="1"/>
  <c r="H8" i="1"/>
  <c r="F176" i="9" s="1"/>
  <c r="H30" i="1"/>
  <c r="H31" i="1"/>
  <c r="H29" i="1"/>
  <c r="H24" i="1"/>
  <c r="F216" i="6" s="1"/>
  <c r="H25" i="1"/>
  <c r="H23" i="1"/>
  <c r="F162" i="6" s="1"/>
  <c r="H16" i="1"/>
  <c r="H22" i="1"/>
  <c r="H21" i="1"/>
  <c r="F23" i="9" s="1"/>
  <c r="H17" i="1"/>
  <c r="F182" i="9" s="1"/>
  <c r="H14" i="1"/>
  <c r="H3" i="1"/>
  <c r="H2" i="1"/>
  <c r="H7" i="1"/>
  <c r="H6" i="1"/>
  <c r="H5" i="1"/>
  <c r="H4" i="1"/>
  <c r="F189" i="9" s="1"/>
  <c r="F70" i="6"/>
  <c r="H12" i="1"/>
  <c r="C12" i="1"/>
  <c r="C10" i="1"/>
  <c r="C3" i="1"/>
  <c r="C29" i="1"/>
  <c r="C28" i="1"/>
  <c r="C27" i="1"/>
  <c r="C26" i="1"/>
  <c r="C25" i="1"/>
  <c r="C24" i="1"/>
  <c r="C23" i="1"/>
  <c r="C22" i="1"/>
  <c r="C21" i="1"/>
  <c r="C20" i="1"/>
  <c r="C17" i="1"/>
  <c r="C16" i="1"/>
  <c r="C14" i="1"/>
  <c r="C13" i="1"/>
  <c r="C4" i="1"/>
  <c r="C5" i="1"/>
  <c r="C6" i="1"/>
  <c r="C7" i="1"/>
  <c r="C8" i="1"/>
  <c r="C9" i="1"/>
  <c r="F165" i="9" l="1"/>
  <c r="F180" i="9"/>
  <c r="F270" i="6"/>
  <c r="F80" i="6"/>
  <c r="F251" i="6"/>
  <c r="F279" i="6"/>
  <c r="F69" i="6"/>
  <c r="F239" i="6"/>
  <c r="F95" i="6"/>
  <c r="F233" i="6"/>
  <c r="F245" i="6"/>
  <c r="F9" i="6"/>
  <c r="F113" i="6"/>
  <c r="F285" i="6"/>
  <c r="F112" i="6"/>
  <c r="F160" i="6"/>
  <c r="F189" i="6"/>
  <c r="F278" i="6"/>
  <c r="F202" i="6"/>
  <c r="F255" i="6"/>
  <c r="F267" i="6"/>
  <c r="F264" i="6"/>
  <c r="F288" i="6"/>
  <c r="F301" i="6"/>
  <c r="F302" i="6"/>
  <c r="F155" i="6"/>
  <c r="F281" i="6"/>
  <c r="F290" i="6"/>
  <c r="F308" i="6"/>
  <c r="F277" i="6"/>
  <c r="F114" i="6"/>
  <c r="F187" i="6"/>
  <c r="F276" i="6"/>
  <c r="F115" i="6"/>
  <c r="F249" i="6"/>
  <c r="F96" i="6"/>
  <c r="F30" i="6"/>
  <c r="F117" i="6"/>
  <c r="F137" i="6"/>
  <c r="F198" i="6"/>
  <c r="F118" i="6"/>
  <c r="F154" i="6"/>
  <c r="F131" i="6"/>
  <c r="F176" i="6"/>
  <c r="F209" i="6"/>
  <c r="F5" i="6"/>
  <c r="F8" i="6"/>
  <c r="F21" i="6"/>
  <c r="F18" i="6"/>
  <c r="F19" i="6"/>
  <c r="F31" i="6"/>
  <c r="F33" i="6"/>
  <c r="F60" i="6"/>
  <c r="F56" i="6"/>
  <c r="F67" i="6"/>
  <c r="F74" i="6"/>
  <c r="F93" i="6"/>
  <c r="F105" i="6"/>
  <c r="F129" i="6"/>
  <c r="F133" i="6"/>
  <c r="F141" i="6"/>
  <c r="F181" i="6"/>
  <c r="F81" i="6"/>
  <c r="F90" i="6"/>
  <c r="F130" i="6"/>
  <c r="F138" i="6"/>
  <c r="F195" i="6"/>
  <c r="F199" i="6"/>
  <c r="F235" i="6"/>
  <c r="F260" i="6"/>
  <c r="F268" i="6"/>
  <c r="F310" i="6"/>
  <c r="F54" i="6"/>
  <c r="F103" i="6"/>
  <c r="F135" i="6"/>
  <c r="F139" i="6"/>
  <c r="F163" i="6"/>
  <c r="F175" i="6"/>
  <c r="F192" i="6"/>
  <c r="F228" i="6"/>
  <c r="F244" i="6"/>
  <c r="F289" i="6"/>
  <c r="F104" i="6"/>
  <c r="F116" i="6"/>
  <c r="F124" i="6"/>
  <c r="F128" i="6"/>
  <c r="F156" i="6"/>
  <c r="F213" i="6"/>
  <c r="F34" i="6"/>
  <c r="F64" i="6"/>
  <c r="F161" i="6"/>
  <c r="F50" i="6"/>
  <c r="F106" i="6"/>
  <c r="F227" i="6"/>
  <c r="F53" i="6"/>
  <c r="F76" i="6"/>
  <c r="F84" i="6"/>
  <c r="F91" i="6"/>
  <c r="F171" i="6"/>
  <c r="F265" i="6"/>
  <c r="F85" i="6"/>
  <c r="F291" i="6"/>
  <c r="F292" i="6"/>
  <c r="F27" i="6"/>
  <c r="F47" i="6"/>
  <c r="F45" i="6"/>
  <c r="F313" i="6"/>
  <c r="F109" i="6"/>
  <c r="F149" i="6"/>
  <c r="F194" i="6"/>
  <c r="F271" i="6"/>
  <c r="F275" i="6"/>
  <c r="F283" i="6"/>
  <c r="F307" i="6"/>
  <c r="F305" i="6"/>
  <c r="F98" i="6"/>
  <c r="F110" i="6"/>
  <c r="F122" i="6"/>
  <c r="F134" i="6"/>
  <c r="F191" i="6"/>
  <c r="F231" i="6"/>
  <c r="F284" i="6"/>
  <c r="F296" i="6"/>
  <c r="F300" i="6"/>
  <c r="F119" i="6"/>
  <c r="F151" i="6"/>
  <c r="F196" i="6"/>
  <c r="F212" i="6"/>
  <c r="F232" i="6"/>
  <c r="F297" i="6"/>
  <c r="F120" i="6"/>
  <c r="F132" i="6"/>
  <c r="F140" i="6"/>
  <c r="F197" i="6"/>
  <c r="F298" i="6"/>
  <c r="F51" i="6"/>
  <c r="F184" i="6"/>
  <c r="F7" i="6"/>
  <c r="F10" i="6"/>
  <c r="F11" i="6"/>
  <c r="F12" i="6"/>
  <c r="F15" i="6"/>
  <c r="F24" i="6"/>
  <c r="F16" i="6"/>
  <c r="F23" i="6"/>
  <c r="F17" i="6"/>
  <c r="F22" i="6"/>
  <c r="F20" i="6"/>
  <c r="F25" i="6"/>
  <c r="F26" i="6"/>
  <c r="F28" i="6"/>
  <c r="F32" i="6"/>
  <c r="F29" i="6"/>
  <c r="F39" i="6"/>
  <c r="F35" i="6"/>
  <c r="F41" i="6"/>
  <c r="F55" i="6"/>
  <c r="F65" i="6"/>
  <c r="F66" i="6"/>
  <c r="F68" i="6"/>
  <c r="F61" i="6"/>
  <c r="F79" i="6"/>
  <c r="F101" i="6"/>
  <c r="F121" i="6"/>
  <c r="F125" i="6"/>
  <c r="F157" i="6"/>
  <c r="F173" i="6"/>
  <c r="F177" i="6"/>
  <c r="F214" i="6"/>
  <c r="F230" i="6"/>
  <c r="F234" i="6"/>
  <c r="F246" i="6"/>
  <c r="F299" i="6"/>
  <c r="F63" i="6"/>
  <c r="F52" i="6"/>
  <c r="F48" i="6"/>
  <c r="F75" i="6"/>
  <c r="F88" i="6"/>
  <c r="F102" i="6"/>
  <c r="F126" i="6"/>
  <c r="F142" i="6"/>
  <c r="F150" i="6"/>
  <c r="F158" i="6"/>
  <c r="F170" i="6"/>
  <c r="F178" i="6"/>
  <c r="F182" i="6"/>
  <c r="F207" i="6"/>
  <c r="F243" i="6"/>
  <c r="F312" i="6"/>
  <c r="F71" i="6"/>
  <c r="F62" i="6"/>
  <c r="F99" i="6"/>
  <c r="F107" i="6"/>
  <c r="F123" i="6"/>
  <c r="F143" i="6"/>
  <c r="F179" i="6"/>
  <c r="F183" i="6"/>
  <c r="F261" i="6"/>
  <c r="F269" i="6"/>
  <c r="F306" i="6"/>
  <c r="F73" i="6"/>
  <c r="F77" i="6"/>
  <c r="F78" i="6"/>
  <c r="F108" i="6"/>
  <c r="F136" i="6"/>
  <c r="F148" i="6"/>
  <c r="F168" i="6"/>
  <c r="F185" i="6"/>
  <c r="F193" i="6"/>
  <c r="F262" i="6"/>
  <c r="F274" i="6"/>
  <c r="F286" i="6"/>
  <c r="F72" i="6"/>
  <c r="F43" i="6"/>
  <c r="F42" i="6"/>
  <c r="F165" i="6"/>
  <c r="F169" i="6"/>
  <c r="F206" i="6"/>
  <c r="F226" i="6"/>
  <c r="F242" i="6"/>
  <c r="F259" i="6"/>
  <c r="F263" i="6"/>
  <c r="F287" i="6"/>
  <c r="F295" i="6"/>
  <c r="F303" i="6"/>
  <c r="F311" i="6"/>
  <c r="F174" i="6"/>
  <c r="F280" i="6"/>
  <c r="F304" i="6"/>
  <c r="F127" i="6"/>
  <c r="F159" i="6"/>
  <c r="F204" i="6"/>
  <c r="F236" i="6"/>
  <c r="F253" i="6"/>
  <c r="F293" i="6"/>
  <c r="F49" i="6"/>
  <c r="F100" i="6"/>
  <c r="F164" i="6"/>
  <c r="F172" i="6"/>
  <c r="F180" i="6"/>
  <c r="F201" i="6"/>
  <c r="F205" i="6"/>
  <c r="F229" i="6"/>
  <c r="F241" i="6"/>
  <c r="F254" i="6"/>
  <c r="F258" i="6"/>
  <c r="F266" i="6"/>
  <c r="F282" i="6"/>
  <c r="F294" i="6"/>
  <c r="F38" i="6"/>
  <c r="F86" i="6"/>
  <c r="F217" i="6"/>
  <c r="F2" i="6"/>
  <c r="F3" i="6"/>
  <c r="F58" i="6"/>
  <c r="F37" i="6"/>
  <c r="F40" i="6"/>
  <c r="F59" i="6"/>
  <c r="F44" i="6"/>
  <c r="F145" i="6"/>
  <c r="F153" i="6"/>
  <c r="F210" i="6"/>
  <c r="F83" i="6"/>
  <c r="F166" i="6"/>
  <c r="F272" i="6"/>
  <c r="F147" i="6"/>
  <c r="F237" i="6"/>
  <c r="F23" i="2"/>
  <c r="F22" i="2"/>
  <c r="F156" i="2"/>
  <c r="E403" i="9" l="1"/>
  <c r="F314" i="6"/>
  <c r="E316" i="6" s="1"/>
  <c r="F195" i="2"/>
  <c r="F194" i="2"/>
  <c r="F193" i="2"/>
  <c r="F192" i="2"/>
  <c r="F191" i="2"/>
  <c r="F188" i="2"/>
  <c r="F187" i="2"/>
  <c r="F189" i="2"/>
  <c r="D74" i="2" l="1"/>
  <c r="F74" i="2" s="1"/>
  <c r="F180" i="2"/>
  <c r="F190" i="2"/>
  <c r="F186" i="2"/>
  <c r="F130" i="2"/>
  <c r="F182" i="2"/>
  <c r="F79" i="2"/>
  <c r="F179" i="2"/>
  <c r="F178" i="2"/>
  <c r="F185" i="2" l="1"/>
  <c r="F126" i="2"/>
  <c r="F78" i="2"/>
  <c r="F181" i="2"/>
  <c r="F175" i="2"/>
  <c r="F174" i="2"/>
  <c r="F123" i="2" l="1"/>
  <c r="F116" i="2"/>
  <c r="F115" i="2" l="1"/>
  <c r="F121" i="2" l="1"/>
  <c r="F173" i="2"/>
  <c r="F176" i="2"/>
  <c r="F168" i="2"/>
  <c r="F108" i="2" l="1"/>
  <c r="F160" i="2" l="1"/>
  <c r="F136" i="2" l="1"/>
  <c r="F152" i="2"/>
  <c r="F159" i="2"/>
  <c r="F161" i="2" l="1"/>
  <c r="F177" i="2" l="1"/>
  <c r="F139" i="2" l="1"/>
  <c r="F28" i="2" l="1"/>
  <c r="F118" i="2"/>
  <c r="F106" i="2"/>
  <c r="F93" i="2"/>
  <c r="F75" i="2"/>
  <c r="F24" i="2"/>
  <c r="F49" i="2"/>
  <c r="F19" i="2" l="1"/>
  <c r="F162" i="2"/>
  <c r="F47" i="2"/>
  <c r="F155" i="2"/>
  <c r="F41" i="2"/>
  <c r="F27" i="2"/>
  <c r="F40" i="2"/>
  <c r="F39" i="2"/>
  <c r="F142" i="2"/>
  <c r="F145" i="2"/>
  <c r="F140" i="2"/>
  <c r="F138" i="2"/>
  <c r="F153" i="2"/>
  <c r="F151" i="2"/>
  <c r="F132" i="2"/>
  <c r="F129" i="2"/>
  <c r="F127" i="2"/>
  <c r="F111" i="2"/>
  <c r="F107" i="2"/>
  <c r="F102" i="2"/>
  <c r="F100" i="2"/>
  <c r="F83" i="2"/>
  <c r="F77" i="2"/>
  <c r="F165" i="2"/>
  <c r="F72" i="2"/>
  <c r="F164" i="2"/>
  <c r="F71" i="2"/>
  <c r="F63" i="2"/>
  <c r="F62" i="2"/>
  <c r="F11" i="2"/>
  <c r="F55" i="2"/>
  <c r="F36" i="2"/>
  <c r="F31" i="2"/>
  <c r="F169" i="2"/>
  <c r="F171" i="2"/>
  <c r="F33" i="2"/>
  <c r="F16" i="2"/>
  <c r="F3" i="2"/>
  <c r="F103" i="2"/>
  <c r="F15" i="2"/>
  <c r="F4" i="2"/>
  <c r="F2" i="2"/>
  <c r="F42" i="2" l="1"/>
  <c r="F154" i="2"/>
  <c r="F148" i="2"/>
  <c r="F124" i="2"/>
  <c r="F113" i="2"/>
  <c r="F89" i="2"/>
  <c r="F57" i="2"/>
  <c r="F6" i="2"/>
  <c r="F141" i="2"/>
  <c r="F109" i="2"/>
  <c r="F67" i="2"/>
  <c r="F56" i="2"/>
  <c r="F120" i="2"/>
  <c r="F137" i="2"/>
  <c r="F135" i="2"/>
  <c r="F117" i="2"/>
  <c r="F163" i="2"/>
  <c r="F70" i="2"/>
  <c r="F66" i="2"/>
  <c r="F61" i="2"/>
  <c r="F59" i="2"/>
  <c r="F144" i="2"/>
  <c r="F122" i="2"/>
  <c r="F150" i="2"/>
  <c r="F88" i="2"/>
  <c r="F87" i="2"/>
  <c r="F60" i="2"/>
  <c r="F32" i="2"/>
  <c r="F146" i="2"/>
  <c r="F110" i="2"/>
  <c r="F52" i="2"/>
  <c r="F5" i="2"/>
  <c r="F183" i="2"/>
  <c r="F73" i="2"/>
  <c r="F158" i="2"/>
  <c r="F37" i="2"/>
  <c r="F105" i="2"/>
  <c r="F76" i="2"/>
  <c r="F25" i="2"/>
  <c r="F64" i="2"/>
  <c r="F65" i="2"/>
  <c r="F157" i="2"/>
  <c r="F143" i="2"/>
  <c r="F149" i="2"/>
  <c r="F128" i="2"/>
  <c r="F125" i="2"/>
  <c r="F134" i="2"/>
  <c r="F119" i="2"/>
  <c r="F114" i="2"/>
  <c r="F133" i="2"/>
  <c r="F131" i="2"/>
  <c r="F112" i="2"/>
  <c r="F99" i="2"/>
  <c r="F98" i="2"/>
  <c r="F101" i="2"/>
  <c r="F104" i="2"/>
  <c r="F96" i="2"/>
  <c r="F91" i="2"/>
  <c r="F92" i="2"/>
  <c r="F90" i="2"/>
  <c r="F84" i="2"/>
  <c r="F80" i="2"/>
  <c r="F82" i="2"/>
  <c r="F81" i="2"/>
  <c r="F85" i="2"/>
  <c r="F166" i="2"/>
  <c r="F86" i="2"/>
  <c r="F69" i="2"/>
  <c r="F68" i="2"/>
  <c r="F21" i="2"/>
  <c r="F58" i="2"/>
  <c r="F45" i="2"/>
  <c r="F172" i="2"/>
  <c r="F10" i="2"/>
  <c r="F34" i="2"/>
  <c r="F53" i="2"/>
  <c r="F196" i="2"/>
  <c r="F44" i="2"/>
  <c r="F38" i="2"/>
  <c r="F197" i="2"/>
  <c r="F184" i="2"/>
  <c r="F43" i="2"/>
  <c r="F12" i="2"/>
  <c r="F54" i="2"/>
  <c r="F50" i="2"/>
  <c r="F48" i="2"/>
  <c r="F46" i="2"/>
  <c r="F29" i="2"/>
  <c r="F14" i="2"/>
  <c r="F8" i="2"/>
  <c r="F17" i="2"/>
  <c r="F35" i="2"/>
  <c r="F30" i="2"/>
  <c r="F170" i="2"/>
  <c r="F26" i="2"/>
  <c r="F167" i="2"/>
  <c r="F20" i="2"/>
  <c r="F18" i="2"/>
  <c r="F13" i="2"/>
  <c r="F9" i="2"/>
  <c r="F7" i="2"/>
  <c r="F199" i="2" l="1"/>
</calcChain>
</file>

<file path=xl/sharedStrings.xml><?xml version="1.0" encoding="utf-8"?>
<sst xmlns="http://schemas.openxmlformats.org/spreadsheetml/2006/main" count="3694" uniqueCount="1269">
  <si>
    <t>Tätigkeit</t>
  </si>
  <si>
    <t>Telefonat lang</t>
  </si>
  <si>
    <t>Zeitaufwand Anfahrt Geschäfts-Meeting, Einheit pro 10 km</t>
  </si>
  <si>
    <t>Stundensatz</t>
  </si>
  <si>
    <t>Standortanalyse &lt; 3 km Trails, inkl. Plan</t>
  </si>
  <si>
    <t>3-D Modell &lt; 3 km Trails</t>
  </si>
  <si>
    <t>3-D Modell &gt; 10 km Trails</t>
  </si>
  <si>
    <t>3-D Modell 3-10 km Trails</t>
  </si>
  <si>
    <t xml:space="preserve">Angebot verfassen &lt; 3 km </t>
  </si>
  <si>
    <t xml:space="preserve">Angebot verfassen 3-10 km </t>
  </si>
  <si>
    <t xml:space="preserve">Angebot verfassen &gt; 10 km </t>
  </si>
  <si>
    <t>Projekt</t>
  </si>
  <si>
    <t>Leistung</t>
  </si>
  <si>
    <t>Akkordierung, Kommunikation intern</t>
  </si>
  <si>
    <t>Zeitbedarf Min (pauschal)</t>
  </si>
  <si>
    <t>Standortanalyse 3-10 km Trails, inkl. Plan</t>
  </si>
  <si>
    <t>Standortanalyse &gt; 10 km Trails, inkl. Plan</t>
  </si>
  <si>
    <t>Rosskopf</t>
  </si>
  <si>
    <t>Zeitaufwand</t>
  </si>
  <si>
    <t xml:space="preserve">Kosten </t>
  </si>
  <si>
    <t>Finkenstein</t>
  </si>
  <si>
    <t>Rangger Köpfl</t>
  </si>
  <si>
    <t>Recherche, Vorbereitung von Materialien, Präsentationen, etc. für Geschäfts-Meeting</t>
  </si>
  <si>
    <t>Datum</t>
  </si>
  <si>
    <t>Notiz</t>
  </si>
  <si>
    <t>Stk.</t>
  </si>
  <si>
    <t>Bgm. Maga. Johanna Obojes-Rubatscher, Oberperfuss</t>
  </si>
  <si>
    <t>GF: Mag. Hubert Deutschmann</t>
  </si>
  <si>
    <t>GF: Mag. Hubert Deutschmann u Bgm.</t>
  </si>
  <si>
    <t>Philipp Obermüller, Helmut Messner</t>
  </si>
  <si>
    <t>Angebotsbesprechung</t>
  </si>
  <si>
    <t>Spontane Vorstellung vorort</t>
  </si>
  <si>
    <t>Philipp Obermüller, Helmut Messner, Anfrage Treffen - Angebotsbesprechung</t>
  </si>
  <si>
    <t>Konzept Präsentation</t>
  </si>
  <si>
    <t>MIT</t>
  </si>
  <si>
    <t>Informelles Treffen mit Partnern, potentiellen Kunden etc.</t>
  </si>
  <si>
    <t>Ischgl</t>
  </si>
  <si>
    <t>Max Schmidt, Patrick Meraner, Cafe Central, 09.00</t>
  </si>
  <si>
    <t>Max Schmidt, Patrick Meraner</t>
  </si>
  <si>
    <t>Following up per email, asking for an appointment to come by, and present portfolio, and asking if they want a pre-concept!</t>
  </si>
  <si>
    <t>Philipp Obermüller, Helmut Messner, Erinnerung Treffen - Angebotsbesprechung -&gt; Antwort-Mail am 16.01.2018, mit Info über Verwaltungsratssitzung 31.01.2018, mit endgültigem Beschluss über Projektausarbeitung 2018!</t>
  </si>
  <si>
    <t>Hall/Wattens</t>
  </si>
  <si>
    <t>Cody Gespräch mit Mathias Garber (Alpreif, Schladming, baut Pumptrack in Kramsach) - Allegra ist in Kramsach mit Konzept abgeblitz! --&gt; Angebot, vorbeizukommen, für Brainstorming, e-Mail Adresse TVB: kramsach@alpbachtal.at, Kontakt Mitarbeiter für "Erlebnisraumplanung" Manuel Hufnagel, e-Mail: m.hufnagel@alpbachtal.at, Telefon:  +43 5337 21200 16, Gespräch: Wille zum Ausbau des Angebotes ist da, aber Projekte scheitern immer wieder an Grundeigentümern und Jägerschaft, neuer Weg Bikemodell 2.0 Bayreutherhütte kommt, sowie ein weiterer.. Übungsgelände wird gebaut, in 2. Ausbaustufe soll ein asphaltierter Pumptrack entstehen - Problem ist Förderung, die nur für naturnahe Strecken ausgezahlt wird!</t>
  </si>
  <si>
    <t>Nachfrage, weil keine Antwort auf email vom 17.01.2018, Temin 1.2.2018 passt</t>
  </si>
  <si>
    <t>Terminfixierung per eMail, 1.2.2018, 11:00, Talstation Vals</t>
  </si>
  <si>
    <t>Bei Philipp nachfragen, ob noch etwas gebraucht wird! SMS: "Hallo Philipp! Falls ihr für die Verwaltungsratssitzung noch irgendwelche Materialien brauchen solltet - Pläne, Bildmaterial, Tabellen, etc.  - bitte einfach kurz Bescheid geben! LG, Kay"</t>
  </si>
  <si>
    <t>Kaltenbach/Spieljoch</t>
  </si>
  <si>
    <t>Zentralbüro, Reisebüro Hochzillertal GmbH, Kaltenbach, 052832800, ino@schultz-ski.at --&gt; 23.01.2018 E-Mail DRAFT sent Cody --&gt; Send off to Schultz!</t>
  </si>
  <si>
    <t>E-Mail kurz (&lt; 1000 Zeichen)</t>
  </si>
  <si>
    <t>E-Mail lang (&gt; 1000 Zeichen)</t>
  </si>
  <si>
    <t>E-Mail n. Vorlage kurz (&lt; 1000 Zeichen)</t>
  </si>
  <si>
    <t>E-Mail n. Vorlage lang (&gt; 1000 Zeichen)</t>
  </si>
  <si>
    <t>DTM/DSM, Orthofotos, Corine, Kataster, Bauleitplan, etc. Datenbezug - http://geokatalog.buergernetz.bz.it/geokatalog/</t>
  </si>
  <si>
    <t>Hermagor</t>
  </si>
  <si>
    <t>TVB Kontakt: Martin Friede (0522345544-41) - Egger Called him during our meeting to introduce me, so we have toe good word from Egger. Freide said that its tough there, but I think it would be good to touch base and ask for a personal meeting, just to explain the potential to him and ask if we can do a trail analysis of the area. --&gt; Angebot, Brainstorming, Vorstudie, etc. --&gt; ist bis Mittw. 24.01.2018 auf Messe! --&gt; Neuer Versuch dann!</t>
  </si>
  <si>
    <t>Martin Friede 0522345544 -41 anrufen und Termin vereinbaren, während Gespräch mit Egger, Telefonat mit Friede über MTB-Trails.. --&gt; Anruf: Sagt, Erst in 1-2 Jahren interessant wenn, neue Bahn realisiert.. Infos: Zusammenschluss Almenweg 1600, oberh. Rinneralm funktioniert nicht wegen Jagdpächter, Bikemodell 2.0 ins Voldertal in Diskussion.. Resultat unseres Gespräches: ich schicke e-Mail mit Portfolio.. Friede behaltet uns in Evidenz, und kommt hoffentl. auf uns zurück sobald ein Projekt aussteht!</t>
  </si>
  <si>
    <t>Portfolio und Bitte um Evidenz-Haltung an Friede geschickt!!</t>
  </si>
  <si>
    <t>Anfahrt Meeting, hin- und retour</t>
  </si>
  <si>
    <t>Geschäfts-Meeting, Präsentation lang</t>
  </si>
  <si>
    <t>Geschäfts-Meeting, Präsentation kurz</t>
  </si>
  <si>
    <t>Telefonat Phillip: Bikepark wurde bei Vorstandsratsitzung nicht besprochen weil sie mit der Tagesordnung nicht fertig geworden sind. Am 27.02.2018 spätestens, frühestens bei einer der nächsten wöchentlichen Sitzungen soll das Thema auf die Tagesordnung kommen! ..wegen Angebot Materialien/Pläne: Zusage von mir, dass wir am 1.2.2018, am Weg zu Jochtal-Termin USB Stick vorbei bringen!</t>
  </si>
  <si>
    <t>Competitors</t>
  </si>
  <si>
    <t>Alpreif</t>
  </si>
  <si>
    <t>Allegra</t>
  </si>
  <si>
    <t>VeloSolutions</t>
  </si>
  <si>
    <t>Rideable</t>
  </si>
  <si>
    <t>BikeMovement</t>
  </si>
  <si>
    <t>... Kay Cichini, Fa. Trailtech spricht. Ich habe ihnen letzte Woche ein e-Mail bzgl. MTB-Entwicklung im Zillertal geschrieben. Ich wollte auf dem Weg noch einmal nachfragen, ob Interesse besteht, dass wir die Arbeit und das Leistungsspektrum unserer Fa. vorstellen bzw. mit Ihnen Entwicklungsmöglichkeiten für ihr Sommer und Nebenssaison-Angebot eruieren. Wir könnten zu dem Zweck gerne, unverbindlich einen Termin  ausmachen und würden sie in der Geschäftsleitstelle, oder wo immer ihnen es lieb ist, besuchen.</t>
  </si>
  <si>
    <t xml:space="preserve">Called Schultz.. Answered very snippy, was "in a meeting", obviously had read the E-Mail and told the secretary, that we should come back in April, but secretary didn't communicate to us.. So, i asked him if its ok then if we get back to him, in April and he said yes.. </t>
  </si>
  <si>
    <t>Kaufmännische Leiter Mag. Adrian Egger, Patscherkofel, had talks with Cody on regular basis about Snowpark at Patscherkofel - there Egger talked about being positive to have mountainbiking at the Station / Zimmerwiese Areal and suggested to get in contact with Niescher (+43 512 5360 1662, romuald.niescher@magibk.at) --&gt; E-Mail sent!</t>
  </si>
  <si>
    <t xml:space="preserve">Follow up call to Niescher, Secretary said he'd call back.. </t>
  </si>
  <si>
    <t>Carlo Bertini dropped Flyer Fall 2017 and got Kontakt, Whatsapp, info@gitschberg-jochtal.com, +39 0472 522266, 17.1.2018 Anruf, GF Christoph Seeber, bekundet Interesse! Aber erst mit Zusammenschluss Meransen relevant. In einem Jahr Projektierung der neuen Seilbahn, dann eventuelle Entwicklung als Bikedestination! Following up per email, asking for an appointment to come by, and present portfolio, and maybe also a pre-concept! (will ask in email if they want a pre-concept!), 1.2.2018 11:00, Büro Talstation, Eingang Rückseite)</t>
  </si>
  <si>
    <t>Meeting 01.02.2018, Gespräch mit Cody, Carlo, Seeber, XXX und mir --&gt; Wir erstellen Vor-Konzept und Kostenvoranschlag für eine Machbarkeitsstudie bis Ende Feber! Eckpunkte: (1) Roof-Pumptrack, (2) Talabfahrten "Lindenweg", "Jägersteig&amp;Talweg", "Bunker-Trails", (3) Mittelstation Gitschberg Trails</t>
  </si>
  <si>
    <t>Talked about design of Pumptrack on roof.. Architekten Kontakt an mich weitergegen --&gt; Anfrage wegen Daten von Gebäude (Kontakt Fa IPM, Damian.Berger@ipm.bz)</t>
  </si>
  <si>
    <t>Sportareal Zimmerwiese / Vitalregion</t>
  </si>
  <si>
    <t>Short reply after Niescher answered Mail from 26.01.2018, providing valueable Info of the "Vitalregion" and the People in Charge! We need to contact Strobl in Aldrans to see whats happening! --&gt; Call Strobl!</t>
  </si>
  <si>
    <t>Imster Bergbahn</t>
  </si>
  <si>
    <t>Sehr geehrter Herr Schöpf!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Hochimst, bzw. für die Region insgesamt, besprechen. 
Wir würde uns über eine Gelegenheit zu einem Gedankenaustausch bzgl. möglicher MTB-Angebote in Imst/Hochimst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</si>
  <si>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Schöpf, 05.02.2018</t>
  </si>
  <si>
    <t>Damian Berger Telefonat -&gt; IPM mach Hoch/Tiefbau, Planung macht Arch. Driendl Tel. 0043 1585 1868 --&gt; Tel.anruf 02.02.2018, Mitarbeiter dort bittet um Rückruf am Montag 05.02. weil Hr. Driendl, der Ansprechpartner ist, nicht mehgr da ist..</t>
  </si>
  <si>
    <t>0676 845144 250 schoepf@alpine-coaster.at --&gt; follow up email, wegen Evidenzhaltung, bzw. Ausschreibung etc. --&gt; erledigt!</t>
  </si>
  <si>
    <t>Wolfgang Beer war in Kontakt mit Fr. Lindner und Hrn. Koch bzgl. neu geplanter Trails.. follow-up</t>
  </si>
  <si>
    <t>Sehr geehrte Frau Lindner,
sehr geehrter Herr Koch!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die Region Fernpass/Leermoos/Zugspitze insgesamt, besprechen. 
Wir würde uns über eine Gelegenheit zu einem Gedankenaustausch bzgl. möglicher MTB-Angebote in der Region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</si>
  <si>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Sehr geehrter Hr. Walser!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</si>
  <si>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Lindner, Koch Zugspitze, 06.02.2018</t>
  </si>
  <si>
    <t>Schultz, Imst, 02.02.2018</t>
  </si>
  <si>
    <t>Christoph  Seeber, Gitschberg Jochtal, 17.01.2018</t>
  </si>
  <si>
    <t>Zugspitze</t>
  </si>
  <si>
    <t xml:space="preserve">Lars Lotze, Di. 06.02.2018, 15:30 --&gt; Forst fördert mit 50%, max. 60 Euro pro lfm, gedeckelt mit XXX Euro, sehr aufgeschlossen, unterstützt uns wo immer es geht..
</t>
  </si>
  <si>
    <t>TVB Kontakt, Wolfgang Beer emails and calls, Spring 2016, Peter --&gt; antwortet: keine Projekte derzeit.. hält uns in Evidenz</t>
  </si>
  <si>
    <t>Kurzes Danke für eMail Antwort!</t>
  </si>
  <si>
    <t>Ebner Florian (+39 0471 41 53 39), Amt Amt für Forstverwaltung, Bozen, Süd-Tirol, Sterzing Baumamt, Ingenieur Innung Bozen</t>
  </si>
  <si>
    <t>Sportverein Igls (Josef Wiesflecker, Obmann, 0699 12141206), kurzes Gespräch, sollen uns in Ruhe noch einmal zusammensetzen um das bestehende Konzept zu besprechen!</t>
  </si>
  <si>
    <t>Vor-Konzept</t>
  </si>
  <si>
    <t>Machbarkeitsstudie Angebot</t>
  </si>
  <si>
    <t>Kosten pauschal</t>
  </si>
  <si>
    <t>Andreas Brunner, Geometer Brixen, Gespräch über grundsätzliche Möglichkeiten bei Zusammenarbeit bei Projekt-Einrichungen</t>
  </si>
  <si>
    <t>E-Mail anfrage wegen Termin für Gespräch mit Josef Wiesflecker</t>
  </si>
  <si>
    <t>email Cedric --&gt; Danke für Initierung, Cedric schlägt Treffen Mitte März vor.. Meldet sich sobald Genaueres vorliegt.</t>
  </si>
  <si>
    <t xml:space="preserve">Philipp Anruf, Frage wegen Einreichplanung --&gt; Ich checke behördliche Vorgaben, und ggf. mögliche Zusammenarbeit mit Geometer/Baubüro </t>
  </si>
  <si>
    <t>Anreas Brunner, Rückantwort</t>
  </si>
  <si>
    <t>Abrechnung</t>
  </si>
  <si>
    <t>Trailtech</t>
  </si>
  <si>
    <t>Abrechnung Feb. 2018</t>
  </si>
  <si>
    <t>Abrechnung Jan. 2018</t>
  </si>
  <si>
    <t>Vertragsabschluss Bauprojekt</t>
  </si>
  <si>
    <t>Word-Template für Trailtech-Studie erstellen</t>
  </si>
  <si>
    <t>Philipp Antwort Mail wegen Geometer</t>
  </si>
  <si>
    <t>Philipp Antwort Telefonat wegen Geometer, Bausicherheitskoordinator, etc.</t>
  </si>
  <si>
    <t>Hrn. Arch. Driendl anrufen! Daten für Visualisierung anfragen! --&gt; per email per Driendl dir. nachgefragt!</t>
  </si>
  <si>
    <t>Pumptrack Vögele / Hofwald</t>
  </si>
  <si>
    <t>Hannes (maintains the pumptrack at Planötzenhofweg, Family Vögele is "pächter", owned by ÖBF!) - talked about making the Pumptrack official and maybe have a club for maintance and a possible platform for "Hofwald" Trail Network!!</t>
  </si>
  <si>
    <t>Call Lars to check for feasibility, regarding ÖBF, etc. --&gt; Lars fragt Stöhr und Albuin Neuner (Stadtforst - Entwicklung und Koordination, Freizeitangebote)</t>
  </si>
  <si>
    <t>Following up per email, asking for an appointment... --&gt; 28.02.2018 08:30</t>
  </si>
  <si>
    <t>Gesprächstermin mit Manuel Hufnagel um 08:30!</t>
  </si>
  <si>
    <t>Simon Wurzer, Go Vertical, privater Kontakt von Cody, stellte Kontakt zw. Cody und Ski-Gebiet für Ausschreibung bzw. Angebotslegung her.. Billigst Angebot ist schließlich an anderen Anbieter gegangen.. Simon called Cody, regretting not to get the deal.. Cody then called the planner Andreas Perktold, Planungsbüro, Bad Kleinkircheim), saying that if there had been a project reference list, we would have made the bid, 'cause the low price competitors have no references at all! Now, let's see if there getting back to us in doubt about the capabilities of the company that won the bid.</t>
  </si>
  <si>
    <t>Follow up call regarding Geometer Issues.. --&gt; Philipp says, there are serveral internals meeting to be held, and maybe April or so they will come to decisions about Bike-Concept..</t>
  </si>
  <si>
    <t>Anreas Brunner, mögliche Kostenaufteilung bei Projekten 100/10/8/2 Projekt/Planung/operativer Teil/Bau-Konsultent-Anteil</t>
  </si>
  <si>
    <t>Follow-Up for Opinion of Dieter and possible ÖBF involvement</t>
  </si>
  <si>
    <t>Christian, Mehrere e-Mails wegen Akkordierung wegen Photomontage</t>
  </si>
  <si>
    <t>Christian, Mehrere Anrufe wegen Akkordierung wegen Photomontage</t>
  </si>
  <si>
    <t>E-Mail follow up regarding Collaboration!</t>
  </si>
  <si>
    <t>Vor-Konzept erstellt</t>
  </si>
  <si>
    <t>C. Seeber E-Mail mit Angebot und Anfrage ob wir Angebot vorstellen sollen (TVB, Gemeinde, etc.)</t>
  </si>
  <si>
    <t>MBST erstellt</t>
  </si>
  <si>
    <t>Follow Up for Meeting -&gt; Angebot Pumptrack and Kontzept MTB-Trails</t>
  </si>
  <si>
    <t>Gesprächstermin mit Manuel Hufnagel, Aldrans-Innsbruck-Kramsach-Vomp</t>
  </si>
  <si>
    <t>Serfaus</t>
  </si>
  <si>
    <t>Sehr geehrter Hr. XX!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</si>
  <si>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Gschwandtkopf</t>
  </si>
  <si>
    <t>Area 47</t>
  </si>
  <si>
    <t>Telefon Follow Up für E-Mail, und Info wegen Bike-Ständer, Waschanlagen, etc. --&gt; Wir sollen Katalog/Preisliste schicken, ev. auch Interesse von Hotels!</t>
  </si>
  <si>
    <t>Follow Up phone call for E-Mail of 1.3.2018</t>
  </si>
  <si>
    <t>Cedric kontaktieren, SMS mit Bitte um Telefonat!</t>
  </si>
  <si>
    <t>Cedric tel. kontaktieren, um allgemeine Situation aus seiner Sicht zu erfahren --&gt; nicht erreichbar</t>
  </si>
  <si>
    <t>SMS (0699 12141206) an Josi mit Bitte um Telefonat oder kurze Besprechung der Situation Sportareal Zimmerwiese</t>
  </si>
  <si>
    <t>Sehr geehrter Hr. Reinhard Schneider!
Wir sind in der Region als branchenführendes  Mountainbike-Trailbauunternehmen tätig und möchten Ihnen auf diesem Weg unsere Firma und unsere Dienstleistungen näherbringen. 
Ohne Zweifel sind Mountainbiketrails und Bikeparks voll im Trend und von großer Beliebtheit – bei den Sport- und Natur-affinen Tirolern genauso wie bei unseren Urlaubsgästen – und ein gut ausgearbeitetes Mountainbike-Konzept ermöglicht es den Regionen, ihr Potential im Sommer voll auszuschöpfen.
Wesentlich für die effektive und wirtschaftlich nachhaltige Realisierung von Mountainbike Trails und Bikeparks ist eine auf die Region präzise abgestimmte Planung und eine hoch qualitative bauliche Umsetzung. Auf Basis unserer langjährigen Erfahrung in der Entwicklung und Realisierung von Mountainbike-Anlagen garantieren wir unseren Kunden eine optimale Beratung und hoch professionelle Dienstleistungen – vom Konzept bis zum fertigen Produkt.  
Falls Interesse besteht, würden wir uns gerne bei einem persönlichen Gespräch mit Ihnen über den möglichen touristischen, sportlichen und ökonomischen Mehrwert eines Mountainbike-Angebotes für Ihre Region austauschen. Gerne können wir hierfür einen Termin akkordieren – bitte melden Sie sich bei mir diesbezüglich jederzeit telefonisch (tel: 0043 650 9359 101) oder per E-Mail (kay@trailatech.at)!
mit freundlichen Grüßen,
Kay Cichini</t>
  </si>
  <si>
    <t>Gschwandtkopf DRAFT</t>
  </si>
  <si>
    <t>E-Mail DRAFT send to Cody</t>
  </si>
  <si>
    <t>E-Mail Akquise abschicken!</t>
  </si>
  <si>
    <t>Telefonat kurz / SMS</t>
  </si>
  <si>
    <t>Following Up Conversion with Lars --&gt; he says they'll check for potential regarding ÖBF and we should get in touch with MIT abiut the thing!</t>
  </si>
  <si>
    <t>Januar,  6 Verbindungen, 0:24:00 min</t>
  </si>
  <si>
    <t>1.2.-20.02.2018, 11 Verbindungen, 0:46:00 min Gesprächszeit</t>
  </si>
  <si>
    <t>März +100 MIN EU</t>
  </si>
  <si>
    <t>21.-28.02, +100 MIN EU, Anteilig Februar</t>
  </si>
  <si>
    <t>Rosskopf/Jochtal/Geometer etc.</t>
  </si>
  <si>
    <t>Weiterleitung BICIWAY Katalog und Preisliste</t>
  </si>
  <si>
    <t>Nachfragen wegen Infos für Angebots Erstellung für Pumptrack</t>
  </si>
  <si>
    <t>SMS Erinnerung wegen Treffen</t>
  </si>
  <si>
    <t>SMS Anwort von Josef, Termin Akkordierung für Woche 12-16.02.</t>
  </si>
  <si>
    <t>https://www.erdbaumatzke.at/contact</t>
  </si>
  <si>
    <t>Erdbau Matzke</t>
  </si>
  <si>
    <t>Cedric SMS wegen allg. Situation und bitte um Telefonat! --&gt; keine Antwort</t>
  </si>
  <si>
    <t>Josef Wiesflecker, Obmann SV Igls --&gt; Lfm Preis für mögliche MTB-Anlage erbeten! Josef wird im Namen des SV versuchen das in ein neu zu erarbeitendes Konzept einzubringen! Das alte "Sportspange" Konzept ist aufgrund der zw.zeitl. stark veränderten Parameter obsolet!</t>
  </si>
  <si>
    <t>GF Rene SMS: Hallo Rene! Ich wollte eben mal anrufen und in Sachen MTB-Entwicklung Vorderes Ötztal mit dir reden! Ich bin ein Arbeitskollege von Cody und mache die Entwicklung und Planung bei Trailtech! Wär jedenfalls sehr spannend, deine Sicht bzgl. der Situation bei euch zu erfahren. MTB-Enduro Hochötz-Stufenreich, CC-Strecken in Sautens, Roppen, Haiming, etc. sind ja alles brennende Themen! Hast du demnächst Zeit für ein Telfonat? Ich bin auch immer wieder einmal in Ötz und könnte auch gern vorbeischauen! LG Kay --&gt; keine Antwort, aber Cody Telefonat --&gt; Rene sagt die nächsten 2-3 Jahre wird nichts passieren! Auch der CC Bereich im Bergsturzgebiet bekommt keine dauerhaften Bewilligungen, daher bleibt die Situation im Vorderen Ötztal schwierig!</t>
  </si>
  <si>
    <t>TVB Nauders</t>
  </si>
  <si>
    <t>Nicht an Vorzimmer vorbeigekommen.. Versuche es noch einmal.</t>
  </si>
  <si>
    <t>Langes Gespräch über Lans/Bike City/SÖM etc. mit Lolo Seiwald, W9Studios, Obmann SV Lans: • Stadt Innsbruck / Innsbruck Land Gemeinden mit Konflikt um öffentliches Geld und Interessen • Landgemeinden und Vitalregion bewußt gegen Jugendsport Positionierung, wollen für Stadtpublikum nichts tun, weil es von der Stadt kein Geld gibt • Lolo Meinung zu MTB-Ausrichtung im SÖM: im MIttelgebirge Initiative von Einheimischen, Wählern, Steuerzahlern besser als touristische Masche! SÖM will gar nicht zuviel Toursimus uns kein großer Bedarf an Wertschöpfung weil Bevölkerung ihr Geld in der Stadt verdient! • Lanser Almsteig (Bartl Andreas??) mit positiven Vorraussetzungen lt. Gemeinde und Pächter • eventuell Anbindung Hall über Sistrans und Kienberg möglich?? • Patscherkofel Postionierung als barrierefreies Wandergebiet mit Almenweg 1600 und Zirbenweg • Patscher Agrargem. (Eigentümer im Bereich der alten Lifttrasse) total konservativ • Frick Andi (Junior "Vogelhütte") will Bikeshop in Igls/Lans aufmachen, haben schon einmal darüber nachgedacht bei Vogelhütte auf eigenem Grund einen Pumptrack zu bauen!! --&gt; Kontaktieren!!</t>
  </si>
  <si>
    <t>Christian POSCH, Parkitect - 0043 664 20 82 931 --&gt; Preisliste angefragt, und heute erhalten</t>
  </si>
  <si>
    <t>Preisliste weiterleiten</t>
  </si>
  <si>
    <t>DRAFT angelegt, zur Prüfung Cody weitergeleitet</t>
  </si>
  <si>
    <t>28/29/30.03. kurzes Treffen vorort und Flächenbesichtigung</t>
  </si>
  <si>
    <t>Anruf Lolo, Update und Bitte um Kontakt von Andi Frick --&gt; kontaktieren wegen Pumptrack u.a.</t>
  </si>
  <si>
    <t>Andi Frick kontaktieren wegen Pumptrack u.a. --&gt; 29.03. kurzes Treffen im neuen Shop!</t>
  </si>
  <si>
    <t>Treffen Andi Frick in neuem Shop, Besichtigung der Pumptrack Fläche!</t>
  </si>
  <si>
    <t>E-Mail mit Termin für unsere Angebotslegung</t>
  </si>
  <si>
    <t>Preisaukunft BICIWAY</t>
  </si>
  <si>
    <t>Potentielle Flächen, Beispiele, etc.</t>
  </si>
  <si>
    <t>Follow Up Telefonat wegen BICIWAY Angebot</t>
  </si>
  <si>
    <t>Rechnungsperiode März 2018</t>
  </si>
  <si>
    <t>E-Mail an Cedric Klose mit Bitte um Protokoll vom 4.4.2018 und Kontakt des Planers vom Lans Spielplatz --&gt; Absprache Planung/Angebot Kinder Pumptack..</t>
  </si>
  <si>
    <t>Kramsach-Brixlegg</t>
  </si>
  <si>
    <t>Follow Up Angebot - Machbarkeitsstudie Angebot Tel: 00390472522265 --&gt; Weiterleitung, niemand erreicht...</t>
  </si>
  <si>
    <t>Follow Up phone call Phillip --&gt; nicht erreicht</t>
  </si>
  <si>
    <t>Follow Up Angebot - Machbarkeitsstudie Angebot Tel: 00390472522265 --&gt; C. Seeber sagt Vorstand ist positiv, Grundbesitzerfrage muss noch geklärt werden! Meldet sich spätestens KW17</t>
  </si>
  <si>
    <t>Tainach/Kärnten</t>
  </si>
  <si>
    <t xml:space="preserve">Nachfrage bei Ferdinand Karpf (Grundeigentümer) wegen allgemeiner Voraussetzungen, bzw. dzt. Status, sagt sie seien bei der Umwidmung der Fläche, wofür die uns weitergeleiteten Unterlagen verwendet werden (KAGIS Orthofoto mit händischer Markierung der wichtigsten Zufahrten, Abgrenzung, etc. inkl. einer kurzen textlichen Beschreibung der Anlage und der geplanten Nutzung).. Hr. Karpf meint sie bräuchten am Ehesten ein Finanzierungskonzept bzw. ein Geschäftsmodell.. Wir sind so verblieben, dass fürs Erste Cody's Lokalaugenschein durchgeführt werden soll (30. April) und alle Infos Vorort einholen - dann sehen wir weiter.. Meine Aukunft heute war, dass wir auch ein Konzept für ein mögliches Geschäftsmodell, Finanzierung, Fördermöglichkeiten, etc. erstellt werden kann.. </t>
  </si>
  <si>
    <t>Lans Wald-Spielplatz</t>
  </si>
  <si>
    <t>Pumptrack Tulfes</t>
  </si>
  <si>
    <t>Markus Peßnegger, Amtsleitung Gemeindeamt Tulfes --&gt; Zusage für Angebot innerhalb der nächsten 10 Tage bis 18.05., wir machen Angebot für kostengünstigen Pumptrack im Erdbau, der in 5 Jahren rückgebaut werden soll!</t>
  </si>
  <si>
    <t>Grundlagenplan mit Geländeschummerung, 0,5 m Höhenlinien, Kataster und Flächenwidmung. 1. Abgrenzung der Teilbereiche (Spielplatz, LR-Pumptrack, MTB-Strecke und Begegnungszonen).</t>
  </si>
  <si>
    <t>Johannes Larch 0043 660 14 29 645 --&gt; Anruf, war grade in Kurs meldet sich zurück..</t>
  </si>
  <si>
    <t>Abgrenzungsplan weiterleiten..</t>
  </si>
  <si>
    <t>Johannes Larch 0043 660 14 29 645 --&gt; 2 ha Wald neben Flusslauf, ca. 4% Gefälle, ca. 400 x 50 m..  Bestehende Strecke erodiert immer wieder.. Projekt mit TVB und lokaler Bikeschule wird angestrebt, Planung 18/19 Umsetzung 19, leichte bis mittelschwere Übungsstrecke, Kindertaugliches Angebot und ev. eine E-Bike Strecke gewünscht!</t>
  </si>
  <si>
    <t>Abgrenzungsplan absprechen mit Benny Obex</t>
  </si>
  <si>
    <t>Tel. mit Johannes Larch: Habe Johannes über weitere Vorgehensweise informiert: Vorabkonzept 1000-2000 Euro.. Der TVB (Monika Albrecht) wird von ihm informiert und der TVB soll mit mir in Kontakt treten.</t>
  </si>
  <si>
    <t xml:space="preserve">Markus Peßnegger, Amtsleitung Gemeindeamt Tulfes --&gt; Pessnegeger sagt sie wollen was, aber haben im Prinzip überhaupt kein Geld.. IM Gemeinderat ist nur einer von 13 GR dahinter.. Meine Auskunft an Pessnegger über mögliche Wege: Alles Eigenleistung und Fachberatung/Bauleitung durch Trailtech, Community Projekt mit Lokalen MTBlern, etc. Die Amtsleitung und Gemeinde (Christian Arold) halten uns auch für weiter Entwicklung mit Glungezer, etc. in Evidenz! </t>
  </si>
  <si>
    <t>Follow Up for Cedric --&gt; lasse Cedric wissen, dass wir auf Antwort von Benny bzgl. dem Lageplan warten!</t>
  </si>
  <si>
    <t>Nicht erreicht..</t>
  </si>
  <si>
    <t>E-Mail follow up - asking for Update for us, if he doesn't get back I put this project 'ad acta'!</t>
  </si>
  <si>
    <t>Naturidea, Benny Obex, Mag. Mario Webhofer (Ersatzgemeinderat, Ausschussmitglied Gruppe 2), Cedric Klotz (Bürgermeister Stellvertreter, 
Gemeindevorstand, Obmann Gruppe 2), DI Hannes Partl (Substanzverwalter Agrargemeinschaft, Gemeindevorstand Mitglied Gruppe 1)</t>
  </si>
  <si>
    <t>E-Mail mit Vorschlag Abgrenzung und Bitte um Bestätigung -&gt; Grundlage für Detailplanung</t>
  </si>
  <si>
    <t>Bescheidgabe wegen Lokalaugenschein am 25/26.06.2018</t>
  </si>
  <si>
    <t>Bescheidgabe wegen Lokalaugenschein</t>
  </si>
  <si>
    <t>E-Mail mit Angebot Machbarkeitsstudie</t>
  </si>
  <si>
    <t>Machbarkeitsstudie Textteil</t>
  </si>
  <si>
    <t>Antwort, Akkordierung Benny Obex/Gemeinde</t>
  </si>
  <si>
    <t>Planung und Design Angebot Textteil</t>
  </si>
  <si>
    <t>BICI-Way</t>
  </si>
  <si>
    <t>Akquise-Mail an Josef Rabanser, Hüttenwirt Feltunerhütte</t>
  </si>
  <si>
    <t>Abänderung der Titelseite des Kataloges --&gt; Entfernung 25% Preisreduktion für Händler!</t>
  </si>
  <si>
    <t>E-Mail wegen Abänderung des Abgrenzungsbereiches</t>
  </si>
  <si>
    <t>Dank E-Mail für Planungsauftrag --&gt; Wir melden uns sobald Terminplanung (Fertigstellung/Abgabe Planung) steht!</t>
  </si>
  <si>
    <t>Anruf von Cedi --&gt; Ok für unser Angebot</t>
  </si>
  <si>
    <t>Anpassung der Abgrenzung im Bereich Fahweg Seerosenweiher und kleine Lage-Korrekturen von Abgrenzungs-Linien und "Vermeidungsgrenzen"</t>
  </si>
  <si>
    <t>Follow up for Offer</t>
  </si>
  <si>
    <t>Telefonie Kosten (inkl. EU-Ausland)</t>
  </si>
  <si>
    <t>Feltuner Hütte, Ritten, Akquise vorort</t>
  </si>
  <si>
    <t>Monika fragen wegen AG, bzw. Anschrift AG, bzw. schriftlicher Beauftragung!</t>
  </si>
  <si>
    <t>Termin vesrschieben</t>
  </si>
  <si>
    <t>Meeting Schoppernau</t>
  </si>
  <si>
    <t>Anfahrt Innsbruck Meeting mit Cedric</t>
  </si>
  <si>
    <t>Präsentation Entwurfsplan Cedric Klose</t>
  </si>
  <si>
    <t xml:space="preserve">Follow Up für Kostenschätzung, Ergänzung der Unterlagen </t>
  </si>
  <si>
    <t>Korrespondenz Andy Pellkofer</t>
  </si>
  <si>
    <t xml:space="preserve">Korrespondenz Monika Albrecht wegen Unterlagen </t>
  </si>
  <si>
    <t>Akkordierung Gemeinde und Spielplatzplaner Benny Obex</t>
  </si>
  <si>
    <t>Follow up nach Übermittlung des Konzeptes</t>
  </si>
  <si>
    <t>Erinnerung wegen Terminvorschlag</t>
  </si>
  <si>
    <t>Bitte umTerminvorschlag</t>
  </si>
  <si>
    <t>Stk.kosten/Kosten bei Stundensatz</t>
  </si>
  <si>
    <t>Tel. Seeber Ch., neuer Termin Studie 20 Jänner, Info bzw. Weitental schlechte Eignung.</t>
  </si>
  <si>
    <t>TVB Innsbruck</t>
  </si>
  <si>
    <t>Follow-Up</t>
  </si>
  <si>
    <t>A. Neuner e-Mail, Projekte 2019</t>
  </si>
  <si>
    <t>Telefonat mit Flo wegen Marketing, etc. für Kostenschätzung für Machbarkeitsstudie</t>
  </si>
  <si>
    <t xml:space="preserve">Follow-Up und Honoranote </t>
  </si>
  <si>
    <t>Beantwortung Monika Albrecht E-Mail vom 7.01. in Antwort auf mein Follow-Up</t>
  </si>
  <si>
    <t>2 E-Mails wegen neuer Honorarnote</t>
  </si>
  <si>
    <t>Honorarnote RE-1901 mit Firmenkopf versehen!</t>
  </si>
  <si>
    <t>Stadt Innsbruck</t>
  </si>
  <si>
    <t>pauschal pro Abrechnung</t>
  </si>
  <si>
    <t>mit Projekt abgerechnet</t>
  </si>
  <si>
    <t>Zeitaufwand Anfahrt mit Projekt abgerechnet</t>
  </si>
  <si>
    <t>Fahrtkosten (88 km, 2x, 30 Cent/km), mit Projekt abgerechnet</t>
  </si>
  <si>
    <t>Treffen Gemeinde Sistrans: Josef Kofler (Bgm. Sistrans), Thomas Pupp (Tour of the Alps Koordinator, Manager Tirol Cycling Teams, Mitinitiator  Rad-WM 2018, Ex-Landesrat SPÖ), Julian Reitter (Head of Marketing, Innsbruck Tirol Sports), Armin Niederkofler (Obmann SV Aldrans), Hannes Strobl (Bgm. Aldrans, Pate "Vitalregion"), Ing. Otthmar Knoflach (Verkehrsplanung Land Tirol), Thomas Weimann (?), Albuin Neuner, "Community Project" nicht verrechnet..</t>
  </si>
  <si>
    <t>Terminbestätigung Albuin N. 31.01.19, 8:00</t>
  </si>
  <si>
    <t xml:space="preserve">Folow-Up, Terminakkoriderung Albuin N. </t>
  </si>
  <si>
    <t>Gitschberg/Jochtal</t>
  </si>
  <si>
    <t>Follow Call Up MKS mit Christoph Seeber</t>
  </si>
  <si>
    <t>Email Vorstellungstermin Esther Wilhelm TVB Innsbruck</t>
  </si>
  <si>
    <t>Follow up und Angebot Trailcenter Diskussion Stadt Ibk, Bürgermeister</t>
  </si>
  <si>
    <t>Parkticket Kosten</t>
  </si>
  <si>
    <t>Fahrtkosten Anfahrt Mühlau</t>
  </si>
  <si>
    <t>Anfahrt Forstamt, Rossau</t>
  </si>
  <si>
    <t>Albuin Neuner Präsentation</t>
  </si>
  <si>
    <t>Materialien</t>
  </si>
  <si>
    <t>Copy-Shop Kosten 7,-  Foto-Mappe</t>
  </si>
  <si>
    <t>Foto-Auswahl, Zusammenstellung Mappe, Copy Shop</t>
  </si>
  <si>
    <t>2. Email an E. Wilhelm und  Verena Winter</t>
  </si>
  <si>
    <t xml:space="preserve">E-Mail Follow up Präsentations-Meeting, Anfrage ob Treffen mit BGM ev. gewünscht -&gt; Trailcenter Konzepte, </t>
  </si>
  <si>
    <t>Neue Rad-Koordinatoren mit 2019 -&gt; https://www.regionews.at/newsdetail/Neues_Team_fuer_Innsbrucks_Fuss_und_Radwege-216327#article</t>
  </si>
  <si>
    <t>E-Mail Termin Vorstellung BICIWAY und MTB-Entwicklung</t>
  </si>
  <si>
    <t>Follow Up MKS mit Christoph Seeber, Terminvereinbarung Tel.gespräch Nachbesprechung MKS</t>
  </si>
  <si>
    <t>Fahrtkosten (km bzw. Aufwand Parkgebühren, Maut, etc.)</t>
  </si>
  <si>
    <t>Venet</t>
  </si>
  <si>
    <t>tel. Anfrage Termin, Vorstellung und Ausschreibung</t>
  </si>
  <si>
    <t>E-Mail Anfrage Termin, Vorstellung und Ausschreibung</t>
  </si>
  <si>
    <t>MTB Innsbruck</t>
  </si>
  <si>
    <t>Millinger Krank</t>
  </si>
  <si>
    <t>Millinger nicht im Haus</t>
  </si>
  <si>
    <t>Telefonat mit Bergbahnen.. Sagen TVB ist Ansprechpartner</t>
  </si>
  <si>
    <t>Andreas Steibl = GF, https://www.pressearena.at/2018/06/neuer-mountainbike-trail-in-ischgl/ --&gt; Mag. Isabella Sonderegger ist Kontakt für MTB beim TVB 0043 50990 112 FALSCH --&gt; Kontakt ist Johanna Bergthaler, Produktentwicklung</t>
  </si>
  <si>
    <t>E-Mail an Johanna Bergthaler mit Bitte um Vorstellungstermin</t>
  </si>
  <si>
    <t>Johanna Bergthaler sagt, sie hätten Partner und keinen Bedarf momentan - sie halten uns aber in Evidenz..</t>
  </si>
  <si>
    <t>Cover Letter Invoice MKS</t>
  </si>
  <si>
    <t>Seefeld-Rosshütte</t>
  </si>
  <si>
    <t>Ratschings-Jaufen</t>
  </si>
  <si>
    <t xml:space="preserve">Guten Tag! Ich rufe im Namen unseres Innsbrucker Unternehmens Trailtech.at an. Wir entwickeln und realisieren Bikedestinationen. Unser Mitarebiter Carlos Bertini hatt schon einmal Kontakt mit den Bergbahnen und wobei ihm mitgeteilter wurde dass ein grundsätzliches Interesse an der Erweiterung Ihres Sommerangebotes besteht. In diesem Zusammenhang Beratung möchte ich fragen, ob Sie daran interessiert sind, dass wir bei einem Treffen Etnwicklungsideen für ihr Skigebiet für die Sommersaison ganz unverbindlich vorstellen. </t>
  </si>
  <si>
    <t>Recherche Überblick Region, TVB, Bergbahnen Addressen, E-Mails.</t>
  </si>
  <si>
    <t>Akquise Mail, Sylvia Pfeffel &lt;gschwandtkopf@tirol.com&gt;;
info@gschwandtkopf.com</t>
  </si>
  <si>
    <t>Akquise Mail,  info@ratschings-jaufen.it;
info@ratschings.info</t>
  </si>
  <si>
    <t>Glungezer</t>
  </si>
  <si>
    <t>Aldrans</t>
  </si>
  <si>
    <t>FB-Messenger Nachricht an Picco, Stand am Ranggerköpfl?</t>
  </si>
  <si>
    <t>RC Aldrans Kinder-MTB?</t>
  </si>
  <si>
    <t>Akquise ARGE Rad, Vitalregion, .., nicht erreicht, nachmittags besser!</t>
  </si>
  <si>
    <t>Bergeralm</t>
  </si>
  <si>
    <t>Akquise Mail!</t>
  </si>
  <si>
    <t>tel:0043521222410 --&gt; Follow-up --&gt; Sekretärin E-Mail weitergeleitet, wird es Bgm vorlegen.</t>
  </si>
  <si>
    <t>Gespräch mit GF Höllwarth, Entwicklung MTB: vorderranggig im Gebiet dieses u nächstes Jahr Sektion 2. u. Beschneiung, dann ev. mit Talabfahrt Radprojekt!</t>
  </si>
  <si>
    <t>Recherche Max Walch -&gt; KIRAKU Kinderradkurs Sistrans (bis 2018, 2019 auch?) ist Ischgler, vllt ein persönlicher Kontakt zur Vermittlung nach Paznaun/Ischgl!</t>
  </si>
  <si>
    <t>Recherche Tiris, Kataster, etc. für Meeting mit Walter Höllwarth, GF Glungezer Bergbahn</t>
  </si>
  <si>
    <t xml:space="preserve">Recherche Kontakte, Bergeralm, Glungezer GF Höllwarth, Kontakt Seefeld BGM </t>
  </si>
  <si>
    <t>Meeting mit Hoellwarth Walter, Diskussion, Möglichkeiten Glungezer Skigebiet..</t>
  </si>
  <si>
    <t>Info Mail bzgl. Zeitplan Sommer 2019, Treffen am 22.03.2019, Markierung, Auszeige..</t>
  </si>
  <si>
    <t>Akquise Mail</t>
  </si>
  <si>
    <t>tel:0043521222410 --&gt; Follow-up --&gt; Sekretärin E-Mail weitergeleitet, wird es Bgm Mag. Werner Frießer vorlegen.</t>
  </si>
  <si>
    <t>Name</t>
    <phoneticPr fontId="2" type="noConversion"/>
  </si>
  <si>
    <t>Zusatz</t>
    <phoneticPr fontId="2" type="noConversion"/>
  </si>
  <si>
    <t>Adresse</t>
    <phoneticPr fontId="2" type="noConversion"/>
  </si>
  <si>
    <t>PLZ</t>
    <phoneticPr fontId="2" type="noConversion"/>
  </si>
  <si>
    <t>Ort</t>
    <phoneticPr fontId="2" type="noConversion"/>
  </si>
  <si>
    <t>Spalte1</t>
  </si>
  <si>
    <t>Telefon</t>
    <phoneticPr fontId="2" type="noConversion"/>
  </si>
  <si>
    <t>Spalte2</t>
  </si>
  <si>
    <t>Sekretariat: Grüß Gott, Kay Cichini, Firma Trailtech, MTB-Entwicklung und Anlagenbau, können Sie mich bitte mit Hrn/Fr XXX (GF) verbinden?</t>
  </si>
  <si>
    <t>Bergbahn AG Kitzbühel</t>
  </si>
  <si>
    <t>Hahnenkammstraße 1a</t>
    <phoneticPr fontId="2" type="noConversion"/>
  </si>
  <si>
    <t>6370 </t>
  </si>
  <si>
    <t>Kitzbuehel</t>
    <phoneticPr fontId="2" type="noConversion"/>
  </si>
  <si>
    <t>nr_ich</t>
  </si>
  <si>
    <t>0043 5356 6951-0</t>
  </si>
  <si>
    <t>info@kitzski.at</t>
  </si>
  <si>
    <t>20.04.2018, 24.04.2018 --&gt; e-Mail schreiben! --&gt; erledigt!</t>
  </si>
  <si>
    <t>Unsere Innsbrucker Fa. entwickelt und realisiert MTB-Anlagen in Österreich und den angrenzenden Ländern und ich möchte Sie gerne fragen, ob Sie daran interessiert sind, dass wir mit ihrerer GF bzw. mit ihrer Entwicklungsabteilung mögliche Konzepte für ihre Region besprechen bzw. unsere Produktpalette vorstellen.</t>
  </si>
  <si>
    <t>Montafon Tourismus GmbH</t>
  </si>
  <si>
    <t>Kontakte --&gt; https://www.montafon.at/de/Service/Team --&gt; Roland Fritsch, Produktentwicklung +43 50 6686 130</t>
  </si>
  <si>
    <t>Montafonerstr. 21</t>
  </si>
  <si>
    <t>Schruns</t>
  </si>
  <si>
    <t>0043 50 6686</t>
  </si>
  <si>
    <t>info@montafon.at</t>
  </si>
  <si>
    <t>Tourismusverband Paznaun – Ischgl</t>
  </si>
  <si>
    <t>Dorfstr. 43</t>
  </si>
  <si>
    <t>0043 50990</t>
  </si>
  <si>
    <t>info@paznaun-ischgl.com</t>
  </si>
  <si>
    <t>bereits erledigt, Telefonate im Januar 2018 --&gt; haben uns in Evidenz; Neuer Versuch Feb. 2019, Johanna Bergthaler, sagen sie haben schon Partner..</t>
  </si>
  <si>
    <t>Verrechnungsstelle Schneewinkel c/o Bergbahn Pillersee GesmbH</t>
  </si>
  <si>
    <t>Buchenstein 13</t>
  </si>
  <si>
    <t>St. Ulrich am Pillersee</t>
  </si>
  <si>
    <t>05354 77077</t>
  </si>
  <si>
    <t>20.04.2018, 2 Anrufe, Sekretariat, GF Anton Pletzer, Worgötter nicht erreichbar.. --&gt; email schreiben info@bergbahn-pillersee.com --&gt; erledigt</t>
  </si>
  <si>
    <t>BERGBAHNEN FIEBERBRUNN</t>
  </si>
  <si>
    <t>Anton Niederwieser</t>
  </si>
  <si>
    <t>Lindau 17</t>
  </si>
  <si>
    <t>Fieberbrunn</t>
    <phoneticPr fontId="2" type="noConversion"/>
  </si>
  <si>
    <t>SKIWELT WILDER KAISER BRIXENTAL</t>
  </si>
  <si>
    <t>Dorf 84</t>
  </si>
  <si>
    <t>Soell</t>
    <phoneticPr fontId="2" type="noConversion"/>
  </si>
  <si>
    <t>0043 5333 400</t>
  </si>
  <si>
    <t>19.04.2018, 09:00 - Gespäch mit Fr. Jana / Marketing --&gt; Kontakt mit den einzelnen Bergbahnen notwendig, das Marketing das nur im Winter die ganze Region betreut, ist falscher Ansprechpartner! --&gt; erledigt</t>
  </si>
  <si>
    <t>Zeller Bergbahnen Zillertal GesmbH &amp; Co KG</t>
  </si>
  <si>
    <t>Rohr 23</t>
  </si>
  <si>
    <t>Zell am Ziller</t>
  </si>
  <si>
    <t>00435282 / 7165</t>
  </si>
  <si>
    <t>info@zillertalarena.com</t>
  </si>
  <si>
    <t>Zillertal Arena ist glaub ich sinnlos, die haben ihr Konzept und wollen ziemlich sicher keine Akquise!</t>
  </si>
  <si>
    <t>Alpbacher Bergbahn GmbH &amp; Co. KG - Schatzberg OG</t>
  </si>
  <si>
    <t>Geschäftsführer Mag. Reinhard Wieser, DKfm Arnd Krogmann, Ludwig Schäffer</t>
  </si>
  <si>
    <t>Hnr. 311</t>
  </si>
  <si>
    <t>Alpbach</t>
  </si>
  <si>
    <t>05336 523325</t>
  </si>
  <si>
    <t>20.04.2018, 08:30 - niemanden erreicht, Tonband --&gt; 24.04.2018 --&gt; Office bittet dass wir e-Mail schreiben! --&gt; erledigt!</t>
  </si>
  <si>
    <t>Glungezerbahn Ges.mbH &amp; Co. KG</t>
  </si>
  <si>
    <t>GF Höllwarth --&gt; s. http://www.tt.com/wirtschaft/standorttirol/13422210-91/neuer-chef-soll-mit-15-millionen-glungezer-retten.csp</t>
  </si>
  <si>
    <t>Schmalzgasse 27</t>
  </si>
  <si>
    <t>Tulfes</t>
  </si>
  <si>
    <t>0043  5223 78321</t>
  </si>
  <si>
    <t>info@glungezerbahn.at</t>
  </si>
  <si>
    <t>Anruf 24.04.2018, 09:10, GF nicht verfügbar, Anruf 27.04.2018, 08:45 Mailbbox</t>
  </si>
  <si>
    <t>Tourismusbüro Neukirchen</t>
  </si>
  <si>
    <t>Marktstr. 171</t>
  </si>
  <si>
    <t>Neukirchen am Großvenediger</t>
  </si>
  <si>
    <t>TVB Niedernsill</t>
  </si>
  <si>
    <t>Jesdorferstraße 1</t>
  </si>
  <si>
    <t>Niedernsill</t>
  </si>
  <si>
    <t>TVB Piesendorf</t>
  </si>
  <si>
    <t>Dorfstraße 263</t>
  </si>
  <si>
    <t>Piesendorf</t>
    <phoneticPr fontId="2" type="noConversion"/>
  </si>
  <si>
    <t>Gletscherbahnen Kaprun AG</t>
  </si>
  <si>
    <t>Wilhelm-Fazokas-Straße 2d</t>
  </si>
  <si>
    <t>Kaprun</t>
  </si>
  <si>
    <t>0043 6547 8700</t>
  </si>
  <si>
    <t>office@kitzsteinhorn.at</t>
  </si>
  <si>
    <t>Schmittenhöhebahn AG</t>
  </si>
  <si>
    <t>Postfach 8</t>
  </si>
  <si>
    <t>Zell am See</t>
  </si>
  <si>
    <t>TOURISMUSVERBAND RAURIS</t>
  </si>
  <si>
    <t>Sportstraße 2</t>
  </si>
  <si>
    <t>Rauris</t>
  </si>
  <si>
    <t>TOURISMUSVERBAND TAXENBACH</t>
  </si>
  <si>
    <t>Julia Harlander</t>
  </si>
  <si>
    <t>Marktstraße 33</t>
  </si>
  <si>
    <t>Taxenbach</t>
  </si>
  <si>
    <t>Fanningbergbahnen GmbH &amp; CoKG</t>
  </si>
  <si>
    <t>Fanningberg 151</t>
  </si>
  <si>
    <t>Weißpriach</t>
  </si>
  <si>
    <t>0043 6473 7008</t>
  </si>
  <si>
    <t>office@fanningberg.info</t>
  </si>
  <si>
    <t>Bergbahnen Lungau GmbH &amp; Co KG</t>
  </si>
  <si>
    <t>Markt 485</t>
  </si>
  <si>
    <t>Mauterndorf</t>
  </si>
  <si>
    <t>0043 6472 8008</t>
  </si>
  <si>
    <t>office@grosseck-speiereck.at</t>
  </si>
  <si>
    <t>Liftgemeinschaft Obertauern GmbH</t>
  </si>
  <si>
    <t>Seekarstraße 2</t>
  </si>
  <si>
    <t>Obertauern</t>
  </si>
  <si>
    <t>0043  6456 7554</t>
  </si>
  <si>
    <t>info@ski-obertauern.at</t>
  </si>
  <si>
    <t>Ski amadé GmbH</t>
  </si>
  <si>
    <t>Prehauserplatz 3</t>
  </si>
  <si>
    <t>Radstadt</t>
  </si>
  <si>
    <t>0043  6452 / 20202-0</t>
  </si>
  <si>
    <t>info@skiamade.com</t>
  </si>
  <si>
    <t>Bergbahnen Werfenweng GmbH</t>
  </si>
  <si>
    <t>Weng 149</t>
  </si>
  <si>
    <t>Werfenweng</t>
  </si>
  <si>
    <t>0043  64 66 / 614-0</t>
  </si>
  <si>
    <t>office@bergbahnen-werfenweng.com</t>
  </si>
  <si>
    <t>Tourismusverband Abtenau</t>
  </si>
  <si>
    <t>Markt 165</t>
  </si>
  <si>
    <t>Abtenau</t>
  </si>
  <si>
    <t>0043 6243 4040</t>
  </si>
  <si>
    <t>ferien@abtenau-info.at</t>
  </si>
  <si>
    <t>Zinkenlifte Bad Dürrnberg gemeinnützige GesmbH</t>
  </si>
  <si>
    <t>Schöndorferplatz 14</t>
  </si>
  <si>
    <t>Hallein</t>
  </si>
  <si>
    <t>0043 6245 / 85105</t>
  </si>
  <si>
    <t>info@duerrnberg.at</t>
  </si>
  <si>
    <t>Postalm-Aufschließungs-GmbH&amp;CoKG</t>
  </si>
  <si>
    <t>Weißenbach 88</t>
  </si>
  <si>
    <t>Strobl</t>
  </si>
  <si>
    <t>0043 664 35 10 128</t>
  </si>
  <si>
    <t>sommer@postalm.at</t>
  </si>
  <si>
    <t>Untersbergbahn GmbH</t>
  </si>
  <si>
    <t>Rainerstrasse 29</t>
  </si>
  <si>
    <t>Salzburg</t>
  </si>
  <si>
    <t>0043 662 8072-3200</t>
  </si>
  <si>
    <t>office@untersbergbahn.at </t>
  </si>
  <si>
    <t>ARGE Dachstein West Verrechnungsstelle GesbR</t>
  </si>
  <si>
    <t>Gosauseestraße 52</t>
  </si>
  <si>
    <t>Gosau</t>
  </si>
  <si>
    <t>0043 50 140</t>
  </si>
  <si>
    <t>info@dachstein.at</t>
  </si>
  <si>
    <t>Loser Bergbahnen GmbH &amp; Co KG</t>
  </si>
  <si>
    <t>Ing. Rudolf Huber</t>
  </si>
  <si>
    <t>Lichtersberg 84</t>
  </si>
  <si>
    <t>Altaussee</t>
  </si>
  <si>
    <t> 0043-3622-71315</t>
  </si>
  <si>
    <t>Tauplitzer Fremdenverkehrsgesellschaft m.b.H.</t>
  </si>
  <si>
    <t>Tauplitz 71</t>
  </si>
  <si>
    <t>Bad Mitterndorf</t>
  </si>
  <si>
    <t>0043 3688 2252</t>
  </si>
  <si>
    <t>welcome@dietauplitz.com</t>
  </si>
  <si>
    <t>Riesneralm Bergbahnen GmbH &amp; Co KG</t>
  </si>
  <si>
    <t>Donnersbachwald 89</t>
  </si>
  <si>
    <t>Irdning-Donnersbachtal</t>
  </si>
  <si>
    <t>0043 3680 606 0</t>
  </si>
  <si>
    <t>Plattform Planneralm 3000 </t>
  </si>
  <si>
    <t>Planneralm 17 </t>
  </si>
  <si>
    <t>Donnersbach</t>
  </si>
  <si>
    <t>0043 3683 8128 </t>
  </si>
  <si>
    <t>ski@planneralm.at </t>
  </si>
  <si>
    <t>Kaiserau Tourismus GmbH</t>
  </si>
  <si>
    <t>Krumau 94</t>
  </si>
  <si>
    <t>Admont</t>
  </si>
  <si>
    <t>0043 664 6035 3550 </t>
  </si>
  <si>
    <t>office@kaiserau.at</t>
  </si>
  <si>
    <t>Katschbergbahnen GmbH</t>
  </si>
  <si>
    <t>Katschberg 17</t>
  </si>
  <si>
    <t>Katschberg</t>
    <phoneticPr fontId="2" type="noConversion"/>
  </si>
  <si>
    <t>0043  4734 - 83888</t>
  </si>
  <si>
    <t>info@katschi.at</t>
  </si>
  <si>
    <t>Mölltaler Gletscherbahnen GesmbH &amp; Co KG</t>
  </si>
  <si>
    <t>Innerfragant 46</t>
  </si>
  <si>
    <t>BERGBAHNEN ROSSHÜTTE Seefeld-Tirol-Reith AG</t>
  </si>
  <si>
    <t>Talstation 419</t>
  </si>
  <si>
    <t>Seefeld</t>
  </si>
  <si>
    <t>+43 (0) 5212 / 2416-0</t>
  </si>
  <si>
    <t>info@seefeld-sports.at</t>
  </si>
  <si>
    <t>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</si>
  <si>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Ratschings-Jaufen GmbH</t>
  </si>
  <si>
    <t>Innerratschings 18a</t>
  </si>
  <si>
    <t>I-39040</t>
  </si>
  <si>
    <t>Ratschings</t>
  </si>
  <si>
    <t>+39 0472 659153</t>
  </si>
  <si>
    <t>info@ratschings-jaufen.it</t>
  </si>
  <si>
    <t>Ratschings Tourismus Gen.</t>
  </si>
  <si>
    <t>Gasteig / Jaufenstraße 1</t>
  </si>
  <si>
    <t>+39 0472 760608</t>
  </si>
  <si>
    <t>info@ratschings.info</t>
  </si>
  <si>
    <t>Bergeralm, RBG Berglifte GmbH</t>
  </si>
  <si>
    <t>Huebenweg 25</t>
  </si>
  <si>
    <t>Steinach am Brenner</t>
  </si>
  <si>
    <r>
      <t>t</t>
    </r>
    <r>
      <rPr>
        <sz val="10"/>
        <rFont val="Verdana"/>
        <family val="2"/>
      </rPr>
      <t> +43 5272 6333</t>
    </r>
  </si>
  <si>
    <r>
      <t>e</t>
    </r>
    <r>
      <rPr>
        <sz val="10"/>
        <rFont val="Verdana"/>
        <family val="2"/>
      </rPr>
      <t> mail@bergeralm.net</t>
    </r>
  </si>
  <si>
    <t>Recherche Seefeld, aktueller Stand, Kontakt GF, etc. Auswahl Referenz  Fotos, Skalierung, PDF-Print mit Cover. Situation Seefeld: 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</si>
  <si>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Gemeinde Seefeld</t>
  </si>
  <si>
    <t>Follow Up Call, Meeting Evaluation, Brainstorming? Contact: Sabine Hoffman, said she talks with GF and get back to us in case..</t>
  </si>
  <si>
    <t>Follow Up Call: Bgm nicht erreicht, Sekr. hat Nummer notiert und meldet sich zurück!</t>
  </si>
  <si>
    <t>User Survey Resultate: Fast alle wollen landschafltich ansprechende Singletrails! Hall-Wattens Webpage: 13 "Moutainbike-/Radtouren", 100% Asphalt / Forstwege, alle mit Rennrad oder Gravelbike zu fahren, also nicht einmal für Tourenbiker interessant.. Moderne Bikes: 0% Singletrail..
Heatmap
Österreich Werbung Kampagne "You like it? Bike it!" https://www.austriatourism.com/presse/2019/rad-kampagne-oesterreich-werbung-und-bundeslaender-kooperieren/
Bike-City Innsbruck, Tirol Tourismus + 10% Werbeetat: 
Examples:
Brixlegg, https://www.alpbachtal.at/de/sommer/familienurlaub-tirol/skillpark-pumptrack
Thaur, https://www.pz-pumptrack.at/locations-aut/
Baumkirchen, https://www.youtube.com/watch?v=H5K9_VDlN4k
Tulfes, https://goo.gl/ysgte3
Lans
Wattenberg:
Kreuztaxen, Söllnerwald, Hochhäuser
Großvolderberg:
Kreperhütte, Hochrücken, Brantach, bis Vögelsberg oder Himmelreich und Wattens
Glungezer:
Schartenkogel, Piste, Halsmarter/Kugelwald/Stiftgrat, Talstation über Lambichlerhütte/Hasen oder Tulfer Hochwald
Rinn/Tulfes: Poltental, Grafen/Gasteig, Zimmertal/Kienberg</t>
  </si>
  <si>
    <t>Glungezer/Hall-Wattens</t>
  </si>
  <si>
    <t>Termin GmAmt Tulfes: Martin Friede (TVB Hall/Wattens 05223/455 44 41), Bgm Martin Wegscheider/Tulfes (0664 380 36 04) - Gem ist voll auf mit Skigebiet beschäftigt und Bgm "glaubt nicht" an Realisierbarkeit von Bike-Angebot, vergeudete Zeit.. TVB hat auch keine große Motivation..</t>
  </si>
  <si>
    <t>Vorbereitung für Meeting</t>
  </si>
  <si>
    <t>Meeting Tulfes</t>
  </si>
  <si>
    <t>Meeting Cedric vorort: Auszeig mit Hannes Partl Anfang April!, Dann Rodungsbewilligung und Rodung durch Gemeinde. Cody bereitet Angebot vor, mit Zufahrtsweg als optionale Leistung. Bauumsetzung mit Lanz gemeinsam im August..</t>
  </si>
  <si>
    <t>Begehung</t>
  </si>
  <si>
    <t>Markierung Teilflächen, Entwurfsplan check..</t>
  </si>
  <si>
    <t>50 % von Vertrags-Summe</t>
  </si>
  <si>
    <t>Machbarkeitsstudie</t>
  </si>
  <si>
    <t>SUMME für Zeitraum Leistungszeitraum von-bis</t>
  </si>
  <si>
    <t>Schladming</t>
  </si>
  <si>
    <t>Text Vorlage für E-Mail Urgenz wegen Terminvergabe</t>
  </si>
  <si>
    <t>April</t>
  </si>
  <si>
    <t>Treffen mit Dominik und Patrick</t>
  </si>
  <si>
    <t>Abrechnung April</t>
  </si>
  <si>
    <t>Monate Feb-April</t>
  </si>
  <si>
    <t>nächste</t>
  </si>
  <si>
    <t>Absprachen wegen GR-Sitzung, Angebot MKS</t>
  </si>
  <si>
    <t>Heiligenblut</t>
  </si>
  <si>
    <t>Kontakt herstellen zwischen Rupitsch und Unterholzner Agentur wegen E-Bike Event</t>
  </si>
  <si>
    <t xml:space="preserve">MKS Angebot </t>
  </si>
  <si>
    <t>Recherche für Unterredung mit Rupitsch Julius, bzw. Vorbereitung von Begleit-Unterlagen für MKS-Angebot</t>
  </si>
  <si>
    <t>Kurze Rücksprache mit J. Rupitsch bzgl. Angebot</t>
  </si>
  <si>
    <t>Übermittlung Angebot</t>
  </si>
  <si>
    <t>Angebot Lans erstellen</t>
  </si>
  <si>
    <t>Cedric Angebot übermitteln</t>
  </si>
  <si>
    <t>Cedric Angebot Rücksprache</t>
  </si>
  <si>
    <t>Schoppernau</t>
  </si>
  <si>
    <t>Monika Terminvorschlag 20. od. 27.05.2019, 11:00</t>
  </si>
  <si>
    <t>Follow-Up Julius Rupitsch, GR-Sitzung Heiligenblut</t>
  </si>
  <si>
    <t>Follow-Up Gespräch mit Julius, Klärung Fragen von GR (Erhebung vorort, Förderungsmöglichkeit MKS)</t>
  </si>
  <si>
    <t>Follow Up and Reminder Billing!!! Stefan Gruber TVB Präsident anrufen? Bei Bergbahn keiner da: 00390472522265</t>
  </si>
  <si>
    <t>Bitte Johannes Bestand-Fotos machen!</t>
  </si>
  <si>
    <t>Plan-Grundlage für Entwurfsplanung (VOGIS 50 cm Höhenlinien, GPS-Tracks Bestand, etc.)</t>
  </si>
  <si>
    <t>NEU ab 2019:</t>
  </si>
  <si>
    <t>Bürotätigkeit, Briefsendungen, Postwege, Abholungen</t>
  </si>
  <si>
    <t>Angebotsbrief drucken und versenden.</t>
  </si>
  <si>
    <t>Porto Angebotsbrief</t>
  </si>
  <si>
    <t>Info Mail bzgl. Zusendung Angebot an Amtsleiter Franz J. Bernhard</t>
  </si>
  <si>
    <t>Sekretärin sagt Seeber erst ab 20.05. im Büro, 0039 0472 520 322</t>
  </si>
  <si>
    <t>Sekretärin sagt Gruber erst ab 22.05. im Büro, 0039 0472 866 048</t>
  </si>
  <si>
    <t>Einreichunterlagen nach Std.aufwand</t>
  </si>
  <si>
    <t>Streckenplan &lt; 3 km</t>
  </si>
  <si>
    <t>Streckenplan 3-10 km</t>
  </si>
  <si>
    <t>Streckenplan &gt; 10 km</t>
  </si>
  <si>
    <t>Hager Bau</t>
  </si>
  <si>
    <t>Hager Bau, Preisauskunft und Bitte um Fotos, https://www.hagerbau.at/ +43 5515 2026</t>
  </si>
  <si>
    <t>Bauverhandlung mit ASV, Agrar, etc.</t>
  </si>
  <si>
    <t>Bescheidgabe, Monika Albrecht, wegen Email Versand des Streckenkonzeptes</t>
  </si>
  <si>
    <t>Gespräch mit Cedric wegen Baumauszeige</t>
  </si>
  <si>
    <t>Baumauszeige mit Georg Kinzner, Waldaufseher Lans</t>
  </si>
  <si>
    <t>Verhandlung mit Grundeigentümer, BGM, WLV, Naturschutz,Tourismus,...</t>
  </si>
  <si>
    <t>Check wegen Leistungszeitraum Bis Ende August!!</t>
  </si>
  <si>
    <t>Termin Schoppernau</t>
  </si>
  <si>
    <t>Abgrenzung Arbeitsfläche mit Christoph</t>
  </si>
  <si>
    <t>extra</t>
  </si>
  <si>
    <t>Vermerk Baumauszeige, ergangen an Cedric und Kinzner..</t>
  </si>
  <si>
    <t>Abrechnung Juli, pauschal</t>
  </si>
  <si>
    <t>Geschäftsbriefe, Vermerke, etc.</t>
  </si>
  <si>
    <t>City-Pumptrack</t>
  </si>
  <si>
    <t>Teilnahme Bestätigung an Albuin</t>
  </si>
  <si>
    <t>Juli</t>
  </si>
  <si>
    <t>Absprache wegen Baumauszeige mit ausführender Fa. Hannes Riedl 0663/1611779</t>
  </si>
  <si>
    <t xml:space="preserve">Absprache Termin mit Christoph Matzke </t>
  </si>
  <si>
    <t xml:space="preserve"> </t>
  </si>
  <si>
    <t>Email GF Seilbahn Olang (GF Brugger): 00390474592035, Skirama Konsortium (GF Felderer): 0474551500</t>
  </si>
  <si>
    <t>Email GF Seilbahn Olang (GF Brugger): 00390474592035, Skirama Konsortium (GF Felderer): 0474551500, olang@kronplatz.org</t>
  </si>
  <si>
    <t>Fahrtkosten (pauschal)</t>
  </si>
  <si>
    <t>Einreichunterlagen nach Zeitaufwand (16 Std)</t>
  </si>
  <si>
    <t>Zeitaufwand Begehung/Verhandlung (3 Std)</t>
  </si>
  <si>
    <t>Stk/Std</t>
  </si>
  <si>
    <t>pauschal</t>
  </si>
  <si>
    <t>Stk/Std-Preis</t>
  </si>
  <si>
    <t>Summe:</t>
  </si>
  <si>
    <t>Position</t>
  </si>
  <si>
    <t>Mwst.befreit, Kleinuntern</t>
  </si>
  <si>
    <t>Recherche Olang, richtigen Kontakte, Matthias Prugger, Präsident der Olanger Bahnen</t>
  </si>
  <si>
    <t xml:space="preserve">Zusatzangebot Import </t>
  </si>
  <si>
    <t>Absprache Cedric wegen Import</t>
  </si>
  <si>
    <t>Standortgerechte, heimische Hölzer - Artenliste Baum/Strauchbepflanzung Lans</t>
  </si>
  <si>
    <t>Potentialstudie HB</t>
  </si>
  <si>
    <t>Baustellenkoordination - Telefonate mit Cedric, Andreas, Obi, Carlo.</t>
  </si>
  <si>
    <t>Sept</t>
  </si>
  <si>
    <t>1 x A2 Plot Probedruck</t>
  </si>
  <si>
    <t>6 x A2 Plot Druck</t>
  </si>
  <si>
    <t>Abgabe Brief</t>
  </si>
  <si>
    <t>Drucken, Packen, Versenden Potentialstudie samt Plänen und Brief</t>
  </si>
  <si>
    <t>Porto Inlandspaket &lt; 2kg</t>
  </si>
  <si>
    <t>13 + 16 km Fahrt Aldrans zur Studia Technik, Post Sistrans und retour</t>
  </si>
  <si>
    <t xml:space="preserve">Zusammenstellung, Referenzen mit Links und Fotos 2015-2019 </t>
  </si>
  <si>
    <t>Kopierkosten Ausdruck Potentialstudie 56 Seiten Farbe &amp; Ringbindung</t>
  </si>
  <si>
    <t>Sekretärin richtet vom Bgm aus dass das bis nächstes Jahr, wegen anderer Baustellen, auf Eis ist - Für Evidenzhaltung sollen wir bei Seilbahn vorsprechen, welche der Projektwerber ist (Prokurist Stix!), Tel: 0043521224160 - Bergbahnen Rosshütte Seefeld-Tirol-Reith AG, ​Prokurist: Harald Stix, Talstation 419, A-6100 Seefeld</t>
  </si>
  <si>
    <t>Filzmoos</t>
  </si>
  <si>
    <t>Okt</t>
  </si>
  <si>
    <t>Olang</t>
  </si>
  <si>
    <t>Ralf Vorbeschprechung Angebot, Umfang, Projektgebeit, etc.</t>
  </si>
  <si>
    <t>3 % von Vertrags-Summe, abzgl. aller Kosten der bis dahin in Rechnung gestellten Leistungen,  nach unten gedeckelt auf 700.-</t>
  </si>
  <si>
    <t>Re12-Trailtech-27092018 Planung</t>
  </si>
  <si>
    <t>Übrigen Leistungen 2019</t>
  </si>
  <si>
    <t>Übrigen Leistungen 2018</t>
  </si>
  <si>
    <t>Vertragssumme</t>
  </si>
  <si>
    <t>Abgerechnete Leistungen Summe</t>
  </si>
  <si>
    <t>Beträge</t>
  </si>
  <si>
    <t>3% von Vetragssumme</t>
  </si>
  <si>
    <t>Provision abzgl. abgerechnete Leistungen</t>
  </si>
  <si>
    <t>LANS Provision</t>
  </si>
  <si>
    <t>Deckelung auf 700</t>
  </si>
  <si>
    <t>LANS Projekt</t>
  </si>
  <si>
    <t>Au/Schoppernau AVS-Begeheung inkl Planänderungen</t>
  </si>
  <si>
    <t>Au/Schoppernau Bauverhandlung</t>
  </si>
  <si>
    <t>Zeitaufwand Begehung/Verhandlung (2 Std)</t>
  </si>
  <si>
    <t>Salzburg/Gaisberg</t>
  </si>
  <si>
    <t>Übersetzung Anfrage Winfried Herbst, Naturschutzbund Salzburg, Gaisberg-Beauftragter Winfrid Herbst, Sport-Ressortchef Vizebürgermeister Bernhard Auinger (SPÖ).</t>
  </si>
  <si>
    <t>Web Links Update und Korrektur/Einfügung Kontakte. PDF Umwandlung und Zusammenführen, Upload und E-Mail Weiterleitung Cody.</t>
  </si>
  <si>
    <t>Follow Up Call Erich Raffl -&gt; Said i need talk to Florian..</t>
  </si>
  <si>
    <t>Steinach</t>
  </si>
  <si>
    <t>follow up call, junior Raffl</t>
  </si>
  <si>
    <t>another follow up call, junior Raffl</t>
  </si>
  <si>
    <t>Photo selection, 2hrs phone</t>
  </si>
  <si>
    <t>another follow up call, junior Raffl, meeting appointment</t>
  </si>
  <si>
    <t>email meeting appointment</t>
  </si>
  <si>
    <t>Resizing, cropping, etc., making collages, updating reference list, preparing printable PDF</t>
  </si>
  <si>
    <t>Julius Ruppitsch: Korrektur/Hilfestellung für Präsentation GR Sitzung 22.01.2020</t>
  </si>
  <si>
    <t>Julius Ruppitsch: Aktueller Stand, weitere Schritte, GR Sitzung Mittw. 22.01.2020, Ev. Hilfestellung für Präsentation bei GR Sitzung</t>
  </si>
  <si>
    <t>Recherche und Erstellung Mappe für Steinach Meeting</t>
  </si>
  <si>
    <t>Region Villach</t>
  </si>
  <si>
    <t>Mountainbiken – wichtige Säule des Kärntner Sommertourismus
„Das Mountainbiken entwickelt sich zu einer immer wichtigeren Säule des Kärntner Sommertourismus. Mit der Petzen als Vorreiter sind in den letzten Jahren in Bad Kleinkirchheim, auf der Koralpe, am Nassfeld, auf der Turracher Höhe und am Weissensee, überaus attraktive Trail- &amp; Flow-Trail-Angebote entstanden. Sie alle fassen wir jetzt als ‚Flow Trails Kärnten‘ zu einem buchbaren Angebot zusammen“, ist Seilbahnen-Obmann Herzog begeistert.
Medien Text (https://www.5min.at/201912250542/neu-ab-2020-flow-trails-kaernten/):
Hervorragende Zusammenarbeit
„Dank der Zusammenarbeit mit der Kärnten Werbung, insbesondere mit Radexperten Paco Wrolich, mit dem Team der Trail Angels um Günter Mussnig sowie mit Trail-Gestalter und Bike-Experten Diddie Schneider, ist es gelungen, im letzten halben Jahr das neue, buchbare Angebot ‚Flow Trails Kärnten‘ zu schaffen“, streicht Herzog das gemeinsame Engagement hervor.
International herausragende Angebotsvielfalt
„Flow Trails Kärnten“ vereint die Bike-Angebote der Sommerbergbahnen und macht Kärnten zum international herausragenden Bike-Hotspot. „Im österreichweiten Vergleich gibt es zwar viele sehr gute Mountainbike-Angebote, aber kein zweites Bundesland kann es mit Kärntens, ab 2020 gemeinsam buchbarer, Angebotsvielfalt aufnehmen“, weiß Reinhard Zechner, Landessprecher Kärnten der Besten Österreichischen Sommer-Bergbahnen.</t>
  </si>
  <si>
    <t>Kitzbühel</t>
  </si>
  <si>
    <t>Internet Recherche "Hahnenkamm Trail" und Region Kitzbühel</t>
  </si>
  <si>
    <t>Hochzeiger</t>
  </si>
  <si>
    <t>Ausdrucke Studia</t>
  </si>
  <si>
    <t>Geschäftsbriefe, Protokolle, Vermerke, etc.</t>
  </si>
  <si>
    <t>Protokoll verfassen</t>
  </si>
  <si>
    <t>Thomas Neuner TVB Wenns anschreiben</t>
  </si>
  <si>
    <t>Erstkontakt mit Thomas Neuner</t>
  </si>
  <si>
    <t xml:space="preserve">Hochzeiger Notes </t>
  </si>
  <si>
    <t>Geschäftsmeeting TVB (Thomas Neuner) und Hochzeigerbahnen (Christian Kirchebner), Christoph Matzke</t>
  </si>
  <si>
    <t>E Mail mit Protokoll</t>
  </si>
  <si>
    <t>Schnals</t>
  </si>
  <si>
    <t>E Mail Vorlage für Cody Follow Up MKS Offer vom 13.10.2019</t>
  </si>
  <si>
    <t>Kufstein</t>
  </si>
  <si>
    <t>Kramsach</t>
  </si>
  <si>
    <t>E Mail an Patrick Hauser wegen allfälligen Kontakten bzw 1. Strategie in der Sache</t>
  </si>
  <si>
    <t>Telefonat mit Chris wegen Historie Hahnenkamm Trail.., element3, Klostergasse 8, Manfred Hofer, 0664 1 00 05 80</t>
  </si>
  <si>
    <t>Telefonat mit Manfred Hofer wegen Kinderland: Sagt MTBMovement hat ein Angebot gelegt.. Projekt in Schwebe, neuer Kontakt ist Bernd Brandstätter 0664/4464005</t>
  </si>
  <si>
    <t>Telefonat mit Bernd Brandstätter 0664/4464005: sagt Vorstandsentscheidung ob/wann Projekt realisiert werden soll - Zeithorizont dzt. noch nicht abschätzbar. Bittet um e-Mail mit Kontaktdaten und wird ggf wegen Angebotslegung noch auf uns zurückkommen.</t>
  </si>
  <si>
    <t>E-Mail mit Kontaktdaten und Portfolio.</t>
  </si>
  <si>
    <t>Sportbereich Zimmerwiese</t>
  </si>
  <si>
    <t xml:space="preserve">Cedric Einverständnis, ggf. Begehung mit Willi </t>
  </si>
  <si>
    <t>Josef Wiesflecker Ok Kontaktaufnahme Willi</t>
  </si>
  <si>
    <t>E-Mail Willi</t>
  </si>
  <si>
    <t>Patrick Bitte Aquise in Kufstein und Kramsach</t>
  </si>
  <si>
    <t>Updates von Patrik bzgl. "Rettungsaktion" Kramsach Lift, sind interessiert - bleiben mit Patrick in Kontakt!</t>
  </si>
  <si>
    <t>Telefonat - Grünes Licht für Projekt - ich werde mich wieder melden mit Zeitplan und Angebot..</t>
  </si>
  <si>
    <t>Nachfrage Status Projekt</t>
  </si>
  <si>
    <t>Begleit E-Mail Angebot</t>
  </si>
  <si>
    <t>Kurze Rücksprache wegen Zeitplan Projekt 2020</t>
  </si>
  <si>
    <t>Angebot Bike Parcours 2020</t>
  </si>
  <si>
    <t>1,5 wegen langer Abrechnungsperiode (üblicherweise bei rd. 400.- Abrechnung)</t>
  </si>
  <si>
    <t>März</t>
  </si>
  <si>
    <t>Telefonat wegen pot. Kosteneinsparungen / Eigenleistungen</t>
  </si>
  <si>
    <t>Absage für 2020 wegen Gemeinde, die mit Reduktion der Ertragsanteile rechnet.. Hoffentlich nächste Saison Wiederaufnahme des Projektes!</t>
  </si>
  <si>
    <t>Informationen zum Projekt, Rahmenbedingungen, Inhalt Angebeot für Masterplan</t>
  </si>
  <si>
    <t>Recherche, Datenbezug KAGIS und data.gv.at (Naturschutz, Gewässer, DGM, DOM, Orthofotos, etc. OSM, Strava), Übersichtsplan 1:2000.</t>
  </si>
  <si>
    <t>Angebot Masterplan erstellen.</t>
  </si>
  <si>
    <t>Follow Up call, offer email..</t>
  </si>
  <si>
    <t>Follow up email, Thomas Neuner..</t>
  </si>
  <si>
    <t>1st Meeting mit Martin und Uli</t>
  </si>
  <si>
    <t xml:space="preserve">E-Mail Template </t>
  </si>
  <si>
    <t>E-Mail Akquise Serfaus</t>
  </si>
  <si>
    <t>Albania</t>
  </si>
  <si>
    <t>Sending Protocol and Map - Pre-Concept..</t>
  </si>
  <si>
    <t>Google Earth 5 Trails Start/end Pts</t>
  </si>
  <si>
    <t>Discussion about adaption to plan, to many curves -&gt; costs, etc..</t>
  </si>
  <si>
    <t xml:space="preserve">Thomas has sent plan, pin pointing the areas with restrictions. I wrote back, that we understand we understand that its too late for adaptions. They will look to get some room, when discussing with authorities. They are waiting for the nature protection permit now, which is in May earliest... </t>
  </si>
  <si>
    <t>E-Mail bzgl möglicher Trail Längen auf der Projektfläche</t>
  </si>
  <si>
    <t>E-Mail Press release to Scott</t>
  </si>
  <si>
    <t>Scott Press release</t>
  </si>
  <si>
    <t>XLS and Google Docs Summary of contract details</t>
  </si>
  <si>
    <t>Markus Emp. Absprache Projekt</t>
  </si>
  <si>
    <t>Berti, Tour Guide Albania, Absprache Projekt</t>
  </si>
  <si>
    <t>Email with questions and remarks attached</t>
  </si>
  <si>
    <t>Email, ellaborating on key experts criterea</t>
  </si>
  <si>
    <t>Tel call Empi EO-MTB Standards, possibility to work together.. willignesss to wor togtether..</t>
  </si>
  <si>
    <t>fiddling on press release, corrections, rephrasing..</t>
  </si>
  <si>
    <t>Translating, formulating Press Release Velosolutions AT</t>
  </si>
  <si>
    <t>Paco Wrolich, Telefonat aktueller Status</t>
  </si>
  <si>
    <t>Mai</t>
  </si>
  <si>
    <t>Follow up questions</t>
  </si>
  <si>
    <t>Question catalogue addendum</t>
  </si>
  <si>
    <t>Abrechnung Mai</t>
  </si>
  <si>
    <t xml:space="preserve">nächste Abrechnung </t>
  </si>
  <si>
    <t>Cody Absprache Troifach</t>
  </si>
  <si>
    <t>Christian Bachmann Infos zu 3D dwg Meshes für Pumptracks</t>
  </si>
  <si>
    <t>GIS Stelle Land Stm wegen Datenbezug ALS - 3 mal nur Sekräteriat..</t>
  </si>
  <si>
    <t>Follow up Mail</t>
  </si>
  <si>
    <t>Frage wegen Auflösung ALS Daten..</t>
  </si>
  <si>
    <t>Uli Marek Absprache weiteres Vorgehen -&gt; Sammeln aller relevanter Info in Google Drive, und teilen mit ihm!</t>
  </si>
  <si>
    <t>Anfrage Gem Troifach wegen Termin</t>
  </si>
  <si>
    <t>Gdrive Folder, Projekt Mappe, Slide mit allen wichtigen Informationen zum Projekt</t>
  </si>
  <si>
    <t>Appointment Trofaiach</t>
  </si>
  <si>
    <t>1h telefon briefing, discussion, etc. for trofaiach meeting with Uli M.</t>
  </si>
  <si>
    <t>Telefonat Strategie, Überarbeitung Proposal for contract change</t>
  </si>
  <si>
    <t>Begleit E-Mail Proposal Contract Change</t>
  </si>
  <si>
    <t>E Mail Follow up</t>
  </si>
  <si>
    <t>Briefing Mellau, Lustenau</t>
  </si>
  <si>
    <t>Anfahrt IBK-Trofaiach</t>
  </si>
  <si>
    <t>Klafu Konrad Planegger Meeting</t>
  </si>
  <si>
    <t>Zugkarte Innsbruck - Schladming und retour</t>
  </si>
  <si>
    <t>Vorbereitung überschlägige Kostenschätzung Projekt..</t>
  </si>
  <si>
    <t>Foto-Dokumentation mit Kommentaren in G-Drive angelegt</t>
  </si>
  <si>
    <t>E-Mail update an Uli</t>
  </si>
  <si>
    <t>Follow Up Konrad, Traktorweg, Holzweg, Access Steep Slope...</t>
  </si>
  <si>
    <t>Planungsofferte Trofaiach</t>
  </si>
  <si>
    <t>Grödig Erstgespräch</t>
  </si>
  <si>
    <t>Grödig E-Mail Erstkontakt</t>
  </si>
  <si>
    <t>Trofaiach Andrea Vötsch</t>
  </si>
  <si>
    <t>Uli Absprache Trofaiach - die warten auf ihr Budget, haben den Planungsauftrag nicht vergeben.</t>
  </si>
  <si>
    <t>Anfahrt Trofaiach-Klafu</t>
  </si>
  <si>
    <t>Telefonate Uli</t>
  </si>
  <si>
    <t>E-Mails Uli, Pläne Lustenau</t>
  </si>
  <si>
    <t>Termin Akkordierung mit Karl Schnöll-Reichl, Bauamt Grödig</t>
  </si>
  <si>
    <t>Terminvorschlag intern</t>
  </si>
  <si>
    <t>VS Grödig</t>
  </si>
  <si>
    <t>VS Trofaiach</t>
  </si>
  <si>
    <t>KLAFU</t>
  </si>
  <si>
    <t>VS Lustenau</t>
  </si>
  <si>
    <t>Todo: Referenzen , Planungsofferte, Allgemeine Infos. Bgm war in Wals beischtigen: Input aus Wals: anders als ihrer;) Versiegelte Flächen bleiben (Basketball und Skateplatz, bzw. neuer Verkehrssicherheits Trainingsplatz). Hptzufahrt über Rad/Fussgängerweg durch Autobahnunterführung, PP beim Stadion, eigene Autobahnabfahrt! Autobahntrasse mehrere Meter über Grünlandfläche, Fläche nahezu eben. Entlang der Autobahnböschung massives Problem mit eingeschleppten Invasiven Pflanzenarten (Staudenknöterich) - sollte für späteres Grünraummanagment im Auge behalten bleiben.</t>
  </si>
  <si>
    <t>Absprache mit Steven Marx: zu Vorab-Plan - frägt nach wegen langen geraden Abschnitten und Farbahn Features, Entwässerung, Zugang beidseitig möglich, Eigenleistungen und Sponsoring. Soll infos bis Mitte Juli bekommen. Steven schreibt Konzept im Rahmen seiner Vereinstätigkeit - der Verein hat keine Mittel für Planungskosten. Braucht aber trotzdem die INfos um das KOnzept zu erstellen. Hat gute Aussichten dann bei der Gemeinde, die Bauherr sein soll, damit durchzukommen.</t>
  </si>
  <si>
    <t>Vermerk zu letzem Telefonat</t>
  </si>
  <si>
    <t>Vermerk zu Begehung</t>
  </si>
  <si>
    <t>Zugtickets, Ibk-Grödig hin und retour</t>
  </si>
  <si>
    <t>VELOSOLUTIONS</t>
  </si>
  <si>
    <t>Planungsofferte Grödig</t>
  </si>
  <si>
    <t>Uli Update Lustenau / Grödig</t>
  </si>
  <si>
    <t>Mai_2</t>
  </si>
  <si>
    <t>VS Hitzendorf</t>
  </si>
  <si>
    <t>Planungsofferte Hitzendorf</t>
  </si>
  <si>
    <t>Foto-Dokumentation mit Kommentaren in G-Drive anlegen!</t>
  </si>
  <si>
    <t>Projekt Vorschlag: Anpassen PDF Template, Text ändern/schreiben, XLS bearbeiten und abändern, Angebot Tabelle für PDF erstellen, etc.</t>
  </si>
  <si>
    <t>E-Mail Rabatt</t>
  </si>
  <si>
    <t>E-Mail Rechtsfragen</t>
  </si>
  <si>
    <t>MTB Areal Rossau</t>
  </si>
  <si>
    <t>Begleitbrief</t>
  </si>
  <si>
    <t>Konzept Plan</t>
  </si>
  <si>
    <t>Begehung Rossau</t>
  </si>
  <si>
    <t>Abgabe E-Mail</t>
  </si>
  <si>
    <t>Konzept &amp; Kostenschätzung</t>
  </si>
  <si>
    <t>E-Mails Rücksprache Abgrenzung, Parzellen, etc.</t>
  </si>
  <si>
    <t>David Messner Vorstellungsgespräch</t>
  </si>
  <si>
    <t>Technischen Report und Tabelle um Wartungskosten ergänzen</t>
  </si>
  <si>
    <t>Juli_2</t>
  </si>
  <si>
    <t xml:space="preserve">Konrad, Absprache wegen Einreichung, nötige Unterlagen &amp; Akkordierung </t>
  </si>
  <si>
    <t>Paco, Absprache wegen Einreichung, wartungskosten, etc.</t>
  </si>
  <si>
    <t>VS Eibiswald</t>
  </si>
  <si>
    <t>Uli Erinnerung Plan</t>
  </si>
  <si>
    <t>Kostenkalkulation &amp; Offerte</t>
  </si>
  <si>
    <t>Kostenkalkulation &amp; Offerte, Absprachen mit Cody &amp; Uli</t>
  </si>
  <si>
    <t>VS Hart</t>
  </si>
  <si>
    <t>Telefonat Erstgespräch Maunz</t>
  </si>
  <si>
    <t xml:space="preserve">E-Mail Erstkontakt Maunz </t>
  </si>
  <si>
    <t>Telefonat Erstgespräch Krottmaier (Amtsleiter)</t>
  </si>
  <si>
    <t>E-Mail Erstkontakt Krottmaier (Amtsleiter)</t>
  </si>
  <si>
    <t>BKK</t>
  </si>
  <si>
    <t>Site Assessment Protocol</t>
  </si>
  <si>
    <t xml:space="preserve">Weissensee </t>
  </si>
  <si>
    <t>Akquise &amp; Track Walk</t>
  </si>
  <si>
    <t>Akquise &amp; Vorstellung</t>
  </si>
  <si>
    <t xml:space="preserve">Follow Up Planungs-Offerte </t>
  </si>
  <si>
    <t>Planungs-Offerte und Richtpreis-Auskunft</t>
  </si>
  <si>
    <t>E-Mail Übermittlung Planungs-Offerte und Richtpreis-Auskunft</t>
  </si>
  <si>
    <t>Kundenkontakt Artivo, Follow Up Offerte</t>
  </si>
  <si>
    <t>Meeting in Innsbruck to see through BKK Assessemnt</t>
  </si>
  <si>
    <t>Exchanging, filtering, storing Assessment datas</t>
  </si>
  <si>
    <t xml:space="preserve">VS </t>
  </si>
  <si>
    <t xml:space="preserve">Akkordierung mit Tanja, Durchsicht Projekte, Vorgehensweise bei Abarbeitung von Erstkontakten und Anfragen. </t>
  </si>
  <si>
    <t>VS</t>
  </si>
  <si>
    <t>E-Mails und Telefonat wegen Absam und Serfaus und Vorgehensweise</t>
  </si>
  <si>
    <t>VS Absam</t>
  </si>
  <si>
    <t>VS Serfaus</t>
  </si>
  <si>
    <t>Erstkontakt und Infos</t>
  </si>
  <si>
    <t>Richtpreise</t>
  </si>
  <si>
    <t>Kontakt Korrektur auf der Webpage</t>
  </si>
  <si>
    <t>Uli Preisliste Parkitect Module</t>
  </si>
  <si>
    <t xml:space="preserve">Angebot für Planung und Auskunft Richtpreise </t>
  </si>
  <si>
    <t>E-Mail mit Planungsofferte</t>
  </si>
  <si>
    <t>Follow Up Call</t>
  </si>
  <si>
    <t>VS Mellau</t>
  </si>
  <si>
    <t>Mario fragt nach, wegen Laser zum Messen.. Kann ihm hier leider nicht Helfen und verweise auf Cody.</t>
  </si>
  <si>
    <t xml:space="preserve">Tel. mit Christian Posch wegen Preisen für Österreich! Meldet sich zurück.. </t>
  </si>
  <si>
    <t>E-Mail Auskunft an Markus Sertl wegen Option Miete von Modularen PTs.</t>
  </si>
  <si>
    <t>Erstkontakt und Infos, Thomas Falkner</t>
  </si>
  <si>
    <t>Cody geht zu Lokalaugenschein mit Thomas Falkner, 23.10.2020</t>
  </si>
  <si>
    <t>St. Andrae</t>
  </si>
  <si>
    <t>Schnelle Antwort auf 1. Anfrage</t>
  </si>
  <si>
    <t>E-Mail mit Bitte um nähere Angaben zum Projekt</t>
  </si>
  <si>
    <t>Konzepte/Studien/Erhebungen</t>
  </si>
  <si>
    <t>Bearbeitungen Trail Assessment BKK, 24  Seiten Text, 1 Plan, XLS Tabelle, ca. 48h Bearbeitungszeit</t>
  </si>
  <si>
    <t>Pauschal pro Abrechnung bzw. Periode, 2 Stk. weil zusätzlich Telefonate in die Schweiz</t>
  </si>
  <si>
    <t>Pauschal pro Abrechnung bzw. Periode, 2 Stk. (VS und TT)</t>
  </si>
  <si>
    <t>ohne</t>
  </si>
  <si>
    <t>E-Mail Follow Up</t>
  </si>
  <si>
    <t>E-Mail mit Richtpreis Auskunft</t>
  </si>
  <si>
    <t>Richtpreise / Offerte für ca. 2 km "Blue Trail" in St. Andrä</t>
  </si>
  <si>
    <t>Bitte um GPS und Abgrenzung neuer Trail</t>
  </si>
  <si>
    <t>Follow Up Übermittlung Expertise</t>
  </si>
  <si>
    <t>Besprechung wegen weiterem Vorgehen</t>
  </si>
  <si>
    <t>KAGIS Track Import und Neigungskarte, GIS Schummerung, Höhenlinien und Track für 1. Beurteilung</t>
  </si>
  <si>
    <t>VS Kematen</t>
  </si>
  <si>
    <t xml:space="preserve">Richtpreise und generelle Infos </t>
  </si>
  <si>
    <t>Follow-Up Richtpreise</t>
  </si>
  <si>
    <t>VS Weitra</t>
  </si>
  <si>
    <t>Angebot Skillpark E-Mail</t>
  </si>
  <si>
    <t>Follow Up Serfaus Pumptrack with Markus Sertl</t>
  </si>
  <si>
    <t>Tarrenz Trail-Runde</t>
  </si>
  <si>
    <t>1-Kontakt mit Büro Gstrein nach Anfrage vom TVB Imst (HR. Köhle)</t>
  </si>
  <si>
    <t>Telefonat mit Gstrein - Erkundigung bzgl. Projektvorgaben, Vergabeverfahren, etc.</t>
  </si>
  <si>
    <t>Andreas Holzer</t>
  </si>
  <si>
    <t>Referenzen Planung</t>
  </si>
  <si>
    <t>Follow UP Angebot</t>
  </si>
  <si>
    <t>Urgenz Abrechnung</t>
  </si>
  <si>
    <t xml:space="preserve">Übermittlung Phases Planning und Rechnung </t>
  </si>
  <si>
    <t>Phased Planning Tabelle Aufbereitung, Layout, PDF</t>
  </si>
  <si>
    <t>Phased Planning Tabelle Übersetzung</t>
  </si>
  <si>
    <t>Telefonat Absprache Rechnung</t>
  </si>
  <si>
    <t>Gespräch wegen möglicher Planungsaufträge, Seeboden Projekt -&gt; Radkoordinator: Roland Gunzinger</t>
  </si>
  <si>
    <t>Email Vorlage für Cody wegen geplanter Feldarbeiten</t>
  </si>
  <si>
    <t>Reminder Rechnung</t>
  </si>
  <si>
    <t>Mieming</t>
  </si>
  <si>
    <t>Anfrage wegen Gespräch Grünberglift</t>
  </si>
  <si>
    <t>Termin Akkordierung</t>
  </si>
  <si>
    <t>Follow Up Gstrein</t>
  </si>
  <si>
    <t>Angebot erstellen Tarrenz Trail 4100 m</t>
  </si>
  <si>
    <t>Online Meeting</t>
  </si>
  <si>
    <t>Diskussion Planung Teil 1</t>
  </si>
  <si>
    <t>Telefonat Info bzgl. fertigen Angebot, Qualität, Unterschiede Anbieteter etc.</t>
  </si>
  <si>
    <t>Abrechnung Dez 2020</t>
  </si>
  <si>
    <t>Phone Call from Köhle: Allegra surveyed Region Suitability -&gt; Strad Area suited. Benni and Allegra maybe other biders. Stefan Falkner will be the "Expert" for Projektbegleitung.</t>
  </si>
  <si>
    <t>3 tries to get in touch with Köhle.</t>
  </si>
  <si>
    <t>Jochtal-Gitschberg</t>
  </si>
  <si>
    <t>Follow up and Happy New Year</t>
  </si>
  <si>
    <t>Scheduling meeting, no date yet..</t>
  </si>
  <si>
    <t>Follow up and Happy New Year. Christoph Seeber (Gitschberg Jochtal AG GF)
Viktoria Leitner (Gitschberg Jochtal AG Büroleitung)
Markus Reifer (Ski- &amp; Almenregion Gitschberg Jochtal Buchhaltung)
Stefan Gruber (Gitschberg Jochtal AG GF)</t>
  </si>
  <si>
    <t>VS Graz</t>
  </si>
  <si>
    <t>Uli Absprache</t>
  </si>
  <si>
    <t>Marina E-Mails</t>
  </si>
  <si>
    <t>Absprache Cody</t>
  </si>
  <si>
    <t>Anlage Projektdateien in GD</t>
  </si>
  <si>
    <t>Konrad neue Rechnungsadresse</t>
  </si>
  <si>
    <t>Polak Rechnungsübermittlung</t>
  </si>
  <si>
    <t>Thomas Falkner Update -&gt; Gem.sitzung Mils mid January -&gt; hopefully commitment by the Gemeinde. BGm is fully committed;)</t>
  </si>
  <si>
    <t>Referenzen neu übermitteln</t>
  </si>
  <si>
    <t>Referenzen neu, Auswahl Fotos, Text, Einarbeitung</t>
  </si>
  <si>
    <t>Termin Akk.</t>
  </si>
  <si>
    <t>http://www.guschi.at/kollverw.htm</t>
  </si>
  <si>
    <t>https://www.wko.at/service/kollektivvertrag/gehaltstabelle-information-consulting-2021.html</t>
  </si>
  <si>
    <t>Termin Akk. 23.2.22</t>
  </si>
  <si>
    <t>unverb. Angebot PT rd. 100.000,-</t>
  </si>
  <si>
    <t>E-Mail mit Angebot/Preisauskunft</t>
  </si>
  <si>
    <t>Follow-Up Preisauskunft</t>
  </si>
  <si>
    <t>VS Brand</t>
  </si>
  <si>
    <t>Angebot PT Miete TVB Brand</t>
  </si>
  <si>
    <t>Miete PT</t>
  </si>
  <si>
    <t>Miete PT Brand, Absprachen mit Kunden, VS Uli und Parkitect..</t>
  </si>
  <si>
    <t>Montafon</t>
  </si>
  <si>
    <t>Trackwalk</t>
  </si>
  <si>
    <t>Editing E-Mail Absage</t>
  </si>
  <si>
    <t>Jerzens</t>
  </si>
  <si>
    <t>Anfahrt</t>
  </si>
  <si>
    <t>Meeting</t>
  </si>
  <si>
    <t>Dezember</t>
  </si>
  <si>
    <t>VS-Schwemberger</t>
  </si>
  <si>
    <t>Besichtugung, Absprache und Fläche Vermessung</t>
  </si>
  <si>
    <t>Planungspauschale Angebot</t>
  </si>
  <si>
    <t>Erst Kontakt mit Kunden und Absprache mit Uli</t>
  </si>
  <si>
    <t>VS-Hitzendorf</t>
  </si>
  <si>
    <t>skip</t>
  </si>
  <si>
    <t>Flachau</t>
  </si>
  <si>
    <t>Protokolle für Kick-Off und Begehung</t>
  </si>
  <si>
    <t>Termin Akkordierung und Absprache Inhalte</t>
  </si>
  <si>
    <t xml:space="preserve">Erst Kontakt Andreas Fischbacher </t>
  </si>
  <si>
    <t>Rossau</t>
  </si>
  <si>
    <t>David Messner Absprachen wegen Rossau</t>
  </si>
  <si>
    <t>VS-Deutschlandsberg</t>
  </si>
  <si>
    <t>Lannach</t>
  </si>
  <si>
    <t>BKK Übungstrail</t>
  </si>
  <si>
    <t>Absprachen Markus Pekoll</t>
  </si>
  <si>
    <t>Absprachen, Datenaustausch Gemeinde (Hr. Kahr) und Markus Pekoll</t>
  </si>
  <si>
    <t>Akquise, Erstgespräche</t>
  </si>
  <si>
    <t>VS-Bad Schönau</t>
  </si>
  <si>
    <t>Absprache</t>
  </si>
  <si>
    <t>Follow Up</t>
  </si>
  <si>
    <t>Lageplan und Technische Beschreibung</t>
  </si>
  <si>
    <t>Telefonat Absprache Umweltbüro wegen Hangwasser</t>
  </si>
  <si>
    <t>TVB Pillerseetal</t>
  </si>
  <si>
    <t>Konzept übermitteln</t>
  </si>
  <si>
    <t>Follow up</t>
  </si>
  <si>
    <t>Abstimmung Rahmenbedingungen Planung</t>
  </si>
  <si>
    <t>Marina Umweltbüro Abstimmung Leitungen</t>
  </si>
  <si>
    <t>Übermittlung Datensatz Umweltbüro</t>
  </si>
  <si>
    <t>VS Neunkirchen</t>
  </si>
  <si>
    <t>Absprachen David Seifried und Thomas Breitenecker</t>
  </si>
  <si>
    <t>Begehungsprotokoll schreiben</t>
  </si>
  <si>
    <t>Angebot verfassen</t>
  </si>
  <si>
    <t>Absprachen Angebot / Planung</t>
  </si>
  <si>
    <t>VS Wals Siezenheim</t>
  </si>
  <si>
    <t>Wartungsinfos</t>
  </si>
  <si>
    <t>VS St.Veit Gölsen</t>
  </si>
  <si>
    <t>Inserate Angebote</t>
  </si>
  <si>
    <t>VS Mountain Manager Magazin</t>
  </si>
  <si>
    <t>Janis Jansons, Santa Jonante Online Conference call and Prize Lists</t>
  </si>
  <si>
    <t>VS Velo Features Recap Call</t>
  </si>
  <si>
    <t>VS Bruck a.d.Mur</t>
  </si>
  <si>
    <t>Absprachen Daniel Schemel und Parkitect</t>
  </si>
  <si>
    <t>Angebote Asphalt PT Planung und Modularer Pumptrack</t>
  </si>
  <si>
    <t>Treffen und Begehung Wagrain</t>
  </si>
  <si>
    <t>Taxi Flachau-Radstadt</t>
  </si>
  <si>
    <t>Fahrtkosten Zug/Bus Aldrans-Radstadt</t>
  </si>
  <si>
    <t>Markus Pekoll, Akkordierung Ausschreibung und Kostenschätzungen</t>
  </si>
  <si>
    <t>2 Perioden</t>
  </si>
  <si>
    <t>Uli Absprachen, verschiedene Projekte, 2 perioden</t>
  </si>
  <si>
    <t>David Messner Absprachen wegen Rossau Budgetierung..</t>
  </si>
  <si>
    <t>Vorab Infos Pumptrack Konzeptphase, Planungskosten, Prozess, etc.</t>
  </si>
  <si>
    <t>August</t>
  </si>
  <si>
    <t>Arlberg E-Bike Runde</t>
  </si>
  <si>
    <t xml:space="preserve">Absprache einer Trassenführung, Aufklärung , etc. Hinweis auf bauliche Erfodernisse, etc. </t>
  </si>
  <si>
    <t>E-Mail Korrespondenz, Terminabsprache</t>
  </si>
  <si>
    <t>Voraussichtliche Kostenänderung 2020 - 2022</t>
  </si>
  <si>
    <t>Design Absprache</t>
  </si>
  <si>
    <t>VS Vorchdorf</t>
  </si>
  <si>
    <t>Fahrtkosten Zug/Bus Aldrans-Vorchdorf</t>
  </si>
  <si>
    <t>Fahrtzeit Aldrans Vorchdorf</t>
  </si>
  <si>
    <t>Fahrtzeit Vorchdorf - Flachau</t>
  </si>
  <si>
    <t>Fahrtkosten Zug/Bus Vorchdorf - Flachau</t>
  </si>
  <si>
    <t>Erstgespräch und Begehung Naturfreunde Vorchdorf, Kletterhalle, Thomas Haudum</t>
  </si>
  <si>
    <t>Durchsicht altes Projekt, Bilder, Standort &amp; Bedingungen, Projekt Verantwortliche, etc.</t>
  </si>
  <si>
    <t>E-Mail Absprachen mit Gemeinde Vorchdorf - Martin Fischer</t>
  </si>
  <si>
    <t>Begehung Bikepark Betandstrecken</t>
  </si>
  <si>
    <t>Rückfahrt Wagrain Aldrans</t>
  </si>
  <si>
    <t>Aufbereitung Field Documents und GPX Daten für Begehung, Grundeigentümer Zonen, etc.</t>
  </si>
  <si>
    <t>Konzept Begleit E-Mail. Aufwand dokumentieren vergessen bei letzter Abrechnung!</t>
  </si>
  <si>
    <t>Konzept Präsentation TVB Vorstand</t>
  </si>
  <si>
    <t>Letzte Absprache wegen Design!</t>
  </si>
  <si>
    <t>Letzte Absprache wegen Design / Gemeinde Ideen!</t>
  </si>
  <si>
    <t>Bildmaterial und relevante Infos für Thomas Haudum vorbereitet</t>
  </si>
  <si>
    <t>Bildmaterial und relevante Infos für Thomas Haudum verschickt</t>
  </si>
  <si>
    <t>Erstgespräch, Termin Absprache und weiteres Vorgehen..</t>
  </si>
  <si>
    <t>Akkordierung Erstgespräch</t>
  </si>
  <si>
    <t>Terminvorschläge für Begehung</t>
  </si>
  <si>
    <t>Uli weiterleitung letzter Stand und Infos Kunde wegen Projektdesignwünsche, Vorgaben, etc.</t>
  </si>
  <si>
    <t>VS Flachau</t>
  </si>
  <si>
    <t>Update wegen möglicher Detailplanung Koppen/Sattelbauer und Bitte Evaluierung "gelber Flächen"</t>
  </si>
  <si>
    <t>Konzept Angebot erstellen. Aufwand dokumentieren vergessen bei letzter Abrechnung!</t>
  </si>
  <si>
    <t>VS Oberndorf</t>
  </si>
  <si>
    <t>Andreas Franze Vorab Infos</t>
  </si>
  <si>
    <t>MTB Konzept und Planung Angebot</t>
  </si>
  <si>
    <t>Erstgespräch mit Andreas Franze wegen PT in oberndorf</t>
  </si>
  <si>
    <t>Gegenrechnung mit Flachau 3300.-</t>
  </si>
  <si>
    <t>VS Krumpendorf</t>
  </si>
  <si>
    <t>Absprache mit Uli wegen Akquise Krumpendorf ModPT/PT/PP? 15x30 m Bsp: Wellington, Oberthal, Vionnaz</t>
  </si>
  <si>
    <t>Absprache Design Vorschläge, Holz Miniramps vs. Beton Pools</t>
  </si>
  <si>
    <t>Kontakt Absprache mit IOU Ramps, Subunternehmer, Preise, etc.</t>
  </si>
  <si>
    <t>Absprachen Vorgehen Trail Assessment / konzept, Behörde weitere Schritte</t>
  </si>
  <si>
    <t>Absprache mit ZOOOM Ulrich Grill, Integration Bike in Sommer Bergkonzept..</t>
  </si>
  <si>
    <t xml:space="preserve">Preis Anfrage IOU Ramps </t>
  </si>
  <si>
    <t>Erinnerung IOU Ramps Preisanfrage</t>
  </si>
  <si>
    <t>Erstgespräch, Unterbrechung... SMS bitte um Rückruf</t>
  </si>
  <si>
    <t>Anfrage Grill wegen Bsp Bilder für Präsentation</t>
  </si>
  <si>
    <t>Anfrage wegen Statistik / Umfragen etc für Konzept</t>
  </si>
  <si>
    <t xml:space="preserve">Erinnerung wegen Festlegung Planungsumfang </t>
  </si>
  <si>
    <t>for the record</t>
  </si>
  <si>
    <t>Verschiedene Tätigkeit nach Zeitaufwand</t>
  </si>
  <si>
    <t>Trail Assessment Planerstellung</t>
  </si>
  <si>
    <t>Concept Text work</t>
  </si>
  <si>
    <t>Prize research and queries for cost estimates table</t>
  </si>
  <si>
    <t>Abstimmung Kostenschätzung bis 23. Sept ( 1 Woche for GR Ausschuss Sitzung am 30. Sept), Budget  über Leader Project 120.000, insgesamt 200.000 geschätzt für gesamte Anlage</t>
  </si>
  <si>
    <t>Erstgespräch, Flächenauswahl, Zusendung der KAGIS Auszüge, Strategie, Vorgeschichte</t>
  </si>
  <si>
    <t>Arber Bikepark</t>
  </si>
  <si>
    <t>Kostenkalkulation</t>
  </si>
  <si>
    <t>Termin Absprache</t>
  </si>
  <si>
    <t>IOU Ramps Anfrage Erinnerung</t>
  </si>
  <si>
    <t>Update wegen Verzögerung an David S</t>
  </si>
  <si>
    <t>Anfrage  M-Ramps Richtpreise</t>
  </si>
  <si>
    <t>Telefonat Absprache wegen Gem Ausschuss am 14.09.2021</t>
  </si>
  <si>
    <t>Preis Kalkulation Trails Vorchdorf / QGIS Projekt</t>
  </si>
  <si>
    <t>Termin bestätigen am 15.10.2021</t>
  </si>
  <si>
    <t>QGIS  Projekt als Basis frü Preis Kalkulation Trails Vorchdorf / QGIS Projekt. Übermittlung der Kostenschätzung für Pumptrack und Trails..</t>
  </si>
  <si>
    <t>Angebot Trail Assessment / Konzept, Aufwand dokumentieren vergessen bei letzter Abrechnung!!</t>
  </si>
  <si>
    <t>Roman Astleitner Bitte um e-Mail kontakt</t>
  </si>
  <si>
    <t>Roman Astleitner; Besprechung Kontakt wegen Beton Parks, Sub-projekt etc. Qm-Preis: 200-250 €</t>
  </si>
  <si>
    <t>Uli Absprache Design, Spiegelung, etc. z</t>
  </si>
  <si>
    <t>Besprechung Designvorschläge, Kosten etc. Asphalt vs Holz vs Beton</t>
  </si>
  <si>
    <t>Durchsicht Skizzen David, Recherche wegen Beton / Holz anlagen für BMX/Slope</t>
  </si>
  <si>
    <t>Preiskalkulation, Absprachen Kunden &amp; Lieferanten, Berechnungen, Kostenaufstellung, Erstelllung Tabelle,etc</t>
  </si>
  <si>
    <t>Update Prize Calc</t>
  </si>
  <si>
    <t xml:space="preserve">Albuin plans and info forward </t>
  </si>
  <si>
    <t>Sternig first contact, Invite mid cotober</t>
  </si>
  <si>
    <t>Table adjustments, prizes, calculations,..</t>
  </si>
  <si>
    <t>Phone calls David, cody...</t>
  </si>
  <si>
    <t>Table adjustments, prizes, calculations and finalization - E-Mail Submission</t>
  </si>
  <si>
    <t>Talks with David, email, addding labels to plan, etc.</t>
  </si>
  <si>
    <t>Prize queries, calculations, table adjustments..</t>
  </si>
  <si>
    <t>Final discussion with David before putting budget to municipality</t>
  </si>
  <si>
    <t>Grünberg Kinderland Angebot Konzept</t>
  </si>
  <si>
    <t>Angebot Konzept übermitteln</t>
  </si>
  <si>
    <t>Recherche bestehender Pumptrack Anlagen, Mitbewerber, etc. -&gt; https://www.google.at/maps/@47.4968912,9.8942302,7z/data=!3m1!4b1!4m2!6m1!1s18cAJPFu-INetTWlyOpBnEaxaQ_7ibkUF?authuser=1</t>
  </si>
  <si>
    <t>Fancy Beton Erinnerung wegen Randsteinen für Uli</t>
  </si>
  <si>
    <t>Fancy Beton Erinnerung wegen Sprtzbeton Anfrage</t>
  </si>
  <si>
    <t>Recherche wegen möglicher Matten Lieferer für RESI Landung</t>
  </si>
  <si>
    <t>Anfrage Angebot turnmatten.com mit Projektbeschreibung, RESI Landung</t>
  </si>
  <si>
    <t>Weitere Infos für turnmatte.com, für passendes Produkt..</t>
  </si>
  <si>
    <t>Absprachen Tanja Messner für Mils/Absam Center</t>
  </si>
  <si>
    <t>Terminabsprachen Beischtigung</t>
  </si>
  <si>
    <t>Chris Bachmann Absprache wegen Fotomontage</t>
  </si>
  <si>
    <t>Treffen mit Fritz Obmann Bike-Verein und Tanja Messner in IBK, brauchen Montage/Visualisierung für ihr Konzept fur Gemeinde Präsentation</t>
  </si>
  <si>
    <t>Öffis Aldrans IBK und retour</t>
  </si>
  <si>
    <t>Zuganreise Lannach</t>
  </si>
  <si>
    <t>Angebot anpassen +5%, check Konditionen und Verweise, Text-Korrektur, etc...</t>
  </si>
  <si>
    <t>VS Villach</t>
  </si>
  <si>
    <t>Preisabsprache, Angebotanpassung, turnmatte.com..</t>
  </si>
  <si>
    <t>Strecken Klagenfurt-Drobollach 41 km, Drobollach-Innsbruck 362 km.</t>
  </si>
  <si>
    <t>Angebot Konzept/ Machbarkeitsstudie/Detailplanung (nach Aufwand)</t>
  </si>
  <si>
    <t>Follow-Up Angebot Dteetailplanung Lazaun</t>
  </si>
  <si>
    <t>Abprachen weg Angebot Detailplanung Lazaun</t>
  </si>
  <si>
    <t>Angebot Detailplanung Lazaun</t>
  </si>
  <si>
    <t xml:space="preserve">Zug/Öffi-Tickets Klagenfurt-Föderlach, Föderlach-Innsbruck </t>
  </si>
  <si>
    <t>Strecke Aldrans - Obsteig  und retour</t>
  </si>
  <si>
    <t>Strecke Aldrans - Obsteig  und retour 49x2 km</t>
  </si>
  <si>
    <t>Grünberglift Begehung</t>
  </si>
  <si>
    <t>Planmäßige Abgrenzung vom Projektgebiet</t>
  </si>
  <si>
    <t>Meeting Sternig/TVB Villach</t>
  </si>
  <si>
    <t>Begehung Sternig/TVB Villach</t>
  </si>
  <si>
    <t>Axamer Lizum</t>
  </si>
  <si>
    <t>Vorstellungsgespräch Termin Anfrage</t>
  </si>
  <si>
    <t>Absprache wegen Detailplanunng</t>
  </si>
  <si>
    <t>Concept Plan/Text work</t>
  </si>
  <si>
    <t>Periode August - Oktober</t>
  </si>
  <si>
    <t>Winni, Uli, Roman, Cody Absprachen Proejkt Linz</t>
  </si>
  <si>
    <t>Jan 22: 30 &gt;&gt; 35,-</t>
  </si>
  <si>
    <t>Rechnung Wagrain</t>
  </si>
  <si>
    <t>Proposal TVB Villach</t>
  </si>
  <si>
    <t>Rechnung und digitale Übergabe Obsteig/Grünberg</t>
  </si>
  <si>
    <t>VS Oberalm</t>
  </si>
  <si>
    <t>Kommunikation, Preisauskünfte, Kalkulation, Angebotserstellung, etc.</t>
  </si>
  <si>
    <t>VS Dornbirn</t>
  </si>
  <si>
    <t>Kommunikation, E-Mails und Telefonate Erstkontakt SV Salzmann und Stadt Bauamt Albrich</t>
  </si>
  <si>
    <t>Provisionsvereinbarung mit IOU-Ramps, bzw. Vorlage für Vereinbarung</t>
  </si>
  <si>
    <t>VS Gerlos Almhof</t>
  </si>
  <si>
    <t>Absprache Termin Drobollach 12.10., 11:00</t>
  </si>
  <si>
    <t>VS Wagrain</t>
  </si>
  <si>
    <t>Übergabe Konzept und Meeting mit Vorstand, Simon Guggi, Martin Stifter..</t>
  </si>
  <si>
    <t>Telefonate und Akkordierung mit Simon Guggi</t>
  </si>
  <si>
    <t>Zahlungserinnerung</t>
  </si>
  <si>
    <t>Finales Angebot PT Drobollach</t>
  </si>
  <si>
    <t>Kommunikation mit Sternig, mehrere Tel. und e-mails</t>
  </si>
  <si>
    <t>VS Linz</t>
  </si>
  <si>
    <t>Kommunikation, Winni (Proj.Leiter L42), A.Schützenhofer IOU u Roman Astleitner, Telefonate E-Mails, Video-Calls bis Abschluss Vereinbarung mit IOU</t>
  </si>
  <si>
    <t>Honorarnote Konzept samt E-Mails, etc.</t>
  </si>
  <si>
    <t>Meeting Grundeigentümer</t>
  </si>
  <si>
    <t>Meeting Grundeigentümer, inkl. Vor- und Nachbesprechung mit TVB</t>
  </si>
  <si>
    <t>Honorarnote Eigentümer Meeting</t>
  </si>
  <si>
    <t>VS Area47</t>
  </si>
  <si>
    <t>Video Call mit Josef und Andreas</t>
  </si>
  <si>
    <t>VS Reutte</t>
  </si>
  <si>
    <t>Kommunikation Martin Nigg wegen PT und Trailprojekten</t>
  </si>
  <si>
    <t>VS Irdning</t>
  </si>
  <si>
    <t>Kommunkation und Infos an Torsten Gläß für  PT Projekt</t>
  </si>
  <si>
    <t>Teilung des Angebotes und Neu-Kalkulation, Kommunikation mit Bgm, TVB und Bike Schule</t>
  </si>
  <si>
    <t>Skilift Grünberg</t>
  </si>
  <si>
    <t>Konzepterstellung</t>
  </si>
  <si>
    <t>Druckkosten Konzept plus Pläne</t>
  </si>
  <si>
    <t>Präsentation und Anfahrt etc 17.12.21</t>
  </si>
  <si>
    <t>Telefonat und E-Mails mit Kammerlander (Almhof) und C. Posch wegen Mod-PT Angebot</t>
  </si>
  <si>
    <t xml:space="preserve">Meeting Steuerungsgruppe Griesenkar </t>
  </si>
  <si>
    <t>Arbeit am Grobkonzept</t>
  </si>
  <si>
    <t xml:space="preserve">Provision </t>
  </si>
  <si>
    <t>Abschluss PT Verkauf</t>
  </si>
  <si>
    <t>Rechnung an Parkitect erstellen und abschicken</t>
  </si>
  <si>
    <t>Rechnung an Snow Space für Termin am 11.04. erstellen und abschicken</t>
  </si>
  <si>
    <t>Co-Working 2022</t>
  </si>
  <si>
    <t>Miete</t>
  </si>
  <si>
    <t>180*12 Co-Working Miete</t>
  </si>
  <si>
    <t>Ausgleich mit Anzahlung 2021 (EUR 5469)</t>
  </si>
  <si>
    <t>Sammelrechnung (R1 + R2) gestellt am 15.04.2022, Eingang am 25.04.22!</t>
  </si>
  <si>
    <t>Leistungen Dez 21 bis Frühjahr 22</t>
  </si>
  <si>
    <t>Summe -&gt; Ausgleich mit Akontozahlung 21 (5469)</t>
  </si>
  <si>
    <t>VS Zell am Ziller</t>
  </si>
  <si>
    <t>Wagrain</t>
  </si>
  <si>
    <t>Arber</t>
  </si>
  <si>
    <t>Konzept Ausschreibung Paschberg Unterlagen Prüfen und Angebot erstellen</t>
  </si>
  <si>
    <t>Stadtmagistrat Innsbruck / Paschberg</t>
  </si>
  <si>
    <t>Stadtmagistrat Innsbruck / Hofwald</t>
  </si>
  <si>
    <t xml:space="preserve"> Ausschreibung Hofwald Unterlagen Prüfen und Angebot erstellen, Bgleitschreiben, VMAP ausfüllen, Unterlagen sammeln etc.</t>
  </si>
  <si>
    <t>VS Hohenberg</t>
  </si>
  <si>
    <t>Vorbereitung und Einreichung Angebot</t>
  </si>
  <si>
    <t>Interne Kommunikation, letzten Perioden</t>
  </si>
  <si>
    <t>Telefonie, letzten Perioden</t>
  </si>
  <si>
    <t>INTERNET SEITE NEU: Projektbeschreibungen recherchieren/erstellten, Fotos aussuchen und einbinden, etc. PBUB File für Michele herrichtenm, Video Calls und E-Mail Verkehr wegen Internet Steite neu</t>
  </si>
  <si>
    <t>TT</t>
  </si>
  <si>
    <t>Kay</t>
  </si>
  <si>
    <t>Summe</t>
  </si>
  <si>
    <t>Wagrain Trassierungen Juni 2022</t>
  </si>
  <si>
    <t>Wagrain Trassierungen Juni 2022 Plan</t>
  </si>
  <si>
    <t>Wagrain Trassierungen Juni 2022 Techn Bericht</t>
  </si>
  <si>
    <t>Kirchschlag Trail Konzept &amp; Streckenplan</t>
  </si>
  <si>
    <t>Wildental Trail Streckenplan</t>
  </si>
  <si>
    <t>Arber Konzept</t>
  </si>
  <si>
    <t>Flachau Trassierung 1x Aufbereitung GPS-Daten und Planerstellung</t>
  </si>
  <si>
    <t>Bizau Planerstellung</t>
  </si>
  <si>
    <t>Übergabe Datum</t>
  </si>
  <si>
    <t>rechnung kay-&gt;tt</t>
  </si>
  <si>
    <t>Eingang Zahlung TT-&gt;Kay</t>
  </si>
  <si>
    <t>22-19</t>
  </si>
  <si>
    <t>Re Datum</t>
  </si>
  <si>
    <t>Re Nummer</t>
  </si>
  <si>
    <t>22-09</t>
  </si>
  <si>
    <t>Flachau Strecken Konzept Lackner / Achter Jet</t>
  </si>
  <si>
    <t>22-07</t>
  </si>
  <si>
    <t>22-22</t>
  </si>
  <si>
    <t>22-12</t>
  </si>
  <si>
    <t>Flachau Begehung/Grundeigentümergespräche Bereich "Kirchner" und "Specher",  06-08-2023</t>
  </si>
  <si>
    <t>VS Königswiesen</t>
  </si>
  <si>
    <t>Kommunikation, Abstimmung, Angebotserstellung &amp; Übergabe VS Pumptrack</t>
  </si>
  <si>
    <t>RECHNUNG 26-09-2022</t>
  </si>
  <si>
    <t>VS &amp; TT 2 Rechung 2022</t>
  </si>
  <si>
    <t>22-23</t>
  </si>
  <si>
    <t>ABRECHUNG</t>
  </si>
  <si>
    <t>Großer Arber</t>
  </si>
  <si>
    <t>Bettelwurf Bikepark</t>
  </si>
  <si>
    <t>Ladurns</t>
  </si>
  <si>
    <t>offen</t>
  </si>
  <si>
    <t>Kommunikation Konzeptpapier und Auftrag Routing Job</t>
  </si>
  <si>
    <t>Kommunikation Termine Besichtigung, Absprache Konzeptpapier und Absprache Auftrag Routing Job</t>
  </si>
  <si>
    <t>Angebot absprechen</t>
  </si>
  <si>
    <t>Angebote erstellen und übermitteln</t>
  </si>
  <si>
    <t>Wagrain Begehung Roter Achter 21.10.2022, 12h inkl Reisekosten (89,94*12+230)</t>
  </si>
  <si>
    <t>Übersetzung Portfolio / Ausgewählte Projekte 2015-2021</t>
  </si>
  <si>
    <t>Besprechen, filmen, etc. für Webpage</t>
  </si>
  <si>
    <t>Zoom Meeting Homepage. Rene, Elisa, Cody..</t>
  </si>
  <si>
    <t>Arber Konzept Präsentation online, Thomas Eckl, Thomas Abl</t>
  </si>
  <si>
    <t>Trassenplan nach Absprache mit AG abändern (Skipiste und Zipline!)</t>
  </si>
  <si>
    <t xml:space="preserve">Online Meeting mit Martin und Michi bzgl ÖBF Ergebnis (Roter Achter erst in späterer Phase, Bereich Flying Fox in erster Phase): Auftrag -&gt; 1 Phase Trails zusammenstellen und Weglängen pro Grst.besitzer ermitteln. </t>
  </si>
  <si>
    <t>Online Meeting Sepp und Andreas: Absprachen wegen ÖBF Meeting am 11.11.2022</t>
  </si>
  <si>
    <t xml:space="preserve">Lokalaugenschein mit Specher und Kirchner Gst.besitzer, </t>
  </si>
  <si>
    <t xml:space="preserve">An/Abfahrt, Lokalaugenschein mit Specher und Kirchner Gst.besitzer, </t>
  </si>
  <si>
    <t>REITERALM ÖBF: Heimfahrt Reiteralm-Aldrans</t>
  </si>
  <si>
    <t>REITERALM ÖBF: Anfahrt Aldrans-Innsbruck-Schladming-Reiteralm</t>
  </si>
  <si>
    <t>REITERALM ÖBF: ÖBF Meeting Reiteralm</t>
  </si>
  <si>
    <t>Rücksprache Arber Streckenplan, 1 Version</t>
  </si>
  <si>
    <t>VS Hermagor</t>
  </si>
  <si>
    <t>Erstanfrage PT Hermagor, angebot Lokalaugenschein, etc. E-Mail am 21.11.22 an anitaverderber@gmail.com</t>
  </si>
  <si>
    <t>Kommunikation vor und nach Lokalaugenschein</t>
  </si>
  <si>
    <t>Lokalaugenschein Bereich Roter Achter bis Grießenkar</t>
  </si>
  <si>
    <t>An/Abfahrt Lokalaugenschein Bereich Roter Achter bis Grießenkar</t>
  </si>
  <si>
    <t>An/Abfahrt  Zeitaufwand Lokalaugenschein Bereich Roter Achter bis Grießenkar</t>
  </si>
  <si>
    <t xml:space="preserve">Zeittaufwand An/Abreise, Lokalaugenschein mit Specher und Kirchner Gst.besitzer, </t>
  </si>
  <si>
    <t>Absprache tel. mit Martin und Michi Bereich Roter Achter bis Grießenkar</t>
  </si>
  <si>
    <t>Zusammenstellung aller Unterlagen für Martin und Andreas - Planungsstand November 22, übermittelt am 17.11.22: Plan Version (V-16112022) - mit den alternativen Trassen im Bereich Flying Mozart/Untere Sektion und Flachau/Munzen!</t>
  </si>
  <si>
    <t>Call mit Andreas und Michael</t>
  </si>
  <si>
    <t>Rechnungserstellung  Zervant, Trassierungen und Eigentümer Abfrage</t>
  </si>
  <si>
    <t>Lokalaugenschein Ladurns</t>
  </si>
  <si>
    <t>Grundeigentümer Abfrage und Verschneiden mit Trail Routen</t>
  </si>
  <si>
    <t>Anpassen und ergänzen der Routen bzw. des Konzeptes im Bereich Rohrmoser / Lackner / Walchhofer, bzw. Trail Arena und Verbindung Achter Jet Talstation</t>
  </si>
  <si>
    <t>Zusammenstellen und Übergabe des geänderten Streckenkonzeptes und der Eigentümer Abfragen</t>
  </si>
  <si>
    <t>Periode Herbst 2022</t>
  </si>
  <si>
    <t>Bonus</t>
  </si>
  <si>
    <t>Bonus 2022</t>
  </si>
  <si>
    <t>Büro Miete Lans 50% = 180*12/2</t>
  </si>
  <si>
    <t>Trassenplan mit AG koordinieren &amp; vorbereiten, erstelllen &amp; übergeben, inkl. Absprache Gary &amp; Cody, Daten von Gary übernehmen, prüfen, anpassen, korrigieren..</t>
  </si>
  <si>
    <t>Büro 50% 2023</t>
  </si>
  <si>
    <t>Aufstellung für Abrechnung nicht in Rechnung gestellter Arbeiten in Flachau</t>
  </si>
  <si>
    <t>khnk</t>
  </si>
  <si>
    <t>Flachau Trassierung 3969 m * 0,79€</t>
  </si>
  <si>
    <t>Re 26.09. und 7.10.</t>
  </si>
  <si>
    <t>Trassenplan Bereich ÖBF/Kirchner/Specher mit AG koordinieren &amp; vorbereiten, erstelllen &amp; übergeben, inkl. Absprache Gary &amp; Cody, Daten von Gary übernehmen, prüfen, anpassen, korrigieren..</t>
  </si>
  <si>
    <t>Online Meeting Andreas/Vorstand/Bgm Diskussion Planungsstand Flachau Tal</t>
  </si>
  <si>
    <t>Zusammenstellung Unterlagen und Planerstellung M 1:5000 für Bereich Wagrain bis Flachau, Stand 17.11.2022</t>
  </si>
  <si>
    <t xml:space="preserve">Wagrain </t>
  </si>
  <si>
    <t>ABRECHNUNG DEZEMBER 2022</t>
  </si>
  <si>
    <t>Technischer Bericht, Foto Dokumentation und Unterlagen für Übergabe vorbereiten und übermitteln</t>
  </si>
  <si>
    <t xml:space="preserve">Planerstellung für Bereich Verbindung Wagrain - Flachau, Achter Jet &amp; Trail Arena </t>
  </si>
  <si>
    <t>VS Austria</t>
  </si>
  <si>
    <t xml:space="preserve">2 längere Telefonate mit M.Sternig bzgl. weiterem Vorgehen Planung Drobollach, inkl. Absprache mit Rene  </t>
  </si>
  <si>
    <t>w</t>
  </si>
  <si>
    <t>Meeting Lans 8:30-12:30, Outlook 2023, Streamlining, Next Steps Villach, Schoppernau, Todo List for next weeks..</t>
  </si>
  <si>
    <t xml:space="preserve">Zusammentragen und Durchsicht aller Infos und Abschätzung des Aufwandes, interne Abstimmung, Verfassen des Angebotes </t>
  </si>
  <si>
    <t>Meeting TVB Villach, Besprechung Angebot Planung 2023,..</t>
  </si>
  <si>
    <t>Interne Absprache und E-Mail an Manuel Hufnagel wegen Konzept ANGebot</t>
  </si>
  <si>
    <t>Kontaktaufnahme mit Stefan Krenn Purkersdorf</t>
  </si>
  <si>
    <t>VS Purkersdorf</t>
  </si>
  <si>
    <t>Cody tel. -&gt; Absprache und Briefing für Konzept in Axams -&gt; 20h Umfang / 2 TAGE</t>
  </si>
  <si>
    <t xml:space="preserve">Online Meeting mit Rene, update von seiner Seite zu Gesprächen mit Werner, Betreiber der neuen Bahn über Birgitzköpfl, etc. </t>
  </si>
  <si>
    <t>KONZEPT Axams: Ausarbeiten 3D Modell, etc.</t>
  </si>
  <si>
    <t>KONZEPT Axams: Vorbereitende Arbeiten, Daten Sammlung für QGIS Projekt Axams</t>
  </si>
  <si>
    <t>E-Mail Verkehr mit Thomas Eckl bzgl. Update / letzter Stand Skigebiet / Piste / Zip Line</t>
  </si>
  <si>
    <t>Update Rene wegen Purkersdorf</t>
  </si>
  <si>
    <t>Easy Loop</t>
  </si>
  <si>
    <t>Anruf von Simon von Easy Loop - Update bzgl neuer Bügel und Rahmenbdindgungen für das System, eventuell Testlauf mit Simon in Mieming?</t>
  </si>
  <si>
    <t>Urgenz wegen Abrechnung 2022</t>
  </si>
  <si>
    <t>Update 2023</t>
  </si>
  <si>
    <t>Update 2023 - Vorschlag, eventuell Call um alle auf einen Stand zu bringen!</t>
  </si>
  <si>
    <t>Telefonat mit Thomas Eckl: Update Probleme Naturschutz, braucht Zeit, wir können aber Projektstand abrechnen und sie melden sich dann wieder wenns weitergeht!</t>
  </si>
  <si>
    <t>Abstimmen mit Michi Hemmer wegen Kostenshcätzung. Bittet um Word Version von Techn. Bericht vom 29.12.2022</t>
  </si>
  <si>
    <t>Unterlagen von 12 2022 mit Kostenkalkulation Wagrain und Flachau ergänzen</t>
  </si>
  <si>
    <t>Online Meeting Axams</t>
  </si>
  <si>
    <t>Rechnung schreiben für Trassierungen 2022, letzte Anpassung Plan (Gesamtkosten, -länge, ohne Brücke!)</t>
  </si>
  <si>
    <t xml:space="preserve">Recherchieren von Quellen zu Betriebskosten, touritischen Kennzahlen, etc. und Wirtschaftlichkeitsrechnung Bikepark </t>
  </si>
  <si>
    <t>Wirtschaftlichkeitsrechnung Bikepark, Abstimmung mit Cody</t>
  </si>
  <si>
    <t>VS Mattsee</t>
  </si>
  <si>
    <t>Jerome Alix Mattsee PT Projekt Vorphase / Orientierung / Akquise</t>
  </si>
  <si>
    <t>Akkordierung mit Rene: Jerome Alix Mattsee PT Projekt Vorphase / Orientierung / Akquise</t>
  </si>
  <si>
    <t>Info Mail -&gt; Jerome Alix Mattsee PT Projekt Vorphase / Orientierung / Akquise</t>
  </si>
  <si>
    <t>Area47 und Villach Call mit Uli, Rene, Cody</t>
  </si>
  <si>
    <t>s</t>
  </si>
  <si>
    <t>Setting up and filling GD with shared files for Axams Project (Slides, tables, PDF  Plans, etc)</t>
  </si>
  <si>
    <t>Herstellen der Folien-Vorlage, Abbildungen, Grafiken, Literatur Recherche, Zusammenstellen des Textes, etc.</t>
  </si>
  <si>
    <t>Nachbessern Präsentation, Animation, Fehlerkorrektur</t>
  </si>
  <si>
    <t>Vorsbesrechung Präsentation</t>
  </si>
  <si>
    <t>Präsentation Axams</t>
  </si>
  <si>
    <t>Anfahrt Präsentation Axams</t>
  </si>
  <si>
    <t>VS Lastenstraße</t>
  </si>
  <si>
    <t>Nachfrage Projekt Lastenstraße</t>
  </si>
  <si>
    <t>Arbeiten an Angebot / Rohplanie etc.</t>
  </si>
  <si>
    <t>Arbeiten an Angebot Konzept/Kostenschätzung</t>
  </si>
  <si>
    <t>Abstimmung intern Kosten</t>
  </si>
  <si>
    <t>Abstimmung Termin Lokalaugenschein Steger und 15.03. Online</t>
  </si>
  <si>
    <t>Angebot ertellen für Planungsjob, Datum 23.01.2023</t>
  </si>
  <si>
    <t>Proposal / Angebot Vorbereitung</t>
  </si>
  <si>
    <t>Proposal / Angebot Vorbereitung und Termin Sternig 16:30</t>
  </si>
  <si>
    <t>Meeting Steuerungsgruppe und Steger</t>
  </si>
  <si>
    <t>Honorarnote Eigentümer Meeting Steuerungsgruppe und Steger</t>
  </si>
  <si>
    <t>Vorbereitung Unterlagen / Plänge für termin am Mittwoch 15.03., Meeting Steuerungsgruppe und Steger</t>
  </si>
  <si>
    <t>Anpassung Streckenkonzept - Starjet 2 Konzeopt für Variante</t>
  </si>
  <si>
    <t>Gary Data Exchange, trying to clean data, communication internal, etc.</t>
  </si>
  <si>
    <t>Villach</t>
  </si>
  <si>
    <t>For the Quartal / 3 months period..</t>
  </si>
  <si>
    <t>Setting up expertise for benefits of new PT design plus internal communication, exchanging data, emails etc.. Finalizing pretty design PDF</t>
  </si>
  <si>
    <t>Follow Up PT dornbirn</t>
  </si>
  <si>
    <t>Vorbereitung Präsentation mit Beispielen für Mittelsatation, Zeit inkl. Kommunikation, Emails etc mit M. Hemmer</t>
  </si>
  <si>
    <t>Termin Akkordierung und Infos Lackner Grundeigentümergespräche</t>
  </si>
  <si>
    <t>Plan zeichnen mit neuen und alten Routen, Längen/Flächenkalkulation</t>
  </si>
  <si>
    <t>Angebot anpassen, Rabatt, Leistungsverzeichnis anpassen, Eingangstext schreiben, interne Absprache wegen Preisbildung</t>
  </si>
  <si>
    <t>Stümpfling-Teggernsee</t>
  </si>
  <si>
    <t>Ausschreibung checken und intern absprechen</t>
  </si>
  <si>
    <t>Angebot Planung absprechen, anpassen und verschicken, plus Komminkation mit Werner</t>
  </si>
  <si>
    <t xml:space="preserve">Cody/Gary/Kay - Absprachen Update Flachau, Plan Anpassungen, Ausblick 23 Routing, Varianten zusätzlich, Zahlengrundlage für Kostenschätzung </t>
  </si>
  <si>
    <t>3 Plan Plots für Meeting und 3 Kopien für Andreas via Post, bei Studia bestellen, drucken, abholen</t>
  </si>
  <si>
    <t>Druck Kosten, Postversand nach Flachau und Verpackung</t>
  </si>
  <si>
    <t>GIS / Tabellen Arbeit für Kostenschätzung</t>
  </si>
  <si>
    <t>Dokument Kostenschätzung füllen, formatiren, PDF fertigstellen</t>
  </si>
  <si>
    <t>Absprache NK Trail</t>
  </si>
  <si>
    <t>Kostenschätzung online meeting mit Andreas und Michi Hemmer</t>
  </si>
  <si>
    <t>Anpassung Streckenkonzept auf Basis von Online Meeting 18.04.</t>
  </si>
  <si>
    <t>Checking, reading through the info board...</t>
  </si>
  <si>
    <t>Anpassungen Plan wie von Andreas am 18. gefordert</t>
  </si>
  <si>
    <t>Rechnung schreiben für letzten Arbeiten und Termine vorort am 15.03. (Kay) und 03.04.2023 (Cody) in Flachau</t>
  </si>
  <si>
    <t>Meeting Lans: Rene Cody - Wagrain PT, Schwoich Spitzingsee</t>
  </si>
  <si>
    <t>PT Kapfenberg Anfrage an Rene weitergeleitet, HQ Lead OK gegeben</t>
  </si>
  <si>
    <t>Kalkulation und intern Abchecken der Schätzung der laufende Wartungskosten der Trails laut Konzept für Flachau</t>
  </si>
  <si>
    <t>Spitzingsee</t>
  </si>
  <si>
    <t>Angebotserstellung Spitzingsee</t>
  </si>
  <si>
    <t>Follow up Angebot</t>
  </si>
  <si>
    <t>Schwoich</t>
  </si>
  <si>
    <t>Streckenlayout Konzeptplan, Daten sammeln, Base Layers erstellen, Konzept erstelllen, zeichnen, Layout adaptieren -&gt; PDF 1:1000 A1 output</t>
  </si>
  <si>
    <t>Lekungsmaßnahmen und Sicherheitskonzept Grundlagen für Kostenschätzung (Einarbeiten in GIS Projekt)</t>
  </si>
  <si>
    <t>Carlo Cody discussion ongoing work layout etc, Drone Shots anfrage Josef Warter, etc</t>
  </si>
  <si>
    <t>Strecke Längen / Höhendaten / etc. XLS Tabelle erstellen und übermitteln</t>
  </si>
  <si>
    <t>Bernhard Schartner Absprache Tel / Email wegen Drohnen Aufnahmen..</t>
  </si>
  <si>
    <t>Perparing/Texting/Formatting Concept document..</t>
  </si>
  <si>
    <t>VS Waidring</t>
  </si>
  <si>
    <t>Rene Absprache Anfrgage Mod PT</t>
  </si>
  <si>
    <t>Feedback Konzept</t>
  </si>
  <si>
    <t>Carlo Absprache und weiter Arbeite am Konzept/angebot</t>
  </si>
  <si>
    <t>Carlo Absprache und weiter Arbeiten am Konzept/angebot</t>
  </si>
  <si>
    <t xml:space="preserve">Text Konzept/Angebot, korrektur, Formatierung, Cover, PDF fertigstellen </t>
  </si>
  <si>
    <t>Text Konzept/Angebot, Tablelle erstellen und befüllen</t>
  </si>
  <si>
    <t>E-Mails/Whatsapp Simon Guggi und intern, Angebot Woom Skills Center, Konzept, etc.</t>
  </si>
  <si>
    <t>E-Mails/Whatsapp Simon Guggi und intern, Angebot Woom Skills Center ausarbeiten, Kalkulationen, Korrekturen, Liste für VS Bestellung</t>
  </si>
  <si>
    <t>Anruf Follow up Simon, Korrektur Tabelle und Preise</t>
  </si>
  <si>
    <t>Call mit Simon &amp; Sepp, Bestellung Woom</t>
  </si>
  <si>
    <t>Durchsicht Unterlagen, Vorbereitung Felderhebung</t>
  </si>
  <si>
    <t>Anpassung und Ausfertigen von Angebot Woom Skills Park</t>
  </si>
  <si>
    <t>SHP-File Export und Übermittlung an Andreas für REVITAL Büro</t>
  </si>
  <si>
    <t>Mehre Telefonate/E-Mails mit Simon wegen Absprache Woom</t>
  </si>
  <si>
    <t>Begehung Lizum 08:00 bis 17:00, inkl. 1h An/Abfahrt</t>
  </si>
  <si>
    <t>Durchsicht, Rücksprache Korridore Axamer L, mit Cody und Rene...</t>
  </si>
  <si>
    <t>Angebot Woom Skills Center ausarbeiten mit Cody, plus Kommunikation Simon/cody..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</si>
</sst>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 #,##0.00_-;\-&quot;€&quot;\ * #,##0.00_-;_-&quot;€&quot;\ * &quot;-&quot;??_-;_-@_-"/>
  </numFmts>
  <fonts count="21" x14ac:knownFonts="1">
    <font>
      <sz val="11"/>
      <color theme="1"/>
      <name val="Calibri"/>
      <family val="2"/>
      <scheme val="minor"/>
    </font>
    <font>
      <sz val="11"/>
      <color theme="1"/>
      <name val="Calibri"/>
      <family val="2"/>
      <scheme val="minor"/>
    </font>
    <font>
      <u/>
      <sz val="11"/>
      <color theme="10"/>
      <name val="Calibri"/>
      <family val="2"/>
      <scheme val="minor"/>
    </font>
    <font>
      <b/>
      <sz val="11"/>
      <color theme="0"/>
      <name val="Calibri"/>
      <family val="2"/>
      <scheme val="minor"/>
    </font>
    <font>
      <sz val="12"/>
      <color theme="1"/>
      <name val="Calibri"/>
      <family val="2"/>
      <scheme val="minor"/>
    </font>
    <font>
      <sz val="11"/>
      <color theme="0"/>
      <name val="Calibri"/>
      <family val="2"/>
      <scheme val="minor"/>
    </font>
    <font>
      <sz val="10"/>
      <name val="Verdana"/>
      <family val="2"/>
    </font>
    <font>
      <b/>
      <sz val="10"/>
      <name val="Verdana"/>
      <family val="2"/>
    </font>
    <font>
      <b/>
      <sz val="10"/>
      <color theme="1"/>
      <name val="Verdana"/>
      <family val="2"/>
    </font>
    <font>
      <b/>
      <sz val="10"/>
      <name val="Verdana"/>
      <family val="2"/>
    </font>
    <font>
      <sz val="10"/>
      <name val="Verdana"/>
      <family val="2"/>
    </font>
    <font>
      <u/>
      <sz val="10"/>
      <color indexed="12"/>
      <name val="Verdana"/>
      <family val="2"/>
    </font>
    <font>
      <sz val="10"/>
      <color theme="1"/>
      <name val="Verdana"/>
      <family val="2"/>
    </font>
    <font>
      <b/>
      <sz val="14"/>
      <color theme="1"/>
      <name val="Calibri"/>
      <family val="2"/>
      <scheme val="minor"/>
    </font>
    <font>
      <sz val="11"/>
      <color theme="1"/>
      <name val="Corbel"/>
      <family val="2"/>
    </font>
    <font>
      <b/>
      <sz val="12"/>
      <color theme="1"/>
      <name val="Calibri"/>
      <family val="2"/>
      <scheme val="minor"/>
    </font>
    <font>
      <b/>
      <sz val="11"/>
      <color theme="1"/>
      <name val="Calibri"/>
      <family val="2"/>
      <scheme val="minor"/>
    </font>
    <font>
      <strike/>
      <sz val="12"/>
      <color rgb="FF073763"/>
      <name val="Courier New"/>
      <family val="3"/>
    </font>
    <font>
      <sz val="12"/>
      <color rgb="FF500050"/>
      <name val="Courier New"/>
      <family val="3"/>
    </font>
    <font>
      <sz val="11"/>
      <color rgb="FFFF0000"/>
      <name val="Calibri"/>
      <family val="2"/>
      <scheme val="minor"/>
    </font>
    <font>
      <sz val="11"/>
      <color theme="0"/>
      <name val="Calibri"/>
      <scheme val="minor"/>
    </font>
  </fonts>
  <fills count="13">
    <fill>
      <patternFill patternType="none"/>
    </fill>
    <fill>
      <patternFill patternType="gray125"/>
    </fill>
    <fill>
      <patternFill patternType="solid">
        <fgColor theme="1" tint="4.9989318521683403E-2"/>
        <bgColor indexed="64"/>
      </patternFill>
    </fill>
    <fill>
      <patternFill patternType="solid">
        <fgColor theme="1"/>
        <bgColor theme="1"/>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theme="9" tint="0.39997558519241921"/>
        <bgColor indexed="64"/>
      </patternFill>
    </fill>
    <fill>
      <patternFill patternType="solid">
        <fgColor theme="6" tint="0.399975585192419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theme="1"/>
      </top>
      <bottom/>
      <diagonal/>
    </border>
    <border>
      <left style="thin">
        <color indexed="64"/>
      </left>
      <right style="thin">
        <color indexed="64"/>
      </right>
      <top style="thin">
        <color indexed="64"/>
      </top>
      <bottom/>
      <diagonal/>
    </border>
    <border>
      <left/>
      <right/>
      <top style="thin">
        <color indexed="64"/>
      </top>
      <bottom/>
      <diagonal/>
    </border>
    <border>
      <left/>
      <right/>
      <top/>
      <bottom style="medium">
        <color indexed="64"/>
      </bottom>
      <diagonal/>
    </border>
    <border>
      <left/>
      <right/>
      <top style="thin">
        <color theme="1"/>
      </top>
      <bottom style="thin">
        <color theme="1"/>
      </bottom>
      <diagonal/>
    </border>
    <border>
      <left/>
      <right/>
      <top style="thin">
        <color indexed="64"/>
      </top>
      <bottom style="double">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6" fillId="0" borderId="0"/>
    <xf numFmtId="0" fontId="11" fillId="0" borderId="0" applyNumberFormat="0" applyFill="0" applyBorder="0" applyAlignment="0" applyProtection="0">
      <alignment vertical="top"/>
      <protection locked="0"/>
    </xf>
    <xf numFmtId="44" fontId="1" fillId="0" borderId="0" applyFont="0" applyFill="0" applyBorder="0" applyAlignment="0" applyProtection="0"/>
  </cellStyleXfs>
  <cellXfs count="198">
    <xf numFmtId="0" fontId="0" fillId="0" borderId="0" xfId="0"/>
    <xf numFmtId="2" fontId="0" fillId="0" borderId="0" xfId="0" applyNumberFormat="1"/>
    <xf numFmtId="0" fontId="0" fillId="0" borderId="0" xfId="0" applyAlignment="1">
      <alignment vertical="top" wrapText="1"/>
    </xf>
    <xf numFmtId="0" fontId="0" fillId="0" borderId="0" xfId="0" applyAlignment="1">
      <alignment horizontal="right" vertical="top" wrapText="1"/>
    </xf>
    <xf numFmtId="0" fontId="0" fillId="0" borderId="0" xfId="0" applyAlignment="1">
      <alignment horizontal="left" vertical="top" wrapText="1"/>
    </xf>
    <xf numFmtId="0" fontId="0" fillId="0" borderId="0" xfId="0" applyAlignment="1">
      <alignment horizontal="center"/>
    </xf>
    <xf numFmtId="0" fontId="0" fillId="0" borderId="1" xfId="0" applyFont="1" applyBorder="1" applyAlignment="1" applyProtection="1">
      <alignment vertical="top" wrapText="1"/>
      <protection locked="0"/>
    </xf>
    <xf numFmtId="0" fontId="0" fillId="0" borderId="1" xfId="0" applyBorder="1" applyAlignment="1" applyProtection="1">
      <alignment vertical="top" wrapText="1"/>
      <protection locked="0"/>
    </xf>
    <xf numFmtId="0" fontId="1" fillId="0" borderId="1" xfId="0" applyFont="1" applyBorder="1" applyAlignment="1" applyProtection="1">
      <alignment vertical="top" wrapText="1"/>
      <protection locked="0"/>
    </xf>
    <xf numFmtId="0" fontId="0" fillId="0" borderId="0" xfId="0" applyAlignment="1" applyProtection="1">
      <alignment vertical="top"/>
      <protection locked="0"/>
    </xf>
    <xf numFmtId="0" fontId="0" fillId="0" borderId="1" xfId="0" applyBorder="1" applyAlignment="1" applyProtection="1">
      <alignment vertical="top"/>
      <protection locked="0"/>
    </xf>
    <xf numFmtId="0" fontId="0" fillId="0" borderId="1" xfId="0" applyBorder="1" applyAlignment="1" applyProtection="1">
      <alignment horizontal="center" vertical="top"/>
      <protection locked="0"/>
    </xf>
    <xf numFmtId="0" fontId="0" fillId="0" borderId="0" xfId="0" applyBorder="1" applyAlignment="1" applyProtection="1">
      <alignment vertical="top"/>
      <protection locked="0"/>
    </xf>
    <xf numFmtId="0" fontId="0" fillId="0" borderId="1" xfId="0" applyFont="1" applyBorder="1" applyAlignment="1" applyProtection="1">
      <alignment vertical="top"/>
      <protection locked="0"/>
    </xf>
    <xf numFmtId="2" fontId="0" fillId="0" borderId="1" xfId="0" applyNumberFormat="1" applyFont="1" applyBorder="1" applyAlignment="1" applyProtection="1">
      <alignment vertical="top"/>
      <protection locked="0"/>
    </xf>
    <xf numFmtId="0" fontId="0" fillId="0" borderId="2" xfId="0" applyBorder="1" applyAlignment="1" applyProtection="1">
      <alignment vertical="top"/>
      <protection locked="0"/>
    </xf>
    <xf numFmtId="14" fontId="0" fillId="0" borderId="1" xfId="0" applyNumberFormat="1" applyFont="1" applyBorder="1" applyAlignment="1" applyProtection="1">
      <alignment horizontal="center" vertical="top"/>
      <protection locked="0"/>
    </xf>
    <xf numFmtId="0" fontId="1" fillId="0" borderId="1" xfId="0" applyFont="1" applyBorder="1" applyAlignment="1" applyProtection="1">
      <alignment vertical="top"/>
      <protection locked="0"/>
    </xf>
    <xf numFmtId="0" fontId="0" fillId="0" borderId="3" xfId="0" applyBorder="1" applyAlignment="1">
      <alignment horizontal="right" vertical="top" wrapText="1"/>
    </xf>
    <xf numFmtId="0" fontId="0" fillId="0" borderId="3" xfId="0" applyBorder="1"/>
    <xf numFmtId="0" fontId="0" fillId="0" borderId="1" xfId="0" applyBorder="1" applyAlignment="1">
      <alignment vertical="top" wrapText="1"/>
    </xf>
    <xf numFmtId="0" fontId="0" fillId="0" borderId="0" xfId="0" applyFont="1" applyBorder="1" applyAlignment="1" applyProtection="1">
      <alignment vertical="top" wrapText="1"/>
      <protection locked="0"/>
    </xf>
    <xf numFmtId="0" fontId="1" fillId="0" borderId="0" xfId="0" applyFont="1" applyBorder="1" applyAlignment="1" applyProtection="1">
      <alignment vertical="top" wrapText="1"/>
      <protection locked="0"/>
    </xf>
    <xf numFmtId="0" fontId="0" fillId="0" borderId="0" xfId="0" applyNumberFormat="1" applyAlignment="1">
      <alignment horizontal="left" vertical="top" wrapText="1"/>
    </xf>
    <xf numFmtId="0" fontId="0" fillId="0" borderId="0" xfId="0" applyAlignment="1">
      <alignment wrapText="1"/>
    </xf>
    <xf numFmtId="0" fontId="3" fillId="3" borderId="1" xfId="0" applyFont="1" applyFill="1" applyBorder="1" applyAlignment="1">
      <alignment horizontal="left" vertical="top" wrapText="1"/>
    </xf>
    <xf numFmtId="0" fontId="3" fillId="3" borderId="1" xfId="0" applyFont="1" applyFill="1" applyBorder="1" applyAlignment="1">
      <alignment horizontal="right" vertical="top" wrapText="1"/>
    </xf>
    <xf numFmtId="0" fontId="0" fillId="0" borderId="1" xfId="0" applyFont="1" applyBorder="1" applyAlignment="1">
      <alignment horizontal="right" vertical="top" wrapText="1"/>
    </xf>
    <xf numFmtId="17" fontId="0" fillId="0" borderId="0" xfId="0" applyNumberFormat="1" applyAlignment="1" applyProtection="1">
      <alignment vertical="top"/>
      <protection locked="0"/>
    </xf>
    <xf numFmtId="0" fontId="0" fillId="4" borderId="0" xfId="0" applyFill="1"/>
    <xf numFmtId="2" fontId="0" fillId="4" borderId="0" xfId="0" applyNumberFormat="1" applyFill="1"/>
    <xf numFmtId="0" fontId="0" fillId="4" borderId="3" xfId="0" applyFill="1" applyBorder="1"/>
    <xf numFmtId="0" fontId="0"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xf>
    <xf numFmtId="0" fontId="0" fillId="0" borderId="0" xfId="0" applyAlignment="1">
      <alignment horizontal="left"/>
    </xf>
    <xf numFmtId="0" fontId="4" fillId="0" borderId="0" xfId="0" applyFont="1" applyAlignment="1">
      <alignment horizontal="left"/>
    </xf>
    <xf numFmtId="0" fontId="0" fillId="0" borderId="1" xfId="0" quotePrefix="1" applyFont="1" applyBorder="1" applyAlignment="1" applyProtection="1">
      <alignment vertical="top" wrapText="1"/>
      <protection locked="0"/>
    </xf>
    <xf numFmtId="0" fontId="0" fillId="0" borderId="2" xfId="0" applyFont="1" applyBorder="1" applyAlignment="1">
      <alignment vertical="top" wrapText="1"/>
    </xf>
    <xf numFmtId="2" fontId="0" fillId="0" borderId="0" xfId="0" applyNumberFormat="1" applyAlignment="1">
      <alignment horizontal="right" vertical="top" wrapText="1"/>
    </xf>
    <xf numFmtId="0" fontId="0" fillId="5" borderId="0" xfId="0" applyFont="1" applyFill="1" applyAlignment="1">
      <alignment vertical="top" wrapText="1"/>
    </xf>
    <xf numFmtId="0" fontId="0" fillId="5" borderId="1" xfId="0" applyFill="1" applyBorder="1" applyAlignment="1" applyProtection="1">
      <alignment vertical="top" wrapText="1"/>
      <protection locked="0"/>
    </xf>
    <xf numFmtId="14" fontId="0" fillId="5" borderId="1" xfId="0" applyNumberFormat="1" applyFont="1" applyFill="1" applyBorder="1" applyAlignment="1" applyProtection="1">
      <alignment horizontal="center" vertical="top"/>
      <protection locked="0"/>
    </xf>
    <xf numFmtId="0" fontId="1" fillId="5" borderId="1" xfId="0" applyFont="1" applyFill="1" applyBorder="1" applyAlignment="1" applyProtection="1">
      <alignment vertical="top"/>
      <protection locked="0"/>
    </xf>
    <xf numFmtId="0" fontId="0" fillId="5" borderId="1" xfId="0" applyFill="1" applyBorder="1" applyAlignment="1" applyProtection="1">
      <alignment vertical="top"/>
      <protection locked="0"/>
    </xf>
    <xf numFmtId="2" fontId="0" fillId="5" borderId="1" xfId="0" applyNumberFormat="1" applyFont="1" applyFill="1" applyBorder="1" applyAlignment="1" applyProtection="1">
      <alignment vertical="top"/>
      <protection locked="0"/>
    </xf>
    <xf numFmtId="17" fontId="0" fillId="5" borderId="0" xfId="0" applyNumberFormat="1" applyFill="1" applyAlignment="1" applyProtection="1">
      <alignment vertical="top"/>
      <protection locked="0"/>
    </xf>
    <xf numFmtId="0" fontId="0" fillId="5" borderId="1" xfId="0" applyFont="1" applyFill="1" applyBorder="1" applyAlignment="1" applyProtection="1">
      <alignment vertical="top" wrapText="1"/>
      <protection locked="0"/>
    </xf>
    <xf numFmtId="0" fontId="0" fillId="5" borderId="0" xfId="0" applyFill="1"/>
    <xf numFmtId="0" fontId="0" fillId="5" borderId="0" xfId="0" applyFill="1" applyBorder="1" applyAlignment="1" applyProtection="1">
      <alignment vertical="top"/>
      <protection locked="0"/>
    </xf>
    <xf numFmtId="0" fontId="5" fillId="2" borderId="1" xfId="0" applyFont="1" applyFill="1" applyBorder="1" applyAlignment="1" applyProtection="1">
      <alignment vertical="top"/>
      <protection locked="0"/>
    </xf>
    <xf numFmtId="0" fontId="5" fillId="2" borderId="4" xfId="0" applyFont="1" applyFill="1" applyBorder="1" applyAlignment="1" applyProtection="1">
      <alignment vertical="top"/>
      <protection locked="0"/>
    </xf>
    <xf numFmtId="0" fontId="7" fillId="0" borderId="0" xfId="1" applyFont="1"/>
    <xf numFmtId="0" fontId="7" fillId="0" borderId="0" xfId="1" applyFont="1" applyAlignment="1">
      <alignment horizontal="left" vertical="top"/>
    </xf>
    <xf numFmtId="1" fontId="7" fillId="0" borderId="0" xfId="1" applyNumberFormat="1" applyFont="1"/>
    <xf numFmtId="49" fontId="8" fillId="0" borderId="0" xfId="1" applyNumberFormat="1" applyFont="1"/>
    <xf numFmtId="0" fontId="9" fillId="0" borderId="0" xfId="1" applyFont="1"/>
    <xf numFmtId="0" fontId="9" fillId="0" borderId="0" xfId="1" applyFont="1" applyAlignment="1">
      <alignment wrapText="1"/>
    </xf>
    <xf numFmtId="0" fontId="10" fillId="0" borderId="0" xfId="1" applyFont="1" applyAlignment="1">
      <alignment horizontal="left" vertical="top" wrapText="1"/>
    </xf>
    <xf numFmtId="0" fontId="6" fillId="0" borderId="0" xfId="1" applyAlignment="1">
      <alignment horizontal="left" vertical="top" wrapText="1"/>
    </xf>
    <xf numFmtId="1" fontId="6" fillId="0" borderId="0" xfId="1" applyNumberFormat="1" applyAlignment="1">
      <alignment horizontal="left" vertical="top" wrapText="1"/>
    </xf>
    <xf numFmtId="49" fontId="12" fillId="0" borderId="0" xfId="2" applyNumberFormat="1" applyFont="1" applyAlignment="1" applyProtection="1"/>
    <xf numFmtId="2" fontId="10" fillId="5" borderId="0" xfId="1" applyNumberFormat="1" applyFont="1" applyFill="1" applyAlignment="1">
      <alignment vertical="top" wrapText="1"/>
    </xf>
    <xf numFmtId="0" fontId="10" fillId="0" borderId="0" xfId="1" applyFont="1" applyFill="1" applyBorder="1"/>
    <xf numFmtId="0" fontId="10" fillId="0" borderId="0" xfId="1" applyFont="1" applyAlignment="1">
      <alignment wrapText="1"/>
    </xf>
    <xf numFmtId="0" fontId="6" fillId="0" borderId="0" xfId="1"/>
    <xf numFmtId="49" fontId="12" fillId="0" borderId="0" xfId="1" applyNumberFormat="1" applyFont="1"/>
    <xf numFmtId="2" fontId="10" fillId="0" borderId="0" xfId="1" applyNumberFormat="1" applyFont="1" applyFill="1" applyAlignment="1">
      <alignment vertical="top" wrapText="1"/>
    </xf>
    <xf numFmtId="0" fontId="10" fillId="0" borderId="0" xfId="1" applyFont="1"/>
    <xf numFmtId="2" fontId="6" fillId="0" borderId="0" xfId="1" applyNumberFormat="1" applyAlignment="1">
      <alignment vertical="top" wrapText="1"/>
    </xf>
    <xf numFmtId="2" fontId="10" fillId="6" borderId="0" xfId="1" applyNumberFormat="1" applyFont="1" applyFill="1" applyAlignment="1">
      <alignment vertical="top" wrapText="1"/>
    </xf>
    <xf numFmtId="2" fontId="10" fillId="4" borderId="0" xfId="1" applyNumberFormat="1" applyFont="1" applyFill="1" applyAlignment="1">
      <alignment vertical="top" wrapText="1"/>
    </xf>
    <xf numFmtId="2" fontId="11" fillId="0" borderId="0" xfId="2" applyNumberFormat="1" applyAlignment="1" applyProtection="1">
      <alignment vertical="top" wrapText="1"/>
    </xf>
    <xf numFmtId="0" fontId="11" fillId="0" borderId="0" xfId="2" applyAlignment="1" applyProtection="1"/>
    <xf numFmtId="49" fontId="12" fillId="0" borderId="0" xfId="1" applyNumberFormat="1" applyFont="1" applyAlignment="1">
      <alignment vertical="top"/>
    </xf>
    <xf numFmtId="2" fontId="10" fillId="0" borderId="0" xfId="1" applyNumberFormat="1" applyFont="1" applyAlignment="1">
      <alignment vertical="top" wrapText="1"/>
    </xf>
    <xf numFmtId="0" fontId="6" fillId="0" borderId="0" xfId="1" applyAlignment="1">
      <alignment horizontal="left" vertical="top"/>
    </xf>
    <xf numFmtId="0" fontId="0" fillId="0" borderId="0" xfId="0" applyNumberFormat="1" applyBorder="1" applyAlignment="1" applyProtection="1">
      <alignment horizontal="left" vertical="top" wrapText="1"/>
      <protection locked="0"/>
    </xf>
    <xf numFmtId="0" fontId="0" fillId="0" borderId="1" xfId="0" applyNumberFormat="1" applyFont="1" applyBorder="1" applyAlignment="1">
      <alignment horizontal="left" vertical="top" wrapText="1"/>
    </xf>
    <xf numFmtId="0" fontId="0" fillId="8" borderId="0" xfId="0" applyFill="1" applyAlignment="1">
      <alignment horizontal="left" vertical="top" wrapText="1"/>
    </xf>
    <xf numFmtId="0" fontId="0" fillId="8" borderId="0" xfId="0" applyFill="1" applyAlignment="1">
      <alignment horizontal="right" vertical="top" wrapText="1"/>
    </xf>
    <xf numFmtId="0" fontId="0" fillId="8" borderId="3" xfId="0" applyFill="1" applyBorder="1" applyAlignment="1">
      <alignment horizontal="right" vertical="top" wrapText="1"/>
    </xf>
    <xf numFmtId="2" fontId="0" fillId="8" borderId="0" xfId="0" applyNumberFormat="1" applyFill="1" applyAlignment="1">
      <alignment horizontal="right" vertical="top" wrapText="1"/>
    </xf>
    <xf numFmtId="0" fontId="0" fillId="8" borderId="0" xfId="0" applyFill="1"/>
    <xf numFmtId="0" fontId="0" fillId="8" borderId="3" xfId="0" applyFill="1" applyBorder="1"/>
    <xf numFmtId="2" fontId="0" fillId="8" borderId="0" xfId="0" applyNumberFormat="1" applyFill="1"/>
    <xf numFmtId="0" fontId="13" fillId="0" borderId="0" xfId="0" applyFont="1" applyAlignment="1">
      <alignment horizontal="right" vertical="top" wrapText="1"/>
    </xf>
    <xf numFmtId="0" fontId="0" fillId="9" borderId="0" xfId="0" applyFill="1"/>
    <xf numFmtId="2" fontId="0" fillId="9" borderId="0" xfId="0" applyNumberFormat="1" applyFill="1"/>
    <xf numFmtId="0" fontId="14" fillId="0" borderId="0" xfId="0" applyFont="1"/>
    <xf numFmtId="0" fontId="14" fillId="0" borderId="7" xfId="0" applyFont="1" applyBorder="1"/>
    <xf numFmtId="0" fontId="14" fillId="0" borderId="8" xfId="0" applyFont="1" applyBorder="1"/>
    <xf numFmtId="0" fontId="15" fillId="0" borderId="0" xfId="0" applyFont="1"/>
    <xf numFmtId="0" fontId="14" fillId="0" borderId="0" xfId="0" applyFont="1" applyBorder="1"/>
    <xf numFmtId="0" fontId="14" fillId="0" borderId="0" xfId="0" applyFont="1" applyAlignment="1">
      <alignment horizontal="center"/>
    </xf>
    <xf numFmtId="0" fontId="14" fillId="0" borderId="7" xfId="0" applyFont="1" applyBorder="1" applyAlignment="1">
      <alignment horizontal="center"/>
    </xf>
    <xf numFmtId="0" fontId="14" fillId="0" borderId="0" xfId="0" applyFont="1" applyBorder="1" applyAlignment="1">
      <alignment horizontal="center"/>
    </xf>
    <xf numFmtId="0" fontId="14" fillId="0" borderId="8" xfId="0" applyFont="1" applyBorder="1" applyAlignment="1">
      <alignment horizontal="center"/>
    </xf>
    <xf numFmtId="0" fontId="15" fillId="0" borderId="0" xfId="0" applyFont="1" applyAlignment="1">
      <alignment horizontal="center"/>
    </xf>
    <xf numFmtId="44" fontId="14" fillId="0" borderId="7" xfId="3" applyFont="1" applyBorder="1" applyAlignment="1">
      <alignment horizontal="center"/>
    </xf>
    <xf numFmtId="44" fontId="14" fillId="0" borderId="0" xfId="3" applyFont="1" applyBorder="1" applyAlignment="1">
      <alignment horizontal="center"/>
    </xf>
    <xf numFmtId="44" fontId="14" fillId="0" borderId="8" xfId="3" applyFont="1" applyBorder="1" applyAlignment="1">
      <alignment horizontal="center"/>
    </xf>
    <xf numFmtId="44" fontId="15" fillId="0" borderId="0" xfId="3" applyFont="1" applyAlignment="1">
      <alignment horizontal="center"/>
    </xf>
    <xf numFmtId="0" fontId="0" fillId="0" borderId="1" xfId="0" applyBorder="1" applyAlignment="1">
      <alignment vertical="top"/>
    </xf>
    <xf numFmtId="0" fontId="5" fillId="7" borderId="5" xfId="0" applyNumberFormat="1" applyFont="1" applyFill="1" applyBorder="1" applyAlignment="1">
      <alignment horizontal="left" vertical="top" wrapText="1"/>
    </xf>
    <xf numFmtId="14" fontId="5" fillId="7" borderId="6" xfId="0" applyNumberFormat="1" applyFont="1" applyFill="1" applyBorder="1" applyAlignment="1">
      <alignment horizontal="left" vertical="top" wrapText="1"/>
    </xf>
    <xf numFmtId="0" fontId="5" fillId="7" borderId="6" xfId="0" applyNumberFormat="1" applyFont="1" applyFill="1" applyBorder="1" applyAlignment="1">
      <alignment horizontal="left" vertical="top" wrapText="1"/>
    </xf>
    <xf numFmtId="2" fontId="5" fillId="7" borderId="6" xfId="0" applyNumberFormat="1" applyFont="1" applyFill="1" applyBorder="1" applyAlignment="1">
      <alignment horizontal="left" vertical="top" wrapText="1"/>
    </xf>
    <xf numFmtId="0" fontId="16" fillId="0" borderId="9" xfId="0" applyFont="1" applyBorder="1"/>
    <xf numFmtId="0" fontId="0" fillId="10" borderId="0" xfId="0" applyFont="1" applyFill="1"/>
    <xf numFmtId="0" fontId="0" fillId="0" borderId="0" xfId="0" applyFont="1"/>
    <xf numFmtId="0" fontId="0" fillId="0" borderId="10" xfId="0" applyBorder="1"/>
    <xf numFmtId="0" fontId="0" fillId="0" borderId="10" xfId="0" applyFont="1" applyBorder="1"/>
    <xf numFmtId="44" fontId="0" fillId="0" borderId="0" xfId="3" applyFont="1"/>
    <xf numFmtId="44" fontId="0" fillId="0" borderId="10" xfId="3" applyFont="1" applyBorder="1"/>
    <xf numFmtId="44" fontId="0" fillId="10" borderId="0" xfId="3" applyNumberFormat="1" applyFont="1" applyFill="1"/>
    <xf numFmtId="44" fontId="0" fillId="0" borderId="0" xfId="3" applyNumberFormat="1" applyFont="1"/>
    <xf numFmtId="44" fontId="0" fillId="0" borderId="10" xfId="3" applyNumberFormat="1" applyFont="1" applyBorder="1"/>
    <xf numFmtId="0" fontId="14" fillId="0" borderId="11" xfId="0" applyFont="1" applyBorder="1"/>
    <xf numFmtId="0" fontId="14" fillId="0" borderId="11" xfId="0" applyFont="1" applyBorder="1" applyAlignment="1">
      <alignment horizontal="center"/>
    </xf>
    <xf numFmtId="44" fontId="14" fillId="0" borderId="11" xfId="3" applyFont="1" applyBorder="1" applyAlignment="1">
      <alignment horizontal="center"/>
    </xf>
    <xf numFmtId="0" fontId="17" fillId="0" borderId="0" xfId="0" applyFont="1" applyAlignment="1">
      <alignment vertical="center" wrapText="1"/>
    </xf>
    <xf numFmtId="0" fontId="18" fillId="0" borderId="0" xfId="0" applyFont="1" applyAlignment="1">
      <alignment vertical="center" wrapText="1"/>
    </xf>
    <xf numFmtId="0" fontId="0" fillId="0" borderId="0" xfId="0" applyNumberFormat="1" applyFont="1" applyBorder="1" applyAlignment="1">
      <alignment horizontal="left" vertical="top" wrapText="1"/>
    </xf>
    <xf numFmtId="14" fontId="0" fillId="0" borderId="1" xfId="0" applyNumberFormat="1" applyBorder="1" applyAlignment="1" applyProtection="1">
      <alignment horizontal="center" vertical="top" wrapText="1"/>
      <protection locked="0"/>
    </xf>
    <xf numFmtId="0" fontId="0" fillId="0" borderId="1" xfId="0" applyNumberFormat="1" applyBorder="1" applyAlignment="1" applyProtection="1">
      <alignment horizontal="left" vertical="top" wrapText="1"/>
      <protection locked="0"/>
    </xf>
    <xf numFmtId="0" fontId="0" fillId="0" borderId="4" xfId="0" applyNumberFormat="1" applyBorder="1" applyAlignment="1" applyProtection="1">
      <alignment horizontal="left" vertical="top" wrapText="1"/>
      <protection locked="0"/>
    </xf>
    <xf numFmtId="0" fontId="0" fillId="0" borderId="12" xfId="0" applyNumberFormat="1" applyBorder="1" applyAlignment="1" applyProtection="1">
      <alignment horizontal="left" vertical="top" wrapText="1"/>
      <protection locked="0"/>
    </xf>
    <xf numFmtId="0" fontId="0" fillId="0" borderId="1" xfId="0" applyFont="1" applyBorder="1" applyAlignment="1">
      <alignment vertical="top" wrapText="1"/>
    </xf>
    <xf numFmtId="0" fontId="0" fillId="0" borderId="4" xfId="0" applyNumberFormat="1" applyBorder="1" applyAlignment="1" applyProtection="1">
      <alignment horizontal="center" vertical="top" wrapText="1"/>
      <protection locked="0"/>
    </xf>
    <xf numFmtId="14" fontId="0" fillId="0" borderId="4" xfId="0" applyNumberFormat="1" applyBorder="1" applyAlignment="1" applyProtection="1">
      <alignment horizontal="center" vertical="top" wrapText="1"/>
      <protection locked="0"/>
    </xf>
    <xf numFmtId="0" fontId="0" fillId="0" borderId="4" xfId="0" applyNumberFormat="1" applyFont="1" applyBorder="1" applyAlignment="1">
      <alignment horizontal="left" vertical="top" wrapText="1"/>
    </xf>
    <xf numFmtId="0" fontId="19" fillId="0" borderId="0" xfId="0" applyNumberFormat="1" applyFont="1" applyBorder="1" applyAlignment="1" applyProtection="1">
      <alignment horizontal="left" vertical="top" wrapText="1"/>
      <protection locked="0"/>
    </xf>
    <xf numFmtId="14" fontId="19" fillId="0" borderId="4" xfId="0" applyNumberFormat="1" applyFont="1" applyBorder="1" applyAlignment="1" applyProtection="1">
      <alignment horizontal="center" vertical="top" wrapText="1"/>
      <protection locked="0"/>
    </xf>
    <xf numFmtId="0" fontId="19" fillId="0" borderId="4" xfId="0" applyNumberFormat="1" applyFont="1" applyBorder="1" applyAlignment="1" applyProtection="1">
      <alignment horizontal="left" vertical="top" wrapText="1"/>
      <protection locked="0"/>
    </xf>
    <xf numFmtId="0" fontId="19" fillId="0" borderId="12" xfId="0" applyNumberFormat="1" applyFont="1" applyBorder="1" applyAlignment="1" applyProtection="1">
      <alignment horizontal="left" vertical="top" wrapText="1"/>
      <protection locked="0"/>
    </xf>
    <xf numFmtId="0" fontId="19" fillId="0" borderId="0" xfId="0" applyFont="1"/>
    <xf numFmtId="0" fontId="19" fillId="0" borderId="1" xfId="0" applyNumberFormat="1" applyFont="1" applyBorder="1" applyAlignment="1">
      <alignment horizontal="left" vertical="top" wrapText="1"/>
    </xf>
    <xf numFmtId="0" fontId="0" fillId="0" borderId="4" xfId="0" applyBorder="1"/>
    <xf numFmtId="14" fontId="19" fillId="0" borderId="1" xfId="0" applyNumberFormat="1" applyFont="1" applyBorder="1" applyAlignment="1" applyProtection="1">
      <alignment horizontal="center" vertical="top" wrapText="1"/>
      <protection locked="0"/>
    </xf>
    <xf numFmtId="0" fontId="5" fillId="7" borderId="0" xfId="0" applyNumberFormat="1" applyFont="1" applyFill="1" applyBorder="1" applyAlignment="1">
      <alignment horizontal="left" vertical="top" wrapText="1"/>
    </xf>
    <xf numFmtId="14" fontId="5" fillId="7" borderId="4" xfId="0" applyNumberFormat="1" applyFont="1" applyFill="1" applyBorder="1" applyAlignment="1">
      <alignment horizontal="left" vertical="top" wrapText="1"/>
    </xf>
    <xf numFmtId="14" fontId="5" fillId="7" borderId="4" xfId="0" applyNumberFormat="1" applyFont="1" applyFill="1" applyBorder="1" applyAlignment="1">
      <alignment horizontal="center" vertical="top" wrapText="1"/>
    </xf>
    <xf numFmtId="0" fontId="5" fillId="7" borderId="4" xfId="0" applyNumberFormat="1" applyFont="1" applyFill="1" applyBorder="1" applyAlignment="1">
      <alignment horizontal="left" vertical="top" wrapText="1"/>
    </xf>
    <xf numFmtId="2" fontId="5" fillId="7" borderId="4" xfId="0" applyNumberFormat="1" applyFont="1" applyFill="1" applyBorder="1" applyAlignment="1">
      <alignment horizontal="left" vertical="top" wrapText="1"/>
    </xf>
    <xf numFmtId="0" fontId="5" fillId="7" borderId="12" xfId="0" applyNumberFormat="1" applyFont="1" applyFill="1" applyBorder="1" applyAlignment="1">
      <alignment horizontal="left" vertical="top" wrapText="1"/>
    </xf>
    <xf numFmtId="0" fontId="0" fillId="0" borderId="0" xfId="0" applyNumberFormat="1" applyFill="1" applyBorder="1" applyAlignment="1" applyProtection="1">
      <alignment horizontal="left" vertical="top" wrapText="1"/>
      <protection locked="0"/>
    </xf>
    <xf numFmtId="0" fontId="0" fillId="0" borderId="4" xfId="0" applyNumberFormat="1" applyFill="1" applyBorder="1" applyAlignment="1" applyProtection="1">
      <alignment horizontal="left" vertical="top" wrapText="1"/>
      <protection locked="0"/>
    </xf>
    <xf numFmtId="14" fontId="0" fillId="0" borderId="4" xfId="0" applyNumberFormat="1" applyFill="1" applyBorder="1" applyAlignment="1" applyProtection="1">
      <alignment horizontal="center" vertical="top" wrapText="1"/>
      <protection locked="0"/>
    </xf>
    <xf numFmtId="0" fontId="0" fillId="0" borderId="12" xfId="0" applyNumberFormat="1" applyFill="1" applyBorder="1" applyAlignment="1" applyProtection="1">
      <alignment horizontal="left" vertical="top" wrapText="1"/>
      <protection locked="0"/>
    </xf>
    <xf numFmtId="0" fontId="0" fillId="0" borderId="0" xfId="0" applyFill="1"/>
    <xf numFmtId="0" fontId="0" fillId="0" borderId="12" xfId="0" applyBorder="1"/>
    <xf numFmtId="0" fontId="0" fillId="11" borderId="4" xfId="0" applyNumberFormat="1" applyFill="1" applyBorder="1" applyAlignment="1" applyProtection="1">
      <alignment horizontal="left" vertical="top" wrapText="1"/>
      <protection locked="0"/>
    </xf>
    <xf numFmtId="0" fontId="0" fillId="11" borderId="1" xfId="0" applyNumberFormat="1" applyFill="1" applyBorder="1" applyAlignment="1" applyProtection="1">
      <alignment horizontal="left" vertical="top" wrapText="1"/>
      <protection locked="0"/>
    </xf>
    <xf numFmtId="17" fontId="0" fillId="5" borderId="0" xfId="0" applyNumberFormat="1" applyFill="1" applyBorder="1" applyAlignment="1" applyProtection="1">
      <alignment horizontal="left" vertical="top" wrapText="1"/>
      <protection locked="0"/>
    </xf>
    <xf numFmtId="0" fontId="0" fillId="4" borderId="7" xfId="0" applyFill="1" applyBorder="1" applyAlignment="1">
      <alignment horizontal="right"/>
    </xf>
    <xf numFmtId="0" fontId="0" fillId="4" borderId="12" xfId="0" applyFill="1" applyBorder="1"/>
    <xf numFmtId="0" fontId="0" fillId="4" borderId="0" xfId="0" applyFill="1" applyBorder="1" applyAlignment="1">
      <alignment horizontal="right"/>
    </xf>
    <xf numFmtId="0" fontId="0" fillId="12" borderId="13" xfId="0" applyFill="1" applyBorder="1"/>
    <xf numFmtId="0" fontId="0" fillId="12" borderId="7" xfId="0" applyFill="1" applyBorder="1" applyAlignment="1">
      <alignment horizontal="right"/>
    </xf>
    <xf numFmtId="0" fontId="0" fillId="12" borderId="14" xfId="0" applyFill="1" applyBorder="1" applyAlignment="1">
      <alignment horizontal="right"/>
    </xf>
    <xf numFmtId="0" fontId="0" fillId="12" borderId="12" xfId="0" applyFill="1" applyBorder="1"/>
    <xf numFmtId="0" fontId="0" fillId="12" borderId="0" xfId="0" applyFill="1" applyBorder="1" applyAlignment="1">
      <alignment horizontal="right"/>
    </xf>
    <xf numFmtId="0" fontId="0" fillId="12" borderId="3" xfId="0" applyFill="1" applyBorder="1" applyAlignment="1">
      <alignment horizontal="right"/>
    </xf>
    <xf numFmtId="0" fontId="0" fillId="12" borderId="15" xfId="0" applyFill="1" applyBorder="1"/>
    <xf numFmtId="0" fontId="0" fillId="12" borderId="11" xfId="0" applyFill="1" applyBorder="1" applyAlignment="1">
      <alignment horizontal="right"/>
    </xf>
    <xf numFmtId="0" fontId="0" fillId="12" borderId="16" xfId="0" applyFill="1" applyBorder="1" applyAlignment="1">
      <alignment horizontal="right"/>
    </xf>
    <xf numFmtId="0" fontId="0" fillId="4" borderId="17" xfId="0" applyFill="1" applyBorder="1" applyAlignment="1">
      <alignment horizontal="right"/>
    </xf>
    <xf numFmtId="0" fontId="0" fillId="12" borderId="2" xfId="0" applyFill="1" applyBorder="1"/>
    <xf numFmtId="0" fontId="0" fillId="12" borderId="17" xfId="0" applyFill="1" applyBorder="1" applyAlignment="1">
      <alignment horizontal="right"/>
    </xf>
    <xf numFmtId="0" fontId="0" fillId="12" borderId="18" xfId="0" applyFill="1" applyBorder="1" applyAlignment="1">
      <alignment horizontal="right"/>
    </xf>
    <xf numFmtId="14" fontId="0" fillId="0" borderId="13" xfId="0" applyNumberFormat="1" applyBorder="1"/>
    <xf numFmtId="14" fontId="0" fillId="0" borderId="7" xfId="0" applyNumberFormat="1" applyBorder="1"/>
    <xf numFmtId="14" fontId="0" fillId="0" borderId="14" xfId="0" applyNumberFormat="1" applyBorder="1"/>
    <xf numFmtId="14" fontId="0" fillId="0" borderId="12" xfId="0" applyNumberFormat="1" applyBorder="1"/>
    <xf numFmtId="14" fontId="0" fillId="0" borderId="0" xfId="0" applyNumberFormat="1" applyBorder="1"/>
    <xf numFmtId="14" fontId="0" fillId="0" borderId="3" xfId="0" applyNumberFormat="1" applyBorder="1"/>
    <xf numFmtId="14" fontId="0" fillId="0" borderId="15" xfId="0" applyNumberFormat="1" applyBorder="1"/>
    <xf numFmtId="14" fontId="0" fillId="0" borderId="11" xfId="0" applyNumberFormat="1" applyBorder="1"/>
    <xf numFmtId="14" fontId="0" fillId="0" borderId="2" xfId="0" applyNumberFormat="1" applyBorder="1"/>
    <xf numFmtId="14" fontId="0" fillId="0" borderId="17" xfId="0" applyNumberFormat="1" applyBorder="1"/>
    <xf numFmtId="14" fontId="0" fillId="0" borderId="18" xfId="0" quotePrefix="1" applyNumberFormat="1" applyBorder="1"/>
    <xf numFmtId="0" fontId="0" fillId="0" borderId="2" xfId="0" applyBorder="1"/>
    <xf numFmtId="16" fontId="0" fillId="0" borderId="18" xfId="0" quotePrefix="1" applyNumberFormat="1" applyBorder="1"/>
    <xf numFmtId="14" fontId="0" fillId="0" borderId="18" xfId="0" applyNumberFormat="1" applyBorder="1"/>
    <xf numFmtId="0" fontId="0" fillId="0" borderId="6" xfId="0" applyBorder="1"/>
    <xf numFmtId="14" fontId="0" fillId="0" borderId="19" xfId="0" applyNumberFormat="1" applyBorder="1"/>
    <xf numFmtId="14" fontId="0" fillId="0" borderId="7" xfId="0" quotePrefix="1" applyNumberFormat="1" applyBorder="1"/>
    <xf numFmtId="14" fontId="0" fillId="0" borderId="4" xfId="0" applyNumberFormat="1" applyBorder="1"/>
    <xf numFmtId="14" fontId="0" fillId="11" borderId="1" xfId="0" applyNumberFormat="1" applyFill="1" applyBorder="1"/>
    <xf numFmtId="0" fontId="0" fillId="12" borderId="0" xfId="0" applyFill="1" applyBorder="1"/>
    <xf numFmtId="0" fontId="20" fillId="7" borderId="0" xfId="0" applyNumberFormat="1" applyFont="1" applyFill="1" applyBorder="1" applyAlignment="1">
      <alignment horizontal="left" vertical="top" wrapText="1"/>
    </xf>
    <xf numFmtId="14" fontId="20" fillId="7" borderId="4" xfId="0" applyNumberFormat="1" applyFont="1" applyFill="1" applyBorder="1" applyAlignment="1">
      <alignment horizontal="left" vertical="top" wrapText="1"/>
    </xf>
    <xf numFmtId="14" fontId="20" fillId="7" borderId="4" xfId="0" applyNumberFormat="1" applyFont="1" applyFill="1" applyBorder="1" applyAlignment="1">
      <alignment horizontal="center" vertical="top" wrapText="1"/>
    </xf>
    <xf numFmtId="0" fontId="20" fillId="7" borderId="4" xfId="0" applyNumberFormat="1" applyFont="1" applyFill="1" applyBorder="1" applyAlignment="1">
      <alignment horizontal="left" vertical="top" wrapText="1"/>
    </xf>
    <xf numFmtId="2" fontId="20" fillId="7" borderId="4" xfId="0" applyNumberFormat="1" applyFont="1" applyFill="1" applyBorder="1" applyAlignment="1">
      <alignment horizontal="left" vertical="top" wrapText="1"/>
    </xf>
    <xf numFmtId="0" fontId="20" fillId="7" borderId="12" xfId="0" applyNumberFormat="1" applyFont="1" applyFill="1" applyBorder="1" applyAlignment="1">
      <alignment horizontal="left" vertical="top" wrapText="1"/>
    </xf>
  </cellXfs>
  <cellStyles count="4">
    <cellStyle name="Hyperlink 2" xfId="2"/>
    <cellStyle name="Standard" xfId="0" builtinId="0"/>
    <cellStyle name="Standard 2" xfId="1"/>
    <cellStyle name="Währung" xfId="3" builtinId="4"/>
  </cellStyles>
  <dxfs count="290">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general" vertical="top" textRotation="0" wrapText="1" indent="0" justifyLastLine="0" shrinkToFit="0" readingOrder="0"/>
    </dxf>
    <dxf>
      <font>
        <strike val="0"/>
        <outline val="0"/>
        <shadow val="0"/>
        <u val="none"/>
        <vertAlign val="baseline"/>
        <sz val="10"/>
        <color theme="1"/>
        <name val="Verdana"/>
        <scheme val="none"/>
      </font>
      <numFmt numFmtId="30" formatCode="@"/>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2" formatCode="mmm/yy"/>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2"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19" formatCode="dd/mm/yyyy"/>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style="thin">
          <color theme="1"/>
        </top>
        <bottom/>
      </border>
    </dxf>
    <dxf>
      <alignment horizontal="general" vertical="top" textRotation="0" wrapText="1" indent="0" justifyLastLine="0" shrinkToFit="0" readingOrder="0"/>
    </dxf>
    <dxf>
      <font>
        <strike val="0"/>
        <outline val="0"/>
        <shadow val="0"/>
        <u val="none"/>
        <vertAlign val="baseline"/>
        <sz val="11"/>
        <color theme="0"/>
        <name val="Calibri"/>
        <scheme val="minor"/>
      </font>
      <fill>
        <patternFill patternType="solid">
          <fgColor indexed="64"/>
          <bgColor theme="1" tint="4.9989318521683403E-2"/>
        </patternFill>
      </fill>
      <alignment vertical="top" textRotation="0" justifyLastLine="0" shrinkToFit="0" readingOrder="0"/>
      <border diagonalUp="0" diagonalDown="0">
        <left style="thin">
          <color indexed="64"/>
        </left>
        <right style="thin">
          <color indexed="64"/>
        </right>
        <top/>
        <bottom/>
      </border>
      <protection locked="0" hidden="0"/>
    </dxf>
    <dxf>
      <alignment vertical="top" textRotation="0" justifyLastLine="0" shrinkToFit="0" readingOrder="0"/>
      <protection locked="0" hidden="0"/>
    </dxf>
    <dxf>
      <alignment vertical="top" textRotation="0" justifyLastLine="0" shrinkToFit="0" readingOrder="0"/>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0"/>
        <name val="Calibri"/>
        <scheme val="minor"/>
      </font>
      <fill>
        <patternFill patternType="solid">
          <fgColor indexed="64"/>
          <bgColor theme="1"/>
        </patternFill>
      </fill>
    </dxf>
    <dxf>
      <border diagonalUp="0" diagonalDown="0">
        <left style="thin">
          <color theme="1"/>
        </left>
        <right style="thin">
          <color indexed="64"/>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left" vertical="top" textRotation="0" wrapText="1" indent="0" justifyLastLine="0" shrinkToFit="0" readingOrder="0"/>
      <border diagonalUp="0" diagonalDown="0">
        <left style="thin">
          <color indexed="64"/>
        </left>
        <right style="thin">
          <color indexed="64"/>
        </right>
        <top/>
        <bottom/>
        <vertical/>
        <horizontal/>
      </border>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rgb="FFFFFFFF"/>
        <name val="Calibri"/>
        <scheme val="none"/>
      </font>
      <fill>
        <patternFill patternType="solid">
          <fgColor rgb="FF000000"/>
          <bgColor rgb="FF000000"/>
        </patternFill>
      </fill>
    </dxf>
    <dxf>
      <border diagonalUp="0" diagonalDown="0">
        <left style="thin">
          <color rgb="FF000000"/>
        </left>
        <right style="thin">
          <color rgb="FF000000"/>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right style="thin">
          <color indexed="64"/>
        </right>
        <top/>
        <bottom/>
        <vertical/>
        <horizontal/>
      </border>
    </dxf>
    <dxf>
      <numFmt numFmtId="2" formatCode="0.00"/>
    </dxf>
    <dxf>
      <alignment horizontal="right" vertical="top" textRotation="0" wrapText="1" indent="0" justifyLastLine="0" shrinkToFit="0" readingOrder="0"/>
    </dxf>
    <dxf>
      <fill>
        <patternFill>
          <fgColor indexed="64"/>
          <bgColor theme="0" tint="-0.249977111117893"/>
        </patternFill>
      </fill>
      <border diagonalUp="0" diagonalDown="0" outline="0">
        <left/>
        <right style="thin">
          <color indexed="64"/>
        </right>
        <top/>
        <bottom/>
      </border>
    </dxf>
    <dxf>
      <numFmt numFmtId="2" formatCode="0.00"/>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alignment horizontal="righ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 name="TAB_Leistungen" displayName="TAB_Leistungen" ref="A1:D29" totalsRowShown="0" headerRowDxfId="289" dataDxfId="288">
  <autoFilter ref="A1:D29"/>
  <tableColumns count="4">
    <tableColumn id="1" name="Tätigkeit" dataDxfId="287"/>
    <tableColumn id="2" name="Zeitbedarf Min (pauschal)" dataDxfId="286"/>
    <tableColumn id="3" name="Stk.kosten/Kosten bei Stundensatz" dataDxfId="285">
      <calculatedColumnFormula>$D$2*B2/60</calculatedColumnFormula>
    </tableColumn>
    <tableColumn id="4" name="Stundensatz" dataDxfId="284"/>
  </tableColumns>
  <tableStyleInfo name="TableStyleLight8" showFirstColumn="0" showLastColumn="0" showRowStripes="1" showColumnStripes="0"/>
</table>
</file>

<file path=xl/tables/table2.xml><?xml version="1.0" encoding="utf-8"?>
<table xmlns="http://schemas.openxmlformats.org/spreadsheetml/2006/main" id="4" name="TAB_Leistungen_30" displayName="TAB_Leistungen_30" ref="F1:I38" totalsRowShown="0" headerRowDxfId="283">
  <autoFilter ref="F1:I38"/>
  <sortState ref="F2:I35">
    <sortCondition ref="F2"/>
  </sortState>
  <tableColumns count="4">
    <tableColumn id="1" name="Tätigkeit"/>
    <tableColumn id="2" name="Zeitbedarf Min (pauschal)"/>
    <tableColumn id="3" name="Stk.kosten/Kosten bei Stundensatz" dataDxfId="282">
      <calculatedColumnFormula>$D$2*G2/60</calculatedColumnFormula>
    </tableColumn>
    <tableColumn id="4" name="Stundensatz" dataDxfId="281"/>
  </tableColumns>
  <tableStyleInfo name="TableStyleLight8" showFirstColumn="0" showLastColumn="0" showRowStripes="1" showColumnStripes="0"/>
</table>
</file>

<file path=xl/tables/table3.xml><?xml version="1.0" encoding="utf-8"?>
<table xmlns="http://schemas.openxmlformats.org/spreadsheetml/2006/main" id="9" name="TAB_Doku_201910" displayName="TAB_Doku_201910" ref="A1:H403" totalsRowCount="1" headerRowDxfId="280" dataDxfId="279" totalsRowDxfId="277" tableBorderDxfId="278">
  <autoFilter ref="A1:H402">
    <filterColumn colId="6">
      <filters>
        <filter val="offen"/>
      </filters>
    </filterColumn>
  </autoFilter>
  <sortState ref="A2:H72">
    <sortCondition descending="1" ref="C1:C353"/>
  </sortState>
  <tableColumns count="8">
    <tableColumn id="1" name="Trailtech" totalsRowLabel="SUMME für Zeitraum Leistungszeitraum von-bis" dataDxfId="276" totalsRowDxfId="7"/>
    <tableColumn id="2" name="Leistung" totalsRowFunction="custom" dataDxfId="275" totalsRowDxfId="6">
      <totalsRowFormula>SUBTOTAL(5,TAB_Doku_201910[Datum])</totalsRowFormula>
    </tableColumn>
    <tableColumn id="3" name="Datum" totalsRowFunction="custom" dataDxfId="274" totalsRowDxfId="5">
      <totalsRowFormula>SUBTOTAL(4,TAB_Doku_201910[Datum])</totalsRowFormula>
    </tableColumn>
    <tableColumn id="4" name="Stk." dataDxfId="273" totalsRowDxfId="4"/>
    <tableColumn id="5" name="Zeitaufwand" totalsRowFunction="custom" dataDxfId="272" totalsRowDxfId="3">
      <calculatedColumnFormula>INDEX(TAB_Leistungen_30[[Tätigkeit]:[Stk.kosten/Kosten bei Stundensatz]],MATCH(TAB_Doku_201910[[#This Row],[Leistung]],TAB_Leistungen_30[Tätigkeit],0),2)</calculatedColumnFormula>
      <totalsRowFormula>ROUND(TAB_Doku_201910[[#Totals],[Kosten ]]/30,1) &amp;" Std"</totalsRowFormula>
    </tableColumn>
    <tableColumn id="6" name="Kosten " totalsRowFunction="custom" dataDxfId="271" totalsRowDxfId="2">
      <calculatedColumnFormula>INDEX(TAB_Leistungen_30[[Tätigkeit]:[Stk.kosten/Kosten bei Stundensatz]],MATCH(TAB_Doku_201910[[#This Row],[Leistung]],TAB_Leistungen_30[Tätigkeit],0),3)*TAB_Doku_201910[[#This Row],[Stk.]]</calculatedColumnFormula>
      <totalsRowFormula>SUBTOTAL(9,TAB_Doku_201910[[Kosten ]])</totalsRowFormula>
    </tableColumn>
    <tableColumn id="7" name="Abrechnung" dataDxfId="270" totalsRowDxfId="1"/>
    <tableColumn id="8" name="Notiz" dataDxfId="269" totalsRowDxfId="0"/>
  </tableColumns>
  <tableStyleInfo name="TableStyleLight8" showFirstColumn="0" showLastColumn="0" showRowStripes="1" showColumnStripes="0"/>
</table>
</file>

<file path=xl/tables/table4.xml><?xml version="1.0" encoding="utf-8"?>
<table xmlns="http://schemas.openxmlformats.org/spreadsheetml/2006/main" id="5" name="TAB_Doku_2019" displayName="TAB_Doku_2019" ref="A1:H314" totalsRowCount="1" headerRowDxfId="268" dataDxfId="267" totalsRowDxfId="265" tableBorderDxfId="266">
  <autoFilter ref="A1:H313"/>
  <tableColumns count="8">
    <tableColumn id="1" name="Projekt" totalsRowLabel="SUMME für Zeitraum Leistungszeitraum von-bis" dataDxfId="264" totalsRowDxfId="263"/>
    <tableColumn id="2" name="Leistung" totalsRowFunction="custom" dataDxfId="262" totalsRowDxfId="261">
      <totalsRowFormula>SUBTOTAL(5,TAB_Doku_2019[Datum])</totalsRowFormula>
    </tableColumn>
    <tableColumn id="3" name="Datum" totalsRowFunction="custom" dataDxfId="260" totalsRowDxfId="259">
      <totalsRowFormula>SUBTOTAL(4,TAB_Doku_2019[Datum])</totalsRowFormula>
    </tableColumn>
    <tableColumn id="4" name="Stk." dataDxfId="258" totalsRowDxfId="257"/>
    <tableColumn id="5" name="Zeitaufwand" totalsRowFunction="custom" dataDxfId="256" totalsRowDxfId="255">
      <calculatedColumnFormula>INDEX(TAB_Leistungen_30[[Tätigkeit]:[Stk.kosten/Kosten bei Stundensatz]],MATCH(TAB_Doku_2019[[#This Row],[Leistung]],TAB_Leistungen_30[Tätigkeit],0),2)</calculatedColumnFormula>
      <totalsRowFormula>ROUND(SUBTOTAL(9,TAB_Doku_2019[Zeitaufwand])/60,0) &amp;" h"</totalsRowFormula>
    </tableColumn>
    <tableColumn id="6" name="Kosten " totalsRowFunction="custom" dataDxfId="254" totalsRowDxfId="253">
      <calculatedColumnFormula>INDEX(TAB_Leistungen_30[[Tätigkeit]:[Stk.kosten/Kosten bei Stundensatz]],MATCH(TAB_Doku_2019[[#This Row],[Leistung]],TAB_Leistungen_30[Tätigkeit],0),3)*TAB_Doku_2019[[#This Row],[Stk.]]</calculatedColumnFormula>
      <totalsRowFormula>SUBTOTAL(9,TAB_Doku_2019[[Kosten ]])</totalsRowFormula>
    </tableColumn>
    <tableColumn id="7" name="Abrechnung" dataDxfId="252" totalsRowDxfId="251"/>
    <tableColumn id="8" name="Notiz" dataDxfId="250" totalsRowDxfId="249"/>
  </tableColumns>
  <tableStyleInfo name="TableStyleLight8" showFirstColumn="0" showLastColumn="0" showRowStripes="1" showColumnStripes="0"/>
</table>
</file>

<file path=xl/tables/table5.xml><?xml version="1.0" encoding="utf-8"?>
<table xmlns="http://schemas.openxmlformats.org/spreadsheetml/2006/main" id="2" name="TAB_Dokumentation" displayName="TAB_Dokumentation" ref="A1:H199" totalsRowCount="1" headerRowDxfId="248" dataDxfId="247" totalsRowDxfId="246">
  <autoFilter ref="A1:H198">
    <filterColumn colId="0">
      <filters>
        <filter val="Gitschberg/Jochtal"/>
      </filters>
    </filterColumn>
  </autoFilter>
  <sortState ref="A22:H198">
    <sortCondition descending="1" ref="G1:G198"/>
  </sortState>
  <tableColumns count="8">
    <tableColumn id="1" name="Projekt" totalsRowLabel="SUMME für Zeitraum Leistungszeitraum von-bis" dataDxfId="245" totalsRowDxfId="244"/>
    <tableColumn id="2" name="Leistung" totalsRowFunction="custom" dataDxfId="243" totalsRowDxfId="242">
      <totalsRowFormula>SUBTOTAL(5,TAB_Dokumentation[Datum])</totalsRowFormula>
    </tableColumn>
    <tableColumn id="7" name="Datum" totalsRowFunction="custom" dataDxfId="241" totalsRowDxfId="240">
      <totalsRowFormula>MAX(4,TAB_Dokumentation[Datum])</totalsRowFormula>
    </tableColumn>
    <tableColumn id="3" name="Stk." dataDxfId="239" totalsRowDxfId="238"/>
    <tableColumn id="4" name="Zeitaufwand" dataDxfId="237" totalsRowDxfId="236">
      <calculatedColumnFormula>INDEX(TAB_Leistungen[[Tätigkeit]:[Stk.kosten/Kosten bei Stundensatz]],MATCH(TAB_Dokumentation[[#This Row],[Leistung]],TAB_Leistungen[Tätigkeit],0),2)</calculatedColumnFormula>
    </tableColumn>
    <tableColumn id="5" name="Kosten " totalsRowFunction="custom" dataDxfId="235" totalsRowDxfId="234">
      <calculatedColumnFormula>INDEX(TAB_Leistungen[[Tätigkeit]:[Stk.kosten/Kosten bei Stundensatz]],MATCH(TAB_Dokumentation[[#This Row],[Leistung]],TAB_Leistungen[Tätigkeit],0),3)*TAB_Dokumentation[[#This Row],[Stk.]]</calculatedColumnFormula>
      <totalsRowFormula>SUBTOTAL(9,TAB_Dokumentation[[Kosten ]])</totalsRowFormula>
    </tableColumn>
    <tableColumn id="6" name="Abrechnung" totalsRowDxfId="233"/>
    <tableColumn id="8" name="Notiz" dataDxfId="232" totalsRowDxfId="231"/>
  </tableColumns>
  <tableStyleInfo name="TableStyleLight8" showFirstColumn="0" showLastColumn="0" showRowStripes="1" showColumnStripes="0"/>
</table>
</file>

<file path=xl/tables/table6.xml><?xml version="1.0" encoding="utf-8"?>
<table xmlns="http://schemas.openxmlformats.org/spreadsheetml/2006/main" id="3" name="Tabelle1" displayName="Tabelle1" ref="A1:I40" totalsRowShown="0" headerRowDxfId="230">
  <autoFilter ref="A1:I40"/>
  <sortState ref="A2:I35">
    <sortCondition descending="1" ref="D1:D35"/>
  </sortState>
  <tableColumns count="9">
    <tableColumn id="1" name="Name" dataDxfId="229"/>
    <tableColumn id="2" name="Zusatz" dataDxfId="228"/>
    <tableColumn id="3" name="Adresse" dataDxfId="227"/>
    <tableColumn id="4" name="PLZ" dataDxfId="226"/>
    <tableColumn id="5" name="Ort" dataDxfId="225"/>
    <tableColumn id="6" name="Spalte1" dataDxfId="224"/>
    <tableColumn id="7" name="Telefon" dataDxfId="223"/>
    <tableColumn id="8" name="Spalte2" dataDxfId="222"/>
    <tableColumn id="9" name="Notiz" dataDxfId="221"/>
  </tableColumns>
  <tableStyleInfo name="TableStyleLight8" showFirstColumn="0" showLastColumn="0" showRowStripes="1" showColumnStripes="0"/>
</table>
</file>

<file path=xl/tables/table7.xml><?xml version="1.0" encoding="utf-8"?>
<table xmlns="http://schemas.openxmlformats.org/spreadsheetml/2006/main" id="6" name="Tabelle6" displayName="Tabelle6" ref="C4:F8" totalsRowShown="0">
  <autoFilter ref="C4:F8"/>
  <tableColumns count="4">
    <tableColumn id="1" name="Position"/>
    <tableColumn id="2" name="Stk/Std" dataDxfId="220"/>
    <tableColumn id="3" name="Stk/Std-Preis" dataDxfId="219"/>
    <tableColumn id="4" name="Summe:" dataDxfId="218" dataCellStyle="Währung"/>
  </tableColumns>
  <tableStyleInfo name="TableStyleLight1" showFirstColumn="0" showLastColumn="0" showRowStripes="1" showColumnStripes="0"/>
</table>
</file>

<file path=xl/tables/table8.xml><?xml version="1.0" encoding="utf-8"?>
<table xmlns="http://schemas.openxmlformats.org/spreadsheetml/2006/main" id="7" name="Tabelle7" displayName="Tabelle7" ref="C14:D18" totalsRowShown="0">
  <autoFilter ref="C14:D18"/>
  <tableColumns count="2">
    <tableColumn id="1" name="LANS Projekt"/>
    <tableColumn id="2" name="Beträge" dataCellStyle="Währung"/>
  </tableColumns>
  <tableStyleInfo name="TableStyleLight1" showFirstColumn="0" showLastColumn="0" showRowStripes="1" showColumnStripes="0"/>
</table>
</file>

<file path=xl/tables/table9.xml><?xml version="1.0" encoding="utf-8"?>
<table xmlns="http://schemas.openxmlformats.org/spreadsheetml/2006/main" id="8" name="Tabelle69" displayName="Tabelle69" ref="H4:K7" totalsRowShown="0">
  <autoFilter ref="H4:K7"/>
  <tableColumns count="4">
    <tableColumn id="1" name="Position"/>
    <tableColumn id="2" name="Stk/Std" dataDxfId="217"/>
    <tableColumn id="3" name="Stk/Std-Preis" dataDxfId="216"/>
    <tableColumn id="4" name="Summe:" dataDxfId="215" dataCellStyle="Währung"/>
  </tableColumns>
  <tableStyleInfo name="TableStyleLight1"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info@kitzski.at" TargetMode="External"/><Relationship Id="rId1" Type="http://schemas.openxmlformats.org/officeDocument/2006/relationships/hyperlink" Target="file:///C:\tel\+4366460353550" TargetMode="External"/><Relationship Id="rId4"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8.bin"/><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8"/>
  <dimension ref="A1:I30"/>
  <sheetViews>
    <sheetView workbookViewId="0">
      <selection activeCell="B26" sqref="B26"/>
    </sheetView>
  </sheetViews>
  <sheetFormatPr baseColWidth="10" defaultColWidth="23.33203125" defaultRowHeight="14.4" x14ac:dyDescent="0.3"/>
  <cols>
    <col min="1" max="1" width="78.33203125" customWidth="1"/>
    <col min="2" max="4" width="9.88671875" customWidth="1"/>
    <col min="5" max="6" width="17.21875" customWidth="1"/>
  </cols>
  <sheetData>
    <row r="1" spans="1:9" x14ac:dyDescent="0.3">
      <c r="A1" t="s">
        <v>1108</v>
      </c>
      <c r="B1" t="s">
        <v>1080</v>
      </c>
      <c r="C1" t="s">
        <v>1081</v>
      </c>
      <c r="D1" t="s">
        <v>1082</v>
      </c>
      <c r="E1" t="s">
        <v>1091</v>
      </c>
      <c r="F1" t="s">
        <v>1095</v>
      </c>
      <c r="G1" t="s">
        <v>1096</v>
      </c>
      <c r="H1" t="s">
        <v>1092</v>
      </c>
      <c r="I1" t="s">
        <v>1093</v>
      </c>
    </row>
    <row r="2" spans="1:9" x14ac:dyDescent="0.3">
      <c r="A2" s="159" t="s">
        <v>1083</v>
      </c>
      <c r="B2" s="160">
        <f>D2-C2</f>
        <v>9777.32</v>
      </c>
      <c r="C2" s="160">
        <v>2000</v>
      </c>
      <c r="D2" s="161">
        <f>0.79*14908</f>
        <v>11777.32</v>
      </c>
      <c r="E2" s="172">
        <v>44755</v>
      </c>
      <c r="F2" s="173">
        <v>44756</v>
      </c>
      <c r="G2" s="174" t="s">
        <v>1094</v>
      </c>
      <c r="H2" s="186"/>
    </row>
    <row r="3" spans="1:9" x14ac:dyDescent="0.3">
      <c r="A3" s="162" t="s">
        <v>1084</v>
      </c>
      <c r="B3" s="163">
        <v>0</v>
      </c>
      <c r="C3" s="163">
        <v>1490</v>
      </c>
      <c r="D3" s="164">
        <f>SUM(B3:C3)</f>
        <v>1490</v>
      </c>
      <c r="E3" s="175">
        <v>44755</v>
      </c>
      <c r="F3" s="176">
        <v>44756</v>
      </c>
      <c r="G3" s="177" t="s">
        <v>1094</v>
      </c>
      <c r="H3" s="139"/>
    </row>
    <row r="4" spans="1:9" x14ac:dyDescent="0.3">
      <c r="A4" s="165" t="s">
        <v>1085</v>
      </c>
      <c r="B4" s="166">
        <v>0</v>
      </c>
      <c r="C4" s="166">
        <v>990</v>
      </c>
      <c r="D4" s="167">
        <f>SUM(B4:C4)</f>
        <v>990</v>
      </c>
      <c r="E4" s="175">
        <v>44755</v>
      </c>
      <c r="F4" s="176">
        <v>44756</v>
      </c>
      <c r="G4" s="177" t="s">
        <v>1094</v>
      </c>
      <c r="H4" s="189">
        <v>44830</v>
      </c>
    </row>
    <row r="5" spans="1:9" x14ac:dyDescent="0.3">
      <c r="A5" s="169" t="s">
        <v>1088</v>
      </c>
      <c r="B5" s="170">
        <v>950</v>
      </c>
      <c r="C5" s="168">
        <v>949</v>
      </c>
      <c r="D5" s="170">
        <f>SUM(B5:C5)</f>
        <v>1899</v>
      </c>
      <c r="E5" s="180">
        <v>44733</v>
      </c>
      <c r="F5" s="181">
        <v>44733</v>
      </c>
      <c r="G5" s="182" t="s">
        <v>1099</v>
      </c>
      <c r="H5" s="190">
        <v>44841</v>
      </c>
    </row>
    <row r="6" spans="1:9" x14ac:dyDescent="0.3">
      <c r="A6" s="159" t="s">
        <v>1087</v>
      </c>
      <c r="B6" s="160">
        <v>2234</v>
      </c>
      <c r="C6" s="156">
        <v>500</v>
      </c>
      <c r="D6" s="160">
        <f>SUM(B6:C6)</f>
        <v>2734</v>
      </c>
      <c r="E6" s="183"/>
      <c r="F6" s="181">
        <v>44775</v>
      </c>
      <c r="G6" s="184" t="s">
        <v>1101</v>
      </c>
      <c r="H6" s="190">
        <v>44841</v>
      </c>
    </row>
    <row r="7" spans="1:9" x14ac:dyDescent="0.3">
      <c r="A7" s="159" t="s">
        <v>1086</v>
      </c>
      <c r="B7" s="160">
        <v>750</v>
      </c>
      <c r="C7" s="156">
        <f>D7-B7</f>
        <v>1649</v>
      </c>
      <c r="D7" s="161">
        <v>2399</v>
      </c>
      <c r="E7" s="172">
        <v>44790</v>
      </c>
      <c r="F7" s="173">
        <v>44827</v>
      </c>
      <c r="G7" s="174" t="s">
        <v>1100</v>
      </c>
      <c r="H7" s="190">
        <v>44841</v>
      </c>
    </row>
    <row r="8" spans="1:9" x14ac:dyDescent="0.3">
      <c r="A8" s="159" t="s">
        <v>1098</v>
      </c>
      <c r="B8" s="160">
        <f>D8-C8</f>
        <v>2574</v>
      </c>
      <c r="C8" s="160">
        <v>1250</v>
      </c>
      <c r="D8" s="161">
        <v>3824</v>
      </c>
      <c r="E8" s="172">
        <v>44711</v>
      </c>
      <c r="F8" s="173">
        <v>44748</v>
      </c>
      <c r="G8" s="188" t="s">
        <v>1097</v>
      </c>
      <c r="H8" s="139"/>
    </row>
    <row r="9" spans="1:9" x14ac:dyDescent="0.3">
      <c r="A9" s="162" t="s">
        <v>1153</v>
      </c>
      <c r="B9" s="163">
        <v>350</v>
      </c>
      <c r="C9" s="163">
        <v>350</v>
      </c>
      <c r="D9" s="164">
        <f>SUM(B9:C9)</f>
        <v>700</v>
      </c>
      <c r="E9" s="175">
        <v>44813</v>
      </c>
      <c r="F9" s="176">
        <v>44813</v>
      </c>
      <c r="G9" s="176"/>
      <c r="H9" s="139"/>
    </row>
    <row r="10" spans="1:9" x14ac:dyDescent="0.3">
      <c r="A10" s="162" t="s">
        <v>1102</v>
      </c>
      <c r="B10" s="163">
        <v>700</v>
      </c>
      <c r="C10" s="163">
        <v>0</v>
      </c>
      <c r="D10" s="164">
        <f>SUM(B10:C10)</f>
        <v>700</v>
      </c>
      <c r="E10" s="175">
        <v>44813</v>
      </c>
      <c r="F10" s="176">
        <v>44813</v>
      </c>
      <c r="G10" s="176"/>
      <c r="H10" s="139"/>
    </row>
    <row r="11" spans="1:9" x14ac:dyDescent="0.3">
      <c r="A11" s="162" t="s">
        <v>1154</v>
      </c>
      <c r="B11" s="163">
        <f>2969*0.79</f>
        <v>2345.5100000000002</v>
      </c>
      <c r="C11" s="163">
        <v>0</v>
      </c>
      <c r="D11" s="164">
        <f>SUM(B11:C11)</f>
        <v>2345.5100000000002</v>
      </c>
      <c r="E11" s="175">
        <v>44813</v>
      </c>
      <c r="F11" s="176">
        <v>44813</v>
      </c>
      <c r="G11" s="176"/>
      <c r="H11" s="139"/>
    </row>
    <row r="12" spans="1:9" x14ac:dyDescent="0.3">
      <c r="A12" s="165" t="s">
        <v>1089</v>
      </c>
      <c r="B12" s="166">
        <v>0</v>
      </c>
      <c r="C12" s="166">
        <v>400</v>
      </c>
      <c r="D12" s="167">
        <f>SUM(B12:C12)</f>
        <v>400</v>
      </c>
      <c r="E12" s="178">
        <v>44813</v>
      </c>
      <c r="F12" s="179">
        <v>44813</v>
      </c>
      <c r="G12" s="179"/>
      <c r="H12" s="187">
        <v>44830</v>
      </c>
    </row>
    <row r="13" spans="1:9" x14ac:dyDescent="0.3">
      <c r="A13" s="157" t="s">
        <v>1090</v>
      </c>
      <c r="B13" s="158">
        <v>800</v>
      </c>
      <c r="C13" s="158">
        <v>799</v>
      </c>
      <c r="D13" s="158">
        <f>SUM(B13:C13)</f>
        <v>1599</v>
      </c>
      <c r="E13" s="175">
        <v>44832</v>
      </c>
      <c r="F13" s="176">
        <v>44837</v>
      </c>
      <c r="G13" s="176" t="s">
        <v>1107</v>
      </c>
      <c r="H13" s="190">
        <v>44841</v>
      </c>
    </row>
    <row r="14" spans="1:9" x14ac:dyDescent="0.3">
      <c r="A14" s="169" t="s">
        <v>1106</v>
      </c>
      <c r="B14" s="170"/>
      <c r="C14" s="170">
        <v>1865</v>
      </c>
      <c r="D14" s="171"/>
      <c r="E14" s="180"/>
      <c r="F14" s="181"/>
      <c r="G14" s="185"/>
      <c r="H14" s="187">
        <v>44830</v>
      </c>
    </row>
    <row r="15" spans="1:9" x14ac:dyDescent="0.3">
      <c r="C15">
        <f>SUM(C2:C14)</f>
        <v>12242</v>
      </c>
    </row>
    <row r="16" spans="1:9" ht="15.6" x14ac:dyDescent="0.3">
      <c r="A16" s="123"/>
      <c r="F16" t="s">
        <v>546</v>
      </c>
    </row>
    <row r="17" spans="1:9" x14ac:dyDescent="0.3">
      <c r="A17" t="s">
        <v>1108</v>
      </c>
      <c r="B17" t="s">
        <v>1080</v>
      </c>
      <c r="C17" t="s">
        <v>1081</v>
      </c>
      <c r="D17" t="s">
        <v>1082</v>
      </c>
      <c r="E17" t="s">
        <v>1091</v>
      </c>
      <c r="F17" t="s">
        <v>1095</v>
      </c>
      <c r="G17" t="s">
        <v>1096</v>
      </c>
      <c r="H17" t="s">
        <v>1092</v>
      </c>
      <c r="I17" t="s">
        <v>1093</v>
      </c>
    </row>
    <row r="18" spans="1:9" x14ac:dyDescent="0.3">
      <c r="A18" s="159" t="s">
        <v>1117</v>
      </c>
      <c r="B18" s="160"/>
      <c r="C18" s="160">
        <f>89.94*12+230</f>
        <v>1309.28</v>
      </c>
      <c r="D18" s="161"/>
      <c r="E18" s="172"/>
      <c r="F18" s="173"/>
      <c r="G18" s="174"/>
      <c r="H18" s="186"/>
    </row>
    <row r="19" spans="1:9" x14ac:dyDescent="0.3">
      <c r="A19" s="169" t="s">
        <v>1110</v>
      </c>
      <c r="B19" s="170"/>
      <c r="C19" s="168">
        <v>585</v>
      </c>
      <c r="D19" s="170"/>
      <c r="E19" s="180"/>
      <c r="F19" s="181"/>
      <c r="G19" s="182"/>
      <c r="H19" s="190"/>
    </row>
    <row r="20" spans="1:9" x14ac:dyDescent="0.3">
      <c r="A20" s="159" t="s">
        <v>1111</v>
      </c>
      <c r="B20" s="160"/>
      <c r="C20" s="156"/>
      <c r="D20" s="160"/>
      <c r="E20" s="183"/>
      <c r="F20" s="181"/>
      <c r="G20" s="184"/>
      <c r="H20" s="190"/>
    </row>
    <row r="21" spans="1:9" x14ac:dyDescent="0.3">
      <c r="A21" s="159" t="s">
        <v>1109</v>
      </c>
      <c r="B21" s="160"/>
      <c r="C21" s="156">
        <v>400</v>
      </c>
      <c r="D21" s="160"/>
      <c r="E21" s="183"/>
      <c r="F21" s="181"/>
      <c r="G21" s="184"/>
      <c r="H21" s="190"/>
    </row>
    <row r="23" spans="1:9" x14ac:dyDescent="0.3">
      <c r="A23" s="191" t="s">
        <v>1160</v>
      </c>
    </row>
    <row r="24" spans="1:9" x14ac:dyDescent="0.3">
      <c r="A24" t="s">
        <v>102</v>
      </c>
      <c r="B24">
        <v>2800</v>
      </c>
    </row>
    <row r="25" spans="1:9" x14ac:dyDescent="0.3">
      <c r="A25" t="s">
        <v>1159</v>
      </c>
      <c r="B25">
        <v>955.7</v>
      </c>
    </row>
    <row r="26" spans="1:9" x14ac:dyDescent="0.3">
      <c r="A26" t="s">
        <v>1070</v>
      </c>
      <c r="B26">
        <v>1455.42</v>
      </c>
    </row>
    <row r="27" spans="1:9" x14ac:dyDescent="0.3">
      <c r="A27" t="s">
        <v>1111</v>
      </c>
      <c r="B27">
        <v>458.1</v>
      </c>
    </row>
    <row r="28" spans="1:9" x14ac:dyDescent="0.3">
      <c r="A28" t="s">
        <v>859</v>
      </c>
      <c r="B28">
        <v>1195.9000000000001</v>
      </c>
    </row>
    <row r="29" spans="1:9" x14ac:dyDescent="0.3">
      <c r="B29">
        <f>SUM(B24:B28)</f>
        <v>6865.1200000000008</v>
      </c>
    </row>
    <row r="30" spans="1:9" ht="15.6" x14ac:dyDescent="0.3">
      <c r="A30" s="122"/>
    </row>
  </sheetData>
  <conditionalFormatting sqref="A7:A8 C1 H13 H15">
    <cfRule type="containsText" dxfId="208" priority="25" operator="containsText" text="Gegenrechnung mit Flachau 3300.-">
      <formula>NOT(ISERROR(SEARCH("Gegenrechnung mit Flachau 3300.-",A1)))</formula>
    </cfRule>
    <cfRule type="containsText" dxfId="207" priority="26" operator="containsText" text="nächste">
      <formula>NOT(ISERROR(SEARCH("nächste",A1)))</formula>
    </cfRule>
    <cfRule type="containsText" dxfId="206" priority="27" operator="containsText" text="offen">
      <formula>NOT(ISERROR(SEARCH("offen",A1)))</formula>
    </cfRule>
  </conditionalFormatting>
  <conditionalFormatting sqref="H7">
    <cfRule type="containsText" dxfId="205" priority="22" operator="containsText" text="Gegenrechnung mit Flachau 3300.-">
      <formula>NOT(ISERROR(SEARCH("Gegenrechnung mit Flachau 3300.-",H7)))</formula>
    </cfRule>
    <cfRule type="containsText" dxfId="204" priority="23" operator="containsText" text="nächste">
      <formula>NOT(ISERROR(SEARCH("nächste",H7)))</formula>
    </cfRule>
    <cfRule type="containsText" dxfId="203" priority="24" operator="containsText" text="offen">
      <formula>NOT(ISERROR(SEARCH("offen",H7)))</formula>
    </cfRule>
  </conditionalFormatting>
  <conditionalFormatting sqref="H6">
    <cfRule type="containsText" dxfId="202" priority="19" operator="containsText" text="Gegenrechnung mit Flachau 3300.-">
      <formula>NOT(ISERROR(SEARCH("Gegenrechnung mit Flachau 3300.-",H6)))</formula>
    </cfRule>
    <cfRule type="containsText" dxfId="201" priority="20" operator="containsText" text="nächste">
      <formula>NOT(ISERROR(SEARCH("nächste",H6)))</formula>
    </cfRule>
    <cfRule type="containsText" dxfId="200" priority="21" operator="containsText" text="offen">
      <formula>NOT(ISERROR(SEARCH("offen",H6)))</formula>
    </cfRule>
  </conditionalFormatting>
  <conditionalFormatting sqref="H5">
    <cfRule type="containsText" dxfId="199" priority="16" operator="containsText" text="Gegenrechnung mit Flachau 3300.-">
      <formula>NOT(ISERROR(SEARCH("Gegenrechnung mit Flachau 3300.-",H5)))</formula>
    </cfRule>
    <cfRule type="containsText" dxfId="198" priority="17" operator="containsText" text="nächste">
      <formula>NOT(ISERROR(SEARCH("nächste",H5)))</formula>
    </cfRule>
    <cfRule type="containsText" dxfId="197" priority="18" operator="containsText" text="offen">
      <formula>NOT(ISERROR(SEARCH("offen",H5)))</formula>
    </cfRule>
  </conditionalFormatting>
  <conditionalFormatting sqref="C17">
    <cfRule type="containsText" dxfId="196" priority="13" operator="containsText" text="Gegenrechnung mit Flachau 3300.-">
      <formula>NOT(ISERROR(SEARCH("Gegenrechnung mit Flachau 3300.-",C17)))</formula>
    </cfRule>
    <cfRule type="containsText" dxfId="195" priority="14" operator="containsText" text="nächste">
      <formula>NOT(ISERROR(SEARCH("nächste",C17)))</formula>
    </cfRule>
    <cfRule type="containsText" dxfId="194" priority="15" operator="containsText" text="offen">
      <formula>NOT(ISERROR(SEARCH("offen",C17)))</formula>
    </cfRule>
  </conditionalFormatting>
  <conditionalFormatting sqref="H20">
    <cfRule type="containsText" dxfId="193" priority="7" operator="containsText" text="Gegenrechnung mit Flachau 3300.-">
      <formula>NOT(ISERROR(SEARCH("Gegenrechnung mit Flachau 3300.-",H20)))</formula>
    </cfRule>
    <cfRule type="containsText" dxfId="192" priority="8" operator="containsText" text="nächste">
      <formula>NOT(ISERROR(SEARCH("nächste",H20)))</formula>
    </cfRule>
    <cfRule type="containsText" dxfId="191" priority="9" operator="containsText" text="offen">
      <formula>NOT(ISERROR(SEARCH("offen",H20)))</formula>
    </cfRule>
  </conditionalFormatting>
  <conditionalFormatting sqref="H19">
    <cfRule type="containsText" dxfId="190" priority="4" operator="containsText" text="Gegenrechnung mit Flachau 3300.-">
      <formula>NOT(ISERROR(SEARCH("Gegenrechnung mit Flachau 3300.-",H19)))</formula>
    </cfRule>
    <cfRule type="containsText" dxfId="189" priority="5" operator="containsText" text="nächste">
      <formula>NOT(ISERROR(SEARCH("nächste",H19)))</formula>
    </cfRule>
    <cfRule type="containsText" dxfId="188" priority="6" operator="containsText" text="offen">
      <formula>NOT(ISERROR(SEARCH("offen",H19)))</formula>
    </cfRule>
  </conditionalFormatting>
  <conditionalFormatting sqref="H21">
    <cfRule type="containsText" dxfId="187" priority="1" operator="containsText" text="Gegenrechnung mit Flachau 3300.-">
      <formula>NOT(ISERROR(SEARCH("Gegenrechnung mit Flachau 3300.-",H21)))</formula>
    </cfRule>
    <cfRule type="containsText" dxfId="186" priority="2" operator="containsText" text="nächste">
      <formula>NOT(ISERROR(SEARCH("nächste",H21)))</formula>
    </cfRule>
    <cfRule type="containsText" dxfId="185" priority="3" operator="containsText" text="offen">
      <formula>NOT(ISERROR(SEARCH("offen",H21)))</formula>
    </cfRule>
  </conditionalFormatting>
  <pageMargins left="0.7" right="0.7" top="0.78740157499999996" bottom="0.78740157499999996"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K48"/>
  <sheetViews>
    <sheetView topLeftCell="D3" workbookViewId="0">
      <selection activeCell="G22" sqref="G22"/>
    </sheetView>
  </sheetViews>
  <sheetFormatPr baseColWidth="10" defaultRowHeight="14.4" x14ac:dyDescent="0.3"/>
  <cols>
    <col min="1" max="1" width="15.5546875" customWidth="1"/>
    <col min="2" max="2" width="34.109375" customWidth="1"/>
    <col min="3" max="3" width="19.109375" customWidth="1"/>
    <col min="4" max="4" width="15.5546875" customWidth="1"/>
    <col min="5" max="5" width="9.33203125" customWidth="1"/>
    <col min="6" max="6" width="73.5546875" customWidth="1"/>
    <col min="7" max="7" width="22.33203125" customWidth="1"/>
    <col min="8" max="8" width="22.21875" customWidth="1"/>
  </cols>
  <sheetData>
    <row r="1" spans="1:10" s="2" customFormat="1" ht="27.6" customHeight="1" x14ac:dyDescent="0.3">
      <c r="A1" s="4" t="s">
        <v>0</v>
      </c>
      <c r="B1" s="3" t="s">
        <v>14</v>
      </c>
      <c r="C1" s="3" t="s">
        <v>221</v>
      </c>
      <c r="D1" s="18" t="s">
        <v>3</v>
      </c>
      <c r="E1" s="87" t="s">
        <v>516</v>
      </c>
      <c r="F1" s="4" t="s">
        <v>0</v>
      </c>
      <c r="G1" s="3" t="s">
        <v>14</v>
      </c>
      <c r="H1" s="3" t="s">
        <v>221</v>
      </c>
      <c r="I1" s="18" t="s">
        <v>3</v>
      </c>
      <c r="J1" s="2" t="s">
        <v>1020</v>
      </c>
    </row>
    <row r="2" spans="1:10" s="2" customFormat="1" ht="12" customHeight="1" x14ac:dyDescent="0.3">
      <c r="A2" s="80" t="s">
        <v>247</v>
      </c>
      <c r="B2" s="81"/>
      <c r="C2" s="81">
        <v>0.5</v>
      </c>
      <c r="D2" s="82"/>
      <c r="F2" t="s">
        <v>140</v>
      </c>
      <c r="G2">
        <v>5</v>
      </c>
      <c r="H2" s="40">
        <f t="shared" ref="H2:H12" si="0">I2*G2/60</f>
        <v>2.9166666666666665</v>
      </c>
      <c r="I2" s="19">
        <v>35</v>
      </c>
    </row>
    <row r="3" spans="1:10" s="2" customFormat="1" ht="12" customHeight="1" x14ac:dyDescent="0.3">
      <c r="A3" s="80" t="s">
        <v>35</v>
      </c>
      <c r="B3" s="81">
        <v>60</v>
      </c>
      <c r="C3" s="83">
        <f>D3*B3/60</f>
        <v>25</v>
      </c>
      <c r="D3" s="82">
        <v>25</v>
      </c>
      <c r="F3" t="s">
        <v>1</v>
      </c>
      <c r="G3">
        <v>10</v>
      </c>
      <c r="H3" s="40">
        <f t="shared" si="0"/>
        <v>5.833333333333333</v>
      </c>
      <c r="I3" s="19">
        <v>35</v>
      </c>
    </row>
    <row r="4" spans="1:10" ht="12" customHeight="1" x14ac:dyDescent="0.3">
      <c r="A4" s="80" t="s">
        <v>31</v>
      </c>
      <c r="B4" s="81">
        <v>15</v>
      </c>
      <c r="C4" s="83">
        <f t="shared" ref="C4:C14" si="1">D4*B4/60</f>
        <v>6.25</v>
      </c>
      <c r="D4" s="82">
        <v>25</v>
      </c>
      <c r="F4" t="s">
        <v>48</v>
      </c>
      <c r="G4">
        <v>15</v>
      </c>
      <c r="H4" s="40">
        <f t="shared" si="0"/>
        <v>8.75</v>
      </c>
      <c r="I4" s="19">
        <v>35</v>
      </c>
    </row>
    <row r="5" spans="1:10" ht="12" customHeight="1" x14ac:dyDescent="0.3">
      <c r="A5" s="84" t="s">
        <v>48</v>
      </c>
      <c r="B5" s="84">
        <v>15</v>
      </c>
      <c r="C5" s="83">
        <f t="shared" si="1"/>
        <v>6.25</v>
      </c>
      <c r="D5" s="85">
        <v>25</v>
      </c>
      <c r="F5" t="s">
        <v>49</v>
      </c>
      <c r="G5">
        <v>30</v>
      </c>
      <c r="H5" s="40">
        <f t="shared" si="0"/>
        <v>17.5</v>
      </c>
      <c r="I5" s="19">
        <v>35</v>
      </c>
    </row>
    <row r="6" spans="1:10" ht="12" customHeight="1" x14ac:dyDescent="0.3">
      <c r="A6" s="84" t="s">
        <v>49</v>
      </c>
      <c r="B6" s="84">
        <v>30</v>
      </c>
      <c r="C6" s="83">
        <f t="shared" si="1"/>
        <v>12.5</v>
      </c>
      <c r="D6" s="85">
        <v>25</v>
      </c>
      <c r="F6" t="s">
        <v>50</v>
      </c>
      <c r="G6">
        <v>5</v>
      </c>
      <c r="H6" s="40">
        <f t="shared" si="0"/>
        <v>2.9166666666666665</v>
      </c>
      <c r="I6" s="19">
        <v>35</v>
      </c>
    </row>
    <row r="7" spans="1:10" ht="12" customHeight="1" x14ac:dyDescent="0.3">
      <c r="A7" s="84" t="s">
        <v>50</v>
      </c>
      <c r="B7" s="84">
        <v>5</v>
      </c>
      <c r="C7" s="83">
        <f t="shared" si="1"/>
        <v>2.0833333333333335</v>
      </c>
      <c r="D7" s="85">
        <v>25</v>
      </c>
      <c r="F7" t="s">
        <v>51</v>
      </c>
      <c r="G7">
        <v>10</v>
      </c>
      <c r="H7" s="40">
        <f t="shared" si="0"/>
        <v>5.833333333333333</v>
      </c>
      <c r="I7" s="19">
        <v>35</v>
      </c>
    </row>
    <row r="8" spans="1:10" ht="12" customHeight="1" x14ac:dyDescent="0.3">
      <c r="A8" s="84" t="s">
        <v>51</v>
      </c>
      <c r="B8" s="84">
        <v>10</v>
      </c>
      <c r="C8" s="83">
        <f t="shared" si="1"/>
        <v>4.166666666666667</v>
      </c>
      <c r="D8" s="85">
        <v>25</v>
      </c>
      <c r="F8" t="s">
        <v>8</v>
      </c>
      <c r="G8">
        <v>180</v>
      </c>
      <c r="H8" s="1">
        <f t="shared" si="0"/>
        <v>105</v>
      </c>
      <c r="I8" s="19">
        <v>35</v>
      </c>
    </row>
    <row r="9" spans="1:10" ht="12" customHeight="1" x14ac:dyDescent="0.3">
      <c r="A9" s="84" t="s">
        <v>140</v>
      </c>
      <c r="B9" s="84">
        <v>5</v>
      </c>
      <c r="C9" s="83">
        <f t="shared" si="1"/>
        <v>2.0833333333333335</v>
      </c>
      <c r="D9" s="85">
        <v>25</v>
      </c>
      <c r="F9" t="s">
        <v>10</v>
      </c>
      <c r="G9">
        <v>300</v>
      </c>
      <c r="H9" s="1">
        <f t="shared" si="0"/>
        <v>175</v>
      </c>
      <c r="I9" s="19">
        <v>35</v>
      </c>
    </row>
    <row r="10" spans="1:10" ht="12" customHeight="1" x14ac:dyDescent="0.3">
      <c r="A10" s="84" t="s">
        <v>1</v>
      </c>
      <c r="B10" s="84">
        <v>10</v>
      </c>
      <c r="C10" s="83">
        <f>D10*B10/60</f>
        <v>4.166666666666667</v>
      </c>
      <c r="D10" s="85">
        <v>25</v>
      </c>
      <c r="F10" t="s">
        <v>9</v>
      </c>
      <c r="G10">
        <v>240</v>
      </c>
      <c r="H10" s="1">
        <f t="shared" si="0"/>
        <v>140</v>
      </c>
      <c r="I10" s="19">
        <v>35</v>
      </c>
    </row>
    <row r="11" spans="1:10" ht="12" customHeight="1" x14ac:dyDescent="0.3">
      <c r="A11" s="84" t="s">
        <v>207</v>
      </c>
      <c r="B11" s="84"/>
      <c r="C11" s="83">
        <v>5</v>
      </c>
      <c r="D11" s="85"/>
      <c r="F11" t="s">
        <v>487</v>
      </c>
      <c r="G11">
        <v>60</v>
      </c>
      <c r="H11" s="1">
        <f t="shared" si="0"/>
        <v>35</v>
      </c>
      <c r="I11" s="19">
        <v>35</v>
      </c>
    </row>
    <row r="12" spans="1:10" ht="12" customHeight="1" x14ac:dyDescent="0.3">
      <c r="A12" s="84" t="s">
        <v>59</v>
      </c>
      <c r="B12" s="84">
        <v>60</v>
      </c>
      <c r="C12" s="83">
        <f>D12*B12/60</f>
        <v>25</v>
      </c>
      <c r="D12" s="85">
        <v>25</v>
      </c>
      <c r="F12" s="4" t="s">
        <v>35</v>
      </c>
      <c r="G12" s="3">
        <v>60</v>
      </c>
      <c r="H12" s="40">
        <f t="shared" si="0"/>
        <v>35</v>
      </c>
      <c r="I12" s="19">
        <v>35</v>
      </c>
    </row>
    <row r="13" spans="1:10" ht="12" customHeight="1" x14ac:dyDescent="0.3">
      <c r="A13" s="84" t="s">
        <v>58</v>
      </c>
      <c r="B13" s="84">
        <v>120</v>
      </c>
      <c r="C13" s="83">
        <f t="shared" si="1"/>
        <v>50</v>
      </c>
      <c r="D13" s="85">
        <v>25</v>
      </c>
      <c r="F13" t="s">
        <v>613</v>
      </c>
      <c r="G13">
        <v>60</v>
      </c>
      <c r="H13" s="40">
        <v>30</v>
      </c>
      <c r="I13" s="19">
        <v>35</v>
      </c>
    </row>
    <row r="14" spans="1:10" ht="12" customHeight="1" x14ac:dyDescent="0.3">
      <c r="A14" s="84" t="s">
        <v>22</v>
      </c>
      <c r="B14" s="84">
        <v>60</v>
      </c>
      <c r="C14" s="83">
        <f t="shared" si="1"/>
        <v>25</v>
      </c>
      <c r="D14" s="85">
        <v>25</v>
      </c>
      <c r="F14" t="s">
        <v>59</v>
      </c>
      <c r="G14">
        <v>60</v>
      </c>
      <c r="H14" s="40">
        <f>I14*G14/60</f>
        <v>35</v>
      </c>
      <c r="I14" s="19">
        <v>35</v>
      </c>
    </row>
    <row r="15" spans="1:10" ht="12" customHeight="1" x14ac:dyDescent="0.3">
      <c r="A15" s="84" t="s">
        <v>255</v>
      </c>
      <c r="B15" s="84"/>
      <c r="C15" s="86">
        <v>0.3</v>
      </c>
      <c r="D15" s="85"/>
      <c r="F15" t="s">
        <v>58</v>
      </c>
      <c r="G15">
        <v>120</v>
      </c>
      <c r="H15" s="40">
        <f>I15*G15/60</f>
        <v>70</v>
      </c>
      <c r="I15" s="19">
        <v>35</v>
      </c>
    </row>
    <row r="16" spans="1:10" ht="12" customHeight="1" x14ac:dyDescent="0.3">
      <c r="A16" s="84" t="s">
        <v>93</v>
      </c>
      <c r="B16" s="84">
        <v>120</v>
      </c>
      <c r="C16" s="86">
        <f>D16*B16/60</f>
        <v>50</v>
      </c>
      <c r="D16" s="85">
        <v>25</v>
      </c>
      <c r="F16" t="s">
        <v>2</v>
      </c>
      <c r="G16">
        <v>10</v>
      </c>
      <c r="H16" s="1">
        <f>I16*G16/60</f>
        <v>2.5</v>
      </c>
      <c r="I16" s="19">
        <v>15</v>
      </c>
    </row>
    <row r="17" spans="1:11" ht="12" customHeight="1" x14ac:dyDescent="0.3">
      <c r="A17" s="84" t="s">
        <v>94</v>
      </c>
      <c r="B17" s="84">
        <v>60</v>
      </c>
      <c r="C17" s="86">
        <f t="shared" ref="C17:C29" si="2">D17*B17/60</f>
        <v>25</v>
      </c>
      <c r="D17" s="85">
        <v>25</v>
      </c>
      <c r="F17" t="s">
        <v>22</v>
      </c>
      <c r="G17">
        <v>60</v>
      </c>
      <c r="H17" s="40">
        <f>I17*G17/60</f>
        <v>35</v>
      </c>
      <c r="I17" s="19">
        <v>35</v>
      </c>
    </row>
    <row r="18" spans="1:11" ht="12" customHeight="1" x14ac:dyDescent="0.3">
      <c r="A18" s="84" t="s">
        <v>2</v>
      </c>
      <c r="B18" s="84">
        <v>10</v>
      </c>
      <c r="C18" s="86">
        <f>D18*B18/60</f>
        <v>1.6666666666666667</v>
      </c>
      <c r="D18" s="85">
        <v>10</v>
      </c>
      <c r="F18" s="4" t="s">
        <v>517</v>
      </c>
      <c r="G18" s="3">
        <v>15</v>
      </c>
      <c r="H18" s="40">
        <f>I18*G18/60</f>
        <v>8.75</v>
      </c>
      <c r="I18" s="19">
        <v>35</v>
      </c>
    </row>
    <row r="19" spans="1:11" ht="12" customHeight="1" x14ac:dyDescent="0.3">
      <c r="A19" s="84" t="s">
        <v>4</v>
      </c>
      <c r="B19" s="84">
        <v>180</v>
      </c>
      <c r="C19" s="86">
        <f>D19*B19/60</f>
        <v>75</v>
      </c>
      <c r="D19" s="85">
        <v>25</v>
      </c>
      <c r="F19" t="s">
        <v>523</v>
      </c>
      <c r="G19">
        <v>60</v>
      </c>
      <c r="H19" s="1">
        <v>30</v>
      </c>
      <c r="I19" s="19">
        <v>35</v>
      </c>
    </row>
    <row r="20" spans="1:11" ht="12" customHeight="1" x14ac:dyDescent="0.3">
      <c r="A20" s="84" t="s">
        <v>15</v>
      </c>
      <c r="B20" s="84">
        <v>240</v>
      </c>
      <c r="C20" s="86">
        <f t="shared" si="2"/>
        <v>100</v>
      </c>
      <c r="D20" s="85">
        <v>25</v>
      </c>
      <c r="F20" s="29" t="s">
        <v>255</v>
      </c>
      <c r="G20" s="29"/>
      <c r="H20" s="30">
        <v>0.3</v>
      </c>
      <c r="I20" s="31"/>
    </row>
    <row r="21" spans="1:11" ht="12" customHeight="1" x14ac:dyDescent="0.3">
      <c r="A21" s="84" t="s">
        <v>16</v>
      </c>
      <c r="B21" s="84">
        <v>300</v>
      </c>
      <c r="C21" s="86">
        <f t="shared" si="2"/>
        <v>125</v>
      </c>
      <c r="D21" s="85">
        <v>25</v>
      </c>
      <c r="F21" s="29" t="s">
        <v>778</v>
      </c>
      <c r="G21" s="29">
        <v>60</v>
      </c>
      <c r="H21" s="30">
        <f t="shared" ref="H21:H32" si="3">I21*G21/60</f>
        <v>35</v>
      </c>
      <c r="I21" s="19">
        <v>35</v>
      </c>
    </row>
    <row r="22" spans="1:11" ht="12" customHeight="1" x14ac:dyDescent="0.3">
      <c r="A22" s="84" t="s">
        <v>5</v>
      </c>
      <c r="B22" s="84">
        <v>120</v>
      </c>
      <c r="C22" s="86">
        <f t="shared" si="2"/>
        <v>50</v>
      </c>
      <c r="D22" s="85">
        <v>25</v>
      </c>
      <c r="F22" s="29" t="s">
        <v>1003</v>
      </c>
      <c r="G22" s="29">
        <v>60</v>
      </c>
      <c r="H22" s="30">
        <f t="shared" si="3"/>
        <v>35</v>
      </c>
      <c r="I22" s="19">
        <v>35</v>
      </c>
    </row>
    <row r="23" spans="1:11" ht="12" customHeight="1" x14ac:dyDescent="0.3">
      <c r="A23" s="84" t="s">
        <v>7</v>
      </c>
      <c r="B23" s="84">
        <v>150</v>
      </c>
      <c r="C23" s="86">
        <f t="shared" si="2"/>
        <v>62.5</v>
      </c>
      <c r="D23" s="85">
        <v>25</v>
      </c>
      <c r="F23" s="88" t="s">
        <v>4</v>
      </c>
      <c r="G23" s="88">
        <f>60*8</f>
        <v>480</v>
      </c>
      <c r="H23" s="89">
        <f t="shared" si="3"/>
        <v>280</v>
      </c>
      <c r="I23" s="19">
        <v>35</v>
      </c>
    </row>
    <row r="24" spans="1:11" ht="12" customHeight="1" x14ac:dyDescent="0.3">
      <c r="A24" s="84" t="s">
        <v>6</v>
      </c>
      <c r="B24" s="84">
        <v>180</v>
      </c>
      <c r="C24" s="86">
        <f t="shared" si="2"/>
        <v>75</v>
      </c>
      <c r="D24" s="85">
        <v>25</v>
      </c>
      <c r="F24" s="88" t="s">
        <v>16</v>
      </c>
      <c r="G24" s="88">
        <f>24*60</f>
        <v>1440</v>
      </c>
      <c r="H24" s="89">
        <f t="shared" si="3"/>
        <v>840</v>
      </c>
      <c r="I24" s="19">
        <v>35</v>
      </c>
      <c r="K24">
        <f>TAB_Leistungen_30[[#This Row],[Zeitbedarf Min (pauschal)]]/60</f>
        <v>24</v>
      </c>
    </row>
    <row r="25" spans="1:11" ht="12" customHeight="1" x14ac:dyDescent="0.3">
      <c r="A25" s="84" t="s">
        <v>8</v>
      </c>
      <c r="B25" s="84">
        <v>180</v>
      </c>
      <c r="C25" s="86">
        <f t="shared" si="2"/>
        <v>75</v>
      </c>
      <c r="D25" s="85">
        <v>25</v>
      </c>
      <c r="F25" s="88" t="s">
        <v>15</v>
      </c>
      <c r="G25" s="88">
        <f>60*16</f>
        <v>960</v>
      </c>
      <c r="H25" s="89">
        <f t="shared" si="3"/>
        <v>560</v>
      </c>
      <c r="I25" s="19">
        <v>35</v>
      </c>
      <c r="K25">
        <f>TAB_Leistungen_30[[#This Row],[Zeitbedarf Min (pauschal)]]/60</f>
        <v>16</v>
      </c>
    </row>
    <row r="26" spans="1:11" ht="12" customHeight="1" x14ac:dyDescent="0.3">
      <c r="A26" s="84" t="s">
        <v>9</v>
      </c>
      <c r="B26" s="84">
        <v>240</v>
      </c>
      <c r="C26" s="86">
        <f t="shared" si="2"/>
        <v>100</v>
      </c>
      <c r="D26" s="85">
        <v>25</v>
      </c>
      <c r="F26" s="88" t="s">
        <v>524</v>
      </c>
      <c r="G26" s="88">
        <f>16*60</f>
        <v>960</v>
      </c>
      <c r="H26" s="89">
        <f t="shared" si="3"/>
        <v>560</v>
      </c>
      <c r="I26" s="19">
        <v>35</v>
      </c>
      <c r="K26">
        <f>TAB_Leistungen_30[[#This Row],[Zeitbedarf Min (pauschal)]]/60</f>
        <v>16</v>
      </c>
    </row>
    <row r="27" spans="1:11" ht="12" customHeight="1" x14ac:dyDescent="0.3">
      <c r="A27" s="84" t="s">
        <v>10</v>
      </c>
      <c r="B27" s="84">
        <v>300</v>
      </c>
      <c r="C27" s="86">
        <f t="shared" si="2"/>
        <v>125</v>
      </c>
      <c r="D27" s="85">
        <v>25</v>
      </c>
      <c r="F27" s="88" t="s">
        <v>526</v>
      </c>
      <c r="G27" s="88">
        <f>32*60</f>
        <v>1920</v>
      </c>
      <c r="H27" s="89">
        <f t="shared" si="3"/>
        <v>1120</v>
      </c>
      <c r="I27" s="19">
        <v>35</v>
      </c>
      <c r="K27">
        <f>TAB_Leistungen_30[[#This Row],[Zeitbedarf Min (pauschal)]]/60</f>
        <v>32</v>
      </c>
    </row>
    <row r="28" spans="1:11" ht="12" customHeight="1" x14ac:dyDescent="0.3">
      <c r="A28" s="84" t="s">
        <v>13</v>
      </c>
      <c r="B28" s="84">
        <v>60</v>
      </c>
      <c r="C28" s="86">
        <f t="shared" si="2"/>
        <v>25</v>
      </c>
      <c r="D28" s="85">
        <v>25</v>
      </c>
      <c r="F28" s="88" t="s">
        <v>525</v>
      </c>
      <c r="G28" s="88">
        <f>24*60</f>
        <v>1440</v>
      </c>
      <c r="H28" s="89">
        <f t="shared" si="3"/>
        <v>840</v>
      </c>
      <c r="I28" s="19">
        <v>35</v>
      </c>
      <c r="K28">
        <f>TAB_Leistungen_30[[#This Row],[Zeitbedarf Min (pauschal)]]/60</f>
        <v>24</v>
      </c>
    </row>
    <row r="29" spans="1:11" ht="12" customHeight="1" x14ac:dyDescent="0.3">
      <c r="A29" s="84" t="s">
        <v>487</v>
      </c>
      <c r="B29" s="84">
        <v>60</v>
      </c>
      <c r="C29" s="86">
        <f t="shared" si="2"/>
        <v>25</v>
      </c>
      <c r="D29" s="85">
        <v>25</v>
      </c>
      <c r="F29" t="s">
        <v>5</v>
      </c>
      <c r="G29">
        <v>120</v>
      </c>
      <c r="H29" s="1">
        <f t="shared" si="3"/>
        <v>70</v>
      </c>
      <c r="I29" s="19">
        <v>35</v>
      </c>
    </row>
    <row r="30" spans="1:11" ht="12" customHeight="1" x14ac:dyDescent="0.3">
      <c r="F30" t="s">
        <v>6</v>
      </c>
      <c r="G30">
        <v>180</v>
      </c>
      <c r="H30" s="1">
        <f t="shared" si="3"/>
        <v>105</v>
      </c>
      <c r="I30" s="19">
        <v>35</v>
      </c>
    </row>
    <row r="31" spans="1:11" ht="12" customHeight="1" x14ac:dyDescent="0.3">
      <c r="F31" t="s">
        <v>7</v>
      </c>
      <c r="G31">
        <v>150</v>
      </c>
      <c r="H31" s="1">
        <f t="shared" si="3"/>
        <v>87.5</v>
      </c>
      <c r="I31" s="19">
        <v>35</v>
      </c>
    </row>
    <row r="32" spans="1:11" ht="12" customHeight="1" x14ac:dyDescent="0.3">
      <c r="F32" s="4" t="s">
        <v>247</v>
      </c>
      <c r="G32" s="3">
        <v>15</v>
      </c>
      <c r="H32" s="40">
        <f t="shared" si="3"/>
        <v>8.75</v>
      </c>
      <c r="I32" s="19">
        <v>35</v>
      </c>
    </row>
    <row r="33" spans="1:9" ht="12" customHeight="1" x14ac:dyDescent="0.3">
      <c r="F33" t="s">
        <v>13</v>
      </c>
      <c r="G33">
        <v>60</v>
      </c>
      <c r="H33" s="1">
        <f>I33*G33/60</f>
        <v>35</v>
      </c>
      <c r="I33" s="19">
        <v>35</v>
      </c>
    </row>
    <row r="34" spans="1:9" ht="12" customHeight="1" x14ac:dyDescent="0.3">
      <c r="F34" s="4" t="s">
        <v>31</v>
      </c>
      <c r="G34" s="3">
        <v>15</v>
      </c>
      <c r="H34" s="40">
        <f>I34*G34/60</f>
        <v>8.75</v>
      </c>
      <c r="I34" s="19">
        <v>35</v>
      </c>
    </row>
    <row r="35" spans="1:9" x14ac:dyDescent="0.3">
      <c r="F35" t="s">
        <v>207</v>
      </c>
      <c r="H35" s="40">
        <v>5</v>
      </c>
      <c r="I35" s="19"/>
    </row>
    <row r="36" spans="1:9" x14ac:dyDescent="0.3">
      <c r="F36" t="s">
        <v>1062</v>
      </c>
      <c r="H36" s="40">
        <v>10</v>
      </c>
      <c r="I36" s="19"/>
    </row>
    <row r="37" spans="1:9" x14ac:dyDescent="0.3">
      <c r="F37" t="s">
        <v>1057</v>
      </c>
      <c r="H37" s="40">
        <v>100</v>
      </c>
      <c r="I37" s="19"/>
    </row>
    <row r="38" spans="1:9" ht="13.2" customHeight="1" x14ac:dyDescent="0.3">
      <c r="F38" t="s">
        <v>953</v>
      </c>
      <c r="G38">
        <v>60</v>
      </c>
      <c r="H38" s="40">
        <v>35</v>
      </c>
      <c r="I38" s="19">
        <v>35</v>
      </c>
    </row>
    <row r="41" spans="1:9" x14ac:dyDescent="0.3">
      <c r="A41" s="25"/>
      <c r="B41" s="26" t="s">
        <v>95</v>
      </c>
    </row>
    <row r="42" spans="1:9" x14ac:dyDescent="0.3">
      <c r="A42" s="104" t="s">
        <v>490</v>
      </c>
      <c r="B42" s="27" t="s">
        <v>489</v>
      </c>
    </row>
    <row r="43" spans="1:9" ht="57.6" x14ac:dyDescent="0.3">
      <c r="A43" s="104" t="s">
        <v>105</v>
      </c>
      <c r="B43" s="27" t="s">
        <v>578</v>
      </c>
    </row>
    <row r="44" spans="1:9" x14ac:dyDescent="0.3">
      <c r="F44">
        <v>9880</v>
      </c>
    </row>
    <row r="45" spans="1:9" x14ac:dyDescent="0.3">
      <c r="F45">
        <v>5000</v>
      </c>
    </row>
    <row r="46" spans="1:9" x14ac:dyDescent="0.3">
      <c r="F46">
        <f>F44-F45</f>
        <v>4880</v>
      </c>
    </row>
    <row r="47" spans="1:9" x14ac:dyDescent="0.3">
      <c r="F47">
        <v>3000</v>
      </c>
    </row>
    <row r="48" spans="1:9" x14ac:dyDescent="0.3">
      <c r="F48">
        <f>F46-F47</f>
        <v>1880</v>
      </c>
    </row>
  </sheetData>
  <pageMargins left="1" right="1" top="1" bottom="1" header="0.5" footer="0.5"/>
  <pageSetup paperSize="9" orientation="landscape"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9">
    <pageSetUpPr fitToPage="1"/>
  </sheetPr>
  <dimension ref="A1:J657"/>
  <sheetViews>
    <sheetView tabSelected="1" zoomScaleNormal="100" workbookViewId="0">
      <pane xSplit="1" ySplit="1" topLeftCell="B35" activePane="bottomRight" state="frozen"/>
      <selection pane="topRight" activeCell="B1" sqref="B1"/>
      <selection pane="bottomLeft" activeCell="A2" sqref="A2"/>
      <selection pane="bottomRight" activeCell="E18" sqref="E18"/>
    </sheetView>
  </sheetViews>
  <sheetFormatPr baseColWidth="10" defaultRowHeight="14.4" x14ac:dyDescent="0.3"/>
  <cols>
    <col min="1" max="1" width="25.77734375" customWidth="1"/>
    <col min="2" max="2" width="37.21875" customWidth="1"/>
    <col min="3" max="3" width="13.77734375" style="5" customWidth="1"/>
    <col min="4" max="4" width="13.21875" customWidth="1"/>
    <col min="5" max="5" width="17.88671875" customWidth="1"/>
    <col min="6" max="6" width="11.5546875" customWidth="1"/>
    <col min="7" max="7" width="34.77734375" customWidth="1"/>
    <col min="8" max="8" width="80.21875" style="24" customWidth="1"/>
  </cols>
  <sheetData>
    <row r="1" spans="1:8" x14ac:dyDescent="0.3">
      <c r="A1" s="78" t="s">
        <v>102</v>
      </c>
      <c r="B1" s="127" t="s">
        <v>12</v>
      </c>
      <c r="C1" s="130" t="s">
        <v>23</v>
      </c>
      <c r="D1" s="127" t="s">
        <v>25</v>
      </c>
      <c r="E1" s="127" t="s">
        <v>18</v>
      </c>
      <c r="F1" s="127" t="s">
        <v>19</v>
      </c>
      <c r="G1" s="78" t="s">
        <v>101</v>
      </c>
      <c r="H1" s="128" t="s">
        <v>24</v>
      </c>
    </row>
    <row r="2" spans="1:8" x14ac:dyDescent="0.3">
      <c r="A2" s="78" t="s">
        <v>1014</v>
      </c>
      <c r="B2" s="127" t="s">
        <v>953</v>
      </c>
      <c r="C2" s="131">
        <v>28289</v>
      </c>
      <c r="D2" s="127">
        <v>1</v>
      </c>
      <c r="E2" s="127">
        <f>INDEX(TAB_Leistungen_30[[Tätigkeit]:[Stk.kosten/Kosten bei Stundensatz]],MATCH(TAB_Doku_201910[[#This Row],[Leistung]],TAB_Leistungen_30[Tätigkeit],0),2)</f>
        <v>60</v>
      </c>
      <c r="F2" s="127">
        <f>INDEX(TAB_Leistungen_30[[Tätigkeit]:[Stk.kosten/Kosten bei Stundensatz]],MATCH(TAB_Doku_201910[[#This Row],[Leistung]],TAB_Leistungen_30[Tätigkeit],0),3)*TAB_Doku_201910[[#This Row],[Stk.]]</f>
        <v>35</v>
      </c>
      <c r="G2" s="78" t="s">
        <v>1112</v>
      </c>
      <c r="H2" s="128" t="s">
        <v>1267</v>
      </c>
    </row>
    <row r="3" spans="1:8" x14ac:dyDescent="0.3">
      <c r="A3" s="78" t="s">
        <v>1031</v>
      </c>
      <c r="B3" s="127" t="s">
        <v>953</v>
      </c>
      <c r="C3" s="131">
        <v>45084</v>
      </c>
      <c r="D3" s="127">
        <v>1</v>
      </c>
      <c r="E3" s="127">
        <f>INDEX(TAB_Leistungen_30[[Tätigkeit]:[Stk.kosten/Kosten bei Stundensatz]],MATCH(TAB_Doku_201910[[#This Row],[Leistung]],TAB_Leistungen_30[Tätigkeit],0),2)</f>
        <v>60</v>
      </c>
      <c r="F3" s="127">
        <f>INDEX(TAB_Leistungen_30[[Tätigkeit]:[Stk.kosten/Kosten bei Stundensatz]],MATCH(TAB_Doku_201910[[#This Row],[Leistung]],TAB_Leistungen_30[Tätigkeit],0),3)*TAB_Doku_201910[[#This Row],[Stk.]]</f>
        <v>35</v>
      </c>
      <c r="G3" s="78" t="s">
        <v>1112</v>
      </c>
      <c r="H3" s="128" t="s">
        <v>1265</v>
      </c>
    </row>
    <row r="4" spans="1:8" x14ac:dyDescent="0.3">
      <c r="A4" s="78" t="s">
        <v>932</v>
      </c>
      <c r="B4" s="127" t="s">
        <v>953</v>
      </c>
      <c r="C4" s="131">
        <v>45089</v>
      </c>
      <c r="D4" s="127">
        <v>0.5</v>
      </c>
      <c r="E4" s="127">
        <f>INDEX(TAB_Leistungen_30[[Tätigkeit]:[Stk.kosten/Kosten bei Stundensatz]],MATCH(TAB_Doku_201910[[#This Row],[Leistung]],TAB_Leistungen_30[Tätigkeit],0),2)</f>
        <v>60</v>
      </c>
      <c r="F4" s="127">
        <f>INDEX(TAB_Leistungen_30[[Tätigkeit]:[Stk.kosten/Kosten bei Stundensatz]],MATCH(TAB_Doku_201910[[#This Row],[Leistung]],TAB_Leistungen_30[Tätigkeit],0),3)*TAB_Doku_201910[[#This Row],[Stk.]]</f>
        <v>17.5</v>
      </c>
      <c r="G4" s="78" t="s">
        <v>1112</v>
      </c>
      <c r="H4" s="128" t="s">
        <v>1264</v>
      </c>
    </row>
    <row r="5" spans="1:8" x14ac:dyDescent="0.3">
      <c r="A5" s="78" t="s">
        <v>1031</v>
      </c>
      <c r="B5" s="127" t="s">
        <v>953</v>
      </c>
      <c r="C5" s="131">
        <v>45082</v>
      </c>
      <c r="D5" s="127">
        <v>2</v>
      </c>
      <c r="E5" s="127">
        <f>INDEX(TAB_Leistungen_30[[Tätigkeit]:[Stk.kosten/Kosten bei Stundensatz]],MATCH(TAB_Doku_201910[[#This Row],[Leistung]],TAB_Leistungen_30[Tätigkeit],0),2)</f>
        <v>60</v>
      </c>
      <c r="F5" s="127">
        <f>INDEX(TAB_Leistungen_30[[Tätigkeit]:[Stk.kosten/Kosten bei Stundensatz]],MATCH(TAB_Doku_201910[[#This Row],[Leistung]],TAB_Leistungen_30[Tätigkeit],0),3)*TAB_Doku_201910[[#This Row],[Stk.]]</f>
        <v>70</v>
      </c>
      <c r="G5" s="78" t="s">
        <v>1112</v>
      </c>
      <c r="H5" s="128" t="s">
        <v>1263</v>
      </c>
    </row>
    <row r="6" spans="1:8" x14ac:dyDescent="0.3">
      <c r="A6" s="78" t="s">
        <v>1014</v>
      </c>
      <c r="B6" s="127" t="s">
        <v>953</v>
      </c>
      <c r="C6" s="131">
        <v>45083</v>
      </c>
      <c r="D6" s="127">
        <v>10</v>
      </c>
      <c r="E6" s="127">
        <f>INDEX(TAB_Leistungen_30[[Tätigkeit]:[Stk.kosten/Kosten bei Stundensatz]],MATCH(TAB_Doku_201910[[#This Row],[Leistung]],TAB_Leistungen_30[Tätigkeit],0),2)</f>
        <v>60</v>
      </c>
      <c r="F6" s="127">
        <f>INDEX(TAB_Leistungen_30[[Tätigkeit]:[Stk.kosten/Kosten bei Stundensatz]],MATCH(TAB_Doku_201910[[#This Row],[Leistung]],TAB_Leistungen_30[Tätigkeit],0),3)*TAB_Doku_201910[[#This Row],[Stk.]]</f>
        <v>350</v>
      </c>
      <c r="G6" s="78" t="s">
        <v>1112</v>
      </c>
      <c r="H6" s="128" t="s">
        <v>1266</v>
      </c>
    </row>
    <row r="7" spans="1:8" x14ac:dyDescent="0.3">
      <c r="A7" s="78" t="s">
        <v>1014</v>
      </c>
      <c r="B7" s="127" t="s">
        <v>953</v>
      </c>
      <c r="C7" s="131">
        <v>45082</v>
      </c>
      <c r="D7" s="127">
        <v>1</v>
      </c>
      <c r="E7" s="127">
        <f>INDEX(TAB_Leistungen_30[[Tätigkeit]:[Stk.kosten/Kosten bei Stundensatz]],MATCH(TAB_Doku_201910[[#This Row],[Leistung]],TAB_Leistungen_30[Tätigkeit],0),2)</f>
        <v>60</v>
      </c>
      <c r="F7" s="127">
        <f>INDEX(TAB_Leistungen_30[[Tätigkeit]:[Stk.kosten/Kosten bei Stundensatz]],MATCH(TAB_Doku_201910[[#This Row],[Leistung]],TAB_Leistungen_30[Tätigkeit],0),3)*TAB_Doku_201910[[#This Row],[Stk.]]</f>
        <v>35</v>
      </c>
      <c r="G7" s="78" t="s">
        <v>1112</v>
      </c>
      <c r="H7" s="128" t="s">
        <v>1262</v>
      </c>
    </row>
    <row r="8" spans="1:8" x14ac:dyDescent="0.3">
      <c r="A8" s="78" t="s">
        <v>1014</v>
      </c>
      <c r="B8" s="127" t="s">
        <v>953</v>
      </c>
      <c r="C8" s="131">
        <v>45070</v>
      </c>
      <c r="D8" s="127">
        <v>1</v>
      </c>
      <c r="E8" s="127">
        <f>INDEX(TAB_Leistungen_30[[Tätigkeit]:[Stk.kosten/Kosten bei Stundensatz]],MATCH(TAB_Doku_201910[[#This Row],[Leistung]],TAB_Leistungen_30[Tätigkeit],0),2)</f>
        <v>60</v>
      </c>
      <c r="F8" s="127">
        <f>INDEX(TAB_Leistungen_30[[Tätigkeit]:[Stk.kosten/Kosten bei Stundensatz]],MATCH(TAB_Doku_201910[[#This Row],[Leistung]],TAB_Leistungen_30[Tätigkeit],0),3)*TAB_Doku_201910[[#This Row],[Stk.]]</f>
        <v>35</v>
      </c>
      <c r="G8" s="78" t="s">
        <v>1112</v>
      </c>
      <c r="H8" s="128" t="s">
        <v>1262</v>
      </c>
    </row>
    <row r="9" spans="1:8" x14ac:dyDescent="0.3">
      <c r="A9" s="78" t="s">
        <v>1031</v>
      </c>
      <c r="B9" s="127" t="s">
        <v>953</v>
      </c>
      <c r="C9" s="131">
        <v>45082</v>
      </c>
      <c r="D9" s="127">
        <v>2</v>
      </c>
      <c r="E9" s="127">
        <f>INDEX(TAB_Leistungen_30[[Tätigkeit]:[Stk.kosten/Kosten bei Stundensatz]],MATCH(TAB_Doku_201910[[#This Row],[Leistung]],TAB_Leistungen_30[Tätigkeit],0),2)</f>
        <v>60</v>
      </c>
      <c r="F9" s="127">
        <f>INDEX(TAB_Leistungen_30[[Tätigkeit]:[Stk.kosten/Kosten bei Stundensatz]],MATCH(TAB_Doku_201910[[#This Row],[Leistung]],TAB_Leistungen_30[Tätigkeit],0),3)*TAB_Doku_201910[[#This Row],[Stk.]]</f>
        <v>70</v>
      </c>
      <c r="G9" s="78" t="s">
        <v>1112</v>
      </c>
      <c r="H9" s="128" t="s">
        <v>1261</v>
      </c>
    </row>
    <row r="10" spans="1:8" x14ac:dyDescent="0.3">
      <c r="A10" s="78" t="s">
        <v>1031</v>
      </c>
      <c r="B10" s="127" t="s">
        <v>953</v>
      </c>
      <c r="C10" s="131">
        <v>45070</v>
      </c>
      <c r="D10" s="127">
        <v>2</v>
      </c>
      <c r="E10" s="127">
        <f>INDEX(TAB_Leistungen_30[[Tätigkeit]:[Stk.kosten/Kosten bei Stundensatz]],MATCH(TAB_Doku_201910[[#This Row],[Leistung]],TAB_Leistungen_30[Tätigkeit],0),2)</f>
        <v>60</v>
      </c>
      <c r="F10" s="127">
        <f>INDEX(TAB_Leistungen_30[[Tätigkeit]:[Stk.kosten/Kosten bei Stundensatz]],MATCH(TAB_Doku_201910[[#This Row],[Leistung]],TAB_Leistungen_30[Tätigkeit],0),3)*TAB_Doku_201910[[#This Row],[Stk.]]</f>
        <v>70</v>
      </c>
      <c r="G10" s="78" t="s">
        <v>1112</v>
      </c>
      <c r="H10" s="128" t="s">
        <v>1260</v>
      </c>
    </row>
    <row r="11" spans="1:8" ht="28.8" x14ac:dyDescent="0.3">
      <c r="A11" s="78" t="s">
        <v>1031</v>
      </c>
      <c r="B11" s="127" t="s">
        <v>953</v>
      </c>
      <c r="C11" s="131">
        <v>45070</v>
      </c>
      <c r="D11" s="127">
        <v>5</v>
      </c>
      <c r="E11" s="127">
        <f>INDEX(TAB_Leistungen_30[[Tätigkeit]:[Stk.kosten/Kosten bei Stundensatz]],MATCH(TAB_Doku_201910[[#This Row],[Leistung]],TAB_Leistungen_30[Tätigkeit],0),2)</f>
        <v>60</v>
      </c>
      <c r="F11" s="127">
        <f>INDEX(TAB_Leistungen_30[[Tätigkeit]:[Stk.kosten/Kosten bei Stundensatz]],MATCH(TAB_Doku_201910[[#This Row],[Leistung]],TAB_Leistungen_30[Tätigkeit],0),3)*TAB_Doku_201910[[#This Row],[Stk.]]</f>
        <v>175</v>
      </c>
      <c r="G11" s="78" t="s">
        <v>1112</v>
      </c>
      <c r="H11" s="128" t="s">
        <v>1259</v>
      </c>
    </row>
    <row r="12" spans="1:8" x14ac:dyDescent="0.3">
      <c r="A12" s="78" t="s">
        <v>1031</v>
      </c>
      <c r="B12" s="127" t="s">
        <v>953</v>
      </c>
      <c r="C12" s="131">
        <v>45069</v>
      </c>
      <c r="D12" s="127">
        <v>6</v>
      </c>
      <c r="E12" s="127">
        <f>INDEX(TAB_Leistungen_30[[Tätigkeit]:[Stk.kosten/Kosten bei Stundensatz]],MATCH(TAB_Doku_201910[[#This Row],[Leistung]],TAB_Leistungen_30[Tätigkeit],0),2)</f>
        <v>60</v>
      </c>
      <c r="F12" s="127">
        <f>INDEX(TAB_Leistungen_30[[Tätigkeit]:[Stk.kosten/Kosten bei Stundensatz]],MATCH(TAB_Doku_201910[[#This Row],[Leistung]],TAB_Leistungen_30[Tätigkeit],0),3)*TAB_Doku_201910[[#This Row],[Stk.]]</f>
        <v>210</v>
      </c>
      <c r="G12" s="78" t="s">
        <v>1112</v>
      </c>
      <c r="H12" s="128" t="s">
        <v>1268</v>
      </c>
    </row>
    <row r="13" spans="1:8" x14ac:dyDescent="0.3">
      <c r="A13" s="78" t="s">
        <v>1031</v>
      </c>
      <c r="B13" s="127" t="s">
        <v>953</v>
      </c>
      <c r="C13" s="131">
        <v>45068</v>
      </c>
      <c r="D13" s="127">
        <v>1</v>
      </c>
      <c r="E13" s="127">
        <f>INDEX(TAB_Leistungen_30[[Tätigkeit]:[Stk.kosten/Kosten bei Stundensatz]],MATCH(TAB_Doku_201910[[#This Row],[Leistung]],TAB_Leistungen_30[Tätigkeit],0),2)</f>
        <v>60</v>
      </c>
      <c r="F13" s="127">
        <f>INDEX(TAB_Leistungen_30[[Tätigkeit]:[Stk.kosten/Kosten bei Stundensatz]],MATCH(TAB_Doku_201910[[#This Row],[Leistung]],TAB_Leistungen_30[Tätigkeit],0),3)*TAB_Doku_201910[[#This Row],[Stk.]]</f>
        <v>35</v>
      </c>
      <c r="G13" s="78" t="s">
        <v>1112</v>
      </c>
      <c r="H13" s="128" t="s">
        <v>1258</v>
      </c>
    </row>
    <row r="14" spans="1:8" x14ac:dyDescent="0.3">
      <c r="A14" s="78" t="s">
        <v>1031</v>
      </c>
      <c r="B14" s="127" t="s">
        <v>953</v>
      </c>
      <c r="C14" s="131">
        <v>45062</v>
      </c>
      <c r="D14" s="127">
        <v>8</v>
      </c>
      <c r="E14" s="127">
        <f>INDEX(TAB_Leistungen_30[[Tätigkeit]:[Stk.kosten/Kosten bei Stundensatz]],MATCH(TAB_Doku_201910[[#This Row],[Leistung]],TAB_Leistungen_30[Tätigkeit],0),2)</f>
        <v>60</v>
      </c>
      <c r="F14" s="127">
        <f>INDEX(TAB_Leistungen_30[[Tätigkeit]:[Stk.kosten/Kosten bei Stundensatz]],MATCH(TAB_Doku_201910[[#This Row],[Leistung]],TAB_Leistungen_30[Tätigkeit],0),3)*TAB_Doku_201910[[#This Row],[Stk.]]</f>
        <v>280</v>
      </c>
      <c r="G14" s="78" t="s">
        <v>1112</v>
      </c>
      <c r="H14" s="128" t="s">
        <v>1256</v>
      </c>
    </row>
    <row r="15" spans="1:8" x14ac:dyDescent="0.3">
      <c r="A15" s="78" t="s">
        <v>1031</v>
      </c>
      <c r="B15" s="127" t="s">
        <v>953</v>
      </c>
      <c r="C15" s="131">
        <v>45058</v>
      </c>
      <c r="D15" s="127">
        <v>3</v>
      </c>
      <c r="E15" s="127">
        <f>INDEX(TAB_Leistungen_30[[Tätigkeit]:[Stk.kosten/Kosten bei Stundensatz]],MATCH(TAB_Doku_201910[[#This Row],[Leistung]],TAB_Leistungen_30[Tätigkeit],0),2)</f>
        <v>60</v>
      </c>
      <c r="F15" s="127">
        <f>INDEX(TAB_Leistungen_30[[Tätigkeit]:[Stk.kosten/Kosten bei Stundensatz]],MATCH(TAB_Doku_201910[[#This Row],[Leistung]],TAB_Leistungen_30[Tätigkeit],0),3)*TAB_Doku_201910[[#This Row],[Stk.]]</f>
        <v>105</v>
      </c>
      <c r="G15" s="78" t="s">
        <v>1112</v>
      </c>
      <c r="H15" s="128" t="s">
        <v>1257</v>
      </c>
    </row>
    <row r="16" spans="1:8" x14ac:dyDescent="0.3">
      <c r="A16" s="78" t="s">
        <v>1031</v>
      </c>
      <c r="B16" s="127" t="s">
        <v>953</v>
      </c>
      <c r="C16" s="131">
        <v>45057</v>
      </c>
      <c r="D16" s="127">
        <v>2</v>
      </c>
      <c r="E16" s="127">
        <f>INDEX(TAB_Leistungen_30[[Tätigkeit]:[Stk.kosten/Kosten bei Stundensatz]],MATCH(TAB_Doku_201910[[#This Row],[Leistung]],TAB_Leistungen_30[Tätigkeit],0),2)</f>
        <v>60</v>
      </c>
      <c r="F16" s="127">
        <f>INDEX(TAB_Leistungen_30[[Tätigkeit]:[Stk.kosten/Kosten bei Stundensatz]],MATCH(TAB_Doku_201910[[#This Row],[Leistung]],TAB_Leistungen_30[Tätigkeit],0),3)*TAB_Doku_201910[[#This Row],[Stk.]]</f>
        <v>70</v>
      </c>
      <c r="G16" s="78" t="s">
        <v>1112</v>
      </c>
      <c r="H16" s="128" t="s">
        <v>1255</v>
      </c>
    </row>
    <row r="17" spans="1:8" x14ac:dyDescent="0.3">
      <c r="A17" s="78" t="s">
        <v>1031</v>
      </c>
      <c r="B17" s="127" t="s">
        <v>953</v>
      </c>
      <c r="C17" s="131">
        <v>45055</v>
      </c>
      <c r="D17" s="127">
        <v>2</v>
      </c>
      <c r="E17" s="127">
        <f>INDEX(TAB_Leistungen_30[[Tätigkeit]:[Stk.kosten/Kosten bei Stundensatz]],MATCH(TAB_Doku_201910[[#This Row],[Leistung]],TAB_Leistungen_30[Tätigkeit],0),2)</f>
        <v>60</v>
      </c>
      <c r="F17" s="127">
        <f>INDEX(TAB_Leistungen_30[[Tätigkeit]:[Stk.kosten/Kosten bei Stundensatz]],MATCH(TAB_Doku_201910[[#This Row],[Leistung]],TAB_Leistungen_30[Tätigkeit],0),3)*TAB_Doku_201910[[#This Row],[Stk.]]</f>
        <v>70</v>
      </c>
      <c r="G17" s="78" t="s">
        <v>1112</v>
      </c>
      <c r="H17" s="128" t="s">
        <v>1254</v>
      </c>
    </row>
    <row r="18" spans="1:8" x14ac:dyDescent="0.3">
      <c r="A18" s="78" t="s">
        <v>1244</v>
      </c>
      <c r="B18" s="127" t="s">
        <v>140</v>
      </c>
      <c r="C18" s="131">
        <v>45055</v>
      </c>
      <c r="D18" s="127">
        <v>2</v>
      </c>
      <c r="E18" s="127">
        <f>INDEX(TAB_Leistungen_30[[Tätigkeit]:[Stk.kosten/Kosten bei Stundensatz]],MATCH(TAB_Doku_201910[[#This Row],[Leistung]],TAB_Leistungen_30[Tätigkeit],0),2)</f>
        <v>5</v>
      </c>
      <c r="F18" s="127">
        <f>INDEX(TAB_Leistungen_30[[Tätigkeit]:[Stk.kosten/Kosten bei Stundensatz]],MATCH(TAB_Doku_201910[[#This Row],[Leistung]],TAB_Leistungen_30[Tätigkeit],0),3)*TAB_Doku_201910[[#This Row],[Stk.]]</f>
        <v>5.833333333333333</v>
      </c>
      <c r="G18" s="78" t="s">
        <v>1112</v>
      </c>
      <c r="H18" s="128" t="s">
        <v>1253</v>
      </c>
    </row>
    <row r="19" spans="1:8" x14ac:dyDescent="0.3">
      <c r="A19" s="78" t="s">
        <v>1251</v>
      </c>
      <c r="B19" s="127" t="s">
        <v>140</v>
      </c>
      <c r="C19" s="131">
        <v>45055</v>
      </c>
      <c r="D19" s="127">
        <v>3</v>
      </c>
      <c r="E19" s="127">
        <f>INDEX(TAB_Leistungen_30[[Tätigkeit]:[Stk.kosten/Kosten bei Stundensatz]],MATCH(TAB_Doku_201910[[#This Row],[Leistung]],TAB_Leistungen_30[Tätigkeit],0),2)</f>
        <v>5</v>
      </c>
      <c r="F19" s="127">
        <f>INDEX(TAB_Leistungen_30[[Tätigkeit]:[Stk.kosten/Kosten bei Stundensatz]],MATCH(TAB_Doku_201910[[#This Row],[Leistung]],TAB_Leistungen_30[Tätigkeit],0),3)*TAB_Doku_201910[[#This Row],[Stk.]]</f>
        <v>8.75</v>
      </c>
      <c r="G19" s="78" t="s">
        <v>1112</v>
      </c>
      <c r="H19" s="128" t="s">
        <v>1252</v>
      </c>
    </row>
    <row r="20" spans="1:8" x14ac:dyDescent="0.3">
      <c r="A20" s="78" t="s">
        <v>1031</v>
      </c>
      <c r="B20" s="127" t="s">
        <v>778</v>
      </c>
      <c r="C20" s="131">
        <v>45054</v>
      </c>
      <c r="D20" s="127">
        <v>1.5</v>
      </c>
      <c r="E20" s="127">
        <f>INDEX(TAB_Leistungen_30[[Tätigkeit]:[Stk.kosten/Kosten bei Stundensatz]],MATCH(TAB_Doku_201910[[#This Row],[Leistung]],TAB_Leistungen_30[Tätigkeit],0),2)</f>
        <v>60</v>
      </c>
      <c r="F20" s="127">
        <f>INDEX(TAB_Leistungen_30[[Tätigkeit]:[Stk.kosten/Kosten bei Stundensatz]],MATCH(TAB_Doku_201910[[#This Row],[Leistung]],TAB_Leistungen_30[Tätigkeit],0),3)*TAB_Doku_201910[[#This Row],[Stk.]]</f>
        <v>52.5</v>
      </c>
      <c r="G20" s="78" t="s">
        <v>1112</v>
      </c>
      <c r="H20" s="128" t="s">
        <v>1250</v>
      </c>
    </row>
    <row r="21" spans="1:8" x14ac:dyDescent="0.3">
      <c r="A21" s="78" t="s">
        <v>1031</v>
      </c>
      <c r="B21" s="127" t="s">
        <v>953</v>
      </c>
      <c r="C21" s="131">
        <v>45054</v>
      </c>
      <c r="D21" s="127">
        <v>0.5</v>
      </c>
      <c r="E21" s="127">
        <f>INDEX(TAB_Leistungen_30[[Tätigkeit]:[Stk.kosten/Kosten bei Stundensatz]],MATCH(TAB_Doku_201910[[#This Row],[Leistung]],TAB_Leistungen_30[Tätigkeit],0),2)</f>
        <v>60</v>
      </c>
      <c r="F21" s="127">
        <f>INDEX(TAB_Leistungen_30[[Tätigkeit]:[Stk.kosten/Kosten bei Stundensatz]],MATCH(TAB_Doku_201910[[#This Row],[Leistung]],TAB_Leistungen_30[Tätigkeit],0),3)*TAB_Doku_201910[[#This Row],[Stk.]]</f>
        <v>17.5</v>
      </c>
      <c r="G21" s="78" t="s">
        <v>1112</v>
      </c>
      <c r="H21" s="128" t="s">
        <v>1249</v>
      </c>
    </row>
    <row r="22" spans="1:8" x14ac:dyDescent="0.3">
      <c r="A22" s="78" t="s">
        <v>1244</v>
      </c>
      <c r="B22" s="127" t="s">
        <v>778</v>
      </c>
      <c r="C22" s="131">
        <v>45050</v>
      </c>
      <c r="D22" s="127">
        <v>0.5</v>
      </c>
      <c r="E22" s="127">
        <f>INDEX(TAB_Leistungen_30[[Tätigkeit]:[Stk.kosten/Kosten bei Stundensatz]],MATCH(TAB_Doku_201910[[#This Row],[Leistung]],TAB_Leistungen_30[Tätigkeit],0),2)</f>
        <v>60</v>
      </c>
      <c r="F22" s="127">
        <f>INDEX(TAB_Leistungen_30[[Tätigkeit]:[Stk.kosten/Kosten bei Stundensatz]],MATCH(TAB_Doku_201910[[#This Row],[Leistung]],TAB_Leistungen_30[Tätigkeit],0),3)*TAB_Doku_201910[[#This Row],[Stk.]]</f>
        <v>17.5</v>
      </c>
      <c r="G22" s="78" t="s">
        <v>1112</v>
      </c>
      <c r="H22" s="128" t="s">
        <v>1248</v>
      </c>
    </row>
    <row r="23" spans="1:8" ht="28.8" x14ac:dyDescent="0.3">
      <c r="A23" s="78" t="s">
        <v>1244</v>
      </c>
      <c r="B23" s="127" t="s">
        <v>778</v>
      </c>
      <c r="C23" s="131">
        <v>45049</v>
      </c>
      <c r="D23" s="127">
        <v>12</v>
      </c>
      <c r="E23" s="127">
        <f>INDEX(TAB_Leistungen_30[[Tätigkeit]:[Stk.kosten/Kosten bei Stundensatz]],MATCH(TAB_Doku_201910[[#This Row],[Leistung]],TAB_Leistungen_30[Tätigkeit],0),2)</f>
        <v>60</v>
      </c>
      <c r="F23" s="127">
        <f>INDEX(TAB_Leistungen_30[[Tätigkeit]:[Stk.kosten/Kosten bei Stundensatz]],MATCH(TAB_Doku_201910[[#This Row],[Leistung]],TAB_Leistungen_30[Tätigkeit],0),3)*TAB_Doku_201910[[#This Row],[Stk.]]</f>
        <v>420</v>
      </c>
      <c r="G23" s="78" t="s">
        <v>1112</v>
      </c>
      <c r="H23" s="128" t="s">
        <v>1245</v>
      </c>
    </row>
    <row r="24" spans="1:8" x14ac:dyDescent="0.3">
      <c r="A24" s="78" t="s">
        <v>1031</v>
      </c>
      <c r="B24" s="127" t="s">
        <v>13</v>
      </c>
      <c r="C24" s="131">
        <v>45049</v>
      </c>
      <c r="D24" s="127">
        <v>1</v>
      </c>
      <c r="E24" s="127">
        <f>INDEX(TAB_Leistungen_30[[Tätigkeit]:[Stk.kosten/Kosten bei Stundensatz]],MATCH(TAB_Doku_201910[[#This Row],[Leistung]],TAB_Leistungen_30[Tätigkeit],0),2)</f>
        <v>60</v>
      </c>
      <c r="F24" s="127">
        <f>INDEX(TAB_Leistungen_30[[Tätigkeit]:[Stk.kosten/Kosten bei Stundensatz]],MATCH(TAB_Doku_201910[[#This Row],[Leistung]],TAB_Leistungen_30[Tätigkeit],0),3)*TAB_Doku_201910[[#This Row],[Stk.]]</f>
        <v>35</v>
      </c>
      <c r="G24" s="78" t="s">
        <v>1112</v>
      </c>
      <c r="H24" s="128" t="s">
        <v>1247</v>
      </c>
    </row>
    <row r="25" spans="1:8" x14ac:dyDescent="0.3">
      <c r="A25" s="78" t="s">
        <v>1241</v>
      </c>
      <c r="B25" s="127" t="s">
        <v>48</v>
      </c>
      <c r="C25" s="131">
        <v>45048</v>
      </c>
      <c r="D25" s="127">
        <v>1</v>
      </c>
      <c r="E25" s="127">
        <f>INDEX(TAB_Leistungen_30[[Tätigkeit]:[Stk.kosten/Kosten bei Stundensatz]],MATCH(TAB_Doku_201910[[#This Row],[Leistung]],TAB_Leistungen_30[Tätigkeit],0),2)</f>
        <v>15</v>
      </c>
      <c r="F25" s="127">
        <f>INDEX(TAB_Leistungen_30[[Tätigkeit]:[Stk.kosten/Kosten bei Stundensatz]],MATCH(TAB_Doku_201910[[#This Row],[Leistung]],TAB_Leistungen_30[Tätigkeit],0),3)*TAB_Doku_201910[[#This Row],[Stk.]]</f>
        <v>8.75</v>
      </c>
      <c r="G25" s="78" t="s">
        <v>1112</v>
      </c>
      <c r="H25" s="128" t="s">
        <v>1243</v>
      </c>
    </row>
    <row r="26" spans="1:8" x14ac:dyDescent="0.3">
      <c r="A26" s="78" t="s">
        <v>1241</v>
      </c>
      <c r="B26" s="127" t="s">
        <v>953</v>
      </c>
      <c r="C26" s="131">
        <v>45044</v>
      </c>
      <c r="D26" s="127">
        <v>4</v>
      </c>
      <c r="E26" s="127">
        <f>INDEX(TAB_Leistungen_30[[Tätigkeit]:[Stk.kosten/Kosten bei Stundensatz]],MATCH(TAB_Doku_201910[[#This Row],[Leistung]],TAB_Leistungen_30[Tätigkeit],0),2)</f>
        <v>60</v>
      </c>
      <c r="F26" s="127">
        <f>INDEX(TAB_Leistungen_30[[Tätigkeit]:[Stk.kosten/Kosten bei Stundensatz]],MATCH(TAB_Doku_201910[[#This Row],[Leistung]],TAB_Leistungen_30[Tätigkeit],0),3)*TAB_Doku_201910[[#This Row],[Stk.]]</f>
        <v>140</v>
      </c>
      <c r="G26" s="78" t="s">
        <v>1112</v>
      </c>
      <c r="H26" s="128" t="s">
        <v>1242</v>
      </c>
    </row>
    <row r="27" spans="1:8" ht="28.8" x14ac:dyDescent="0.3">
      <c r="A27" s="78" t="s">
        <v>932</v>
      </c>
      <c r="B27" s="127" t="s">
        <v>953</v>
      </c>
      <c r="C27" s="131">
        <v>45040</v>
      </c>
      <c r="D27" s="127">
        <v>1</v>
      </c>
      <c r="E27" s="127">
        <f>INDEX(TAB_Leistungen_30[[Tätigkeit]:[Stk.kosten/Kosten bei Stundensatz]],MATCH(TAB_Doku_201910[[#This Row],[Leistung]],TAB_Leistungen_30[Tätigkeit],0),2)</f>
        <v>60</v>
      </c>
      <c r="F27" s="127">
        <f>INDEX(TAB_Leistungen_30[[Tätigkeit]:[Stk.kosten/Kosten bei Stundensatz]],MATCH(TAB_Doku_201910[[#This Row],[Leistung]],TAB_Leistungen_30[Tätigkeit],0),3)*TAB_Doku_201910[[#This Row],[Stk.]]</f>
        <v>35</v>
      </c>
      <c r="G27" s="78" t="s">
        <v>1112</v>
      </c>
      <c r="H27" s="128" t="s">
        <v>1240</v>
      </c>
    </row>
    <row r="28" spans="1:8" x14ac:dyDescent="0.3">
      <c r="A28" s="78" t="s">
        <v>932</v>
      </c>
      <c r="B28" s="127" t="s">
        <v>48</v>
      </c>
      <c r="C28" s="131">
        <v>45043</v>
      </c>
      <c r="D28" s="127">
        <v>1</v>
      </c>
      <c r="E28" s="127">
        <f>INDEX(TAB_Leistungen_30[[Tätigkeit]:[Stk.kosten/Kosten bei Stundensatz]],MATCH(TAB_Doku_201910[[#This Row],[Leistung]],TAB_Leistungen_30[Tätigkeit],0),2)</f>
        <v>15</v>
      </c>
      <c r="F28" s="127">
        <f>INDEX(TAB_Leistungen_30[[Tätigkeit]:[Stk.kosten/Kosten bei Stundensatz]],MATCH(TAB_Doku_201910[[#This Row],[Leistung]],TAB_Leistungen_30[Tätigkeit],0),3)*TAB_Doku_201910[[#This Row],[Stk.]]</f>
        <v>8.75</v>
      </c>
      <c r="G28" s="78" t="s">
        <v>1112</v>
      </c>
      <c r="H28" s="128" t="s">
        <v>1239</v>
      </c>
    </row>
    <row r="29" spans="1:8" x14ac:dyDescent="0.3">
      <c r="A29" s="78" t="s">
        <v>102</v>
      </c>
      <c r="B29" s="127" t="s">
        <v>953</v>
      </c>
      <c r="C29" s="131">
        <v>45043</v>
      </c>
      <c r="D29" s="127">
        <v>5</v>
      </c>
      <c r="E29" s="127">
        <f>INDEX(TAB_Leistungen_30[[Tätigkeit]:[Stk.kosten/Kosten bei Stundensatz]],MATCH(TAB_Doku_201910[[#This Row],[Leistung]],TAB_Leistungen_30[Tätigkeit],0),2)</f>
        <v>60</v>
      </c>
      <c r="F29" s="127">
        <f>INDEX(TAB_Leistungen_30[[Tätigkeit]:[Stk.kosten/Kosten bei Stundensatz]],MATCH(TAB_Doku_201910[[#This Row],[Leistung]],TAB_Leistungen_30[Tätigkeit],0),3)*TAB_Doku_201910[[#This Row],[Stk.]]</f>
        <v>175</v>
      </c>
      <c r="G29" s="78" t="s">
        <v>1112</v>
      </c>
      <c r="H29" s="128" t="s">
        <v>1238</v>
      </c>
    </row>
    <row r="30" spans="1:8" x14ac:dyDescent="0.3">
      <c r="A30" s="78" t="s">
        <v>932</v>
      </c>
      <c r="B30" s="127" t="s">
        <v>953</v>
      </c>
      <c r="C30" s="131">
        <v>45036</v>
      </c>
      <c r="D30" s="127">
        <v>1</v>
      </c>
      <c r="E30" s="127">
        <f>INDEX(TAB_Leistungen_30[[Tätigkeit]:[Stk.kosten/Kosten bei Stundensatz]],MATCH(TAB_Doku_201910[[#This Row],[Leistung]],TAB_Leistungen_30[Tätigkeit],0),2)</f>
        <v>60</v>
      </c>
      <c r="F30" s="127">
        <f>INDEX(TAB_Leistungen_30[[Tätigkeit]:[Stk.kosten/Kosten bei Stundensatz]],MATCH(TAB_Doku_201910[[#This Row],[Leistung]],TAB_Leistungen_30[Tätigkeit],0),3)*TAB_Doku_201910[[#This Row],[Stk.]]</f>
        <v>35</v>
      </c>
      <c r="G30" s="78" t="s">
        <v>1112</v>
      </c>
      <c r="H30" s="128" t="s">
        <v>1236</v>
      </c>
    </row>
    <row r="31" spans="1:8" ht="28.8" x14ac:dyDescent="0.3">
      <c r="A31" s="78" t="s">
        <v>932</v>
      </c>
      <c r="B31" s="127" t="s">
        <v>953</v>
      </c>
      <c r="C31" s="131">
        <v>45036</v>
      </c>
      <c r="D31" s="127">
        <v>1</v>
      </c>
      <c r="E31" s="127">
        <f>INDEX(TAB_Leistungen_30[[Tätigkeit]:[Stk.kosten/Kosten bei Stundensatz]],MATCH(TAB_Doku_201910[[#This Row],[Leistung]],TAB_Leistungen_30[Tätigkeit],0),2)</f>
        <v>60</v>
      </c>
      <c r="F31" s="127">
        <f>INDEX(TAB_Leistungen_30[[Tätigkeit]:[Stk.kosten/Kosten bei Stundensatz]],MATCH(TAB_Doku_201910[[#This Row],[Leistung]],TAB_Leistungen_30[Tätigkeit],0),3)*TAB_Doku_201910[[#This Row],[Stk.]]</f>
        <v>35</v>
      </c>
      <c r="G31" s="78" t="s">
        <v>1112</v>
      </c>
      <c r="H31" s="128" t="s">
        <v>1237</v>
      </c>
    </row>
    <row r="32" spans="1:8" x14ac:dyDescent="0.3">
      <c r="A32" s="78" t="s">
        <v>1043</v>
      </c>
      <c r="B32" s="127" t="s">
        <v>953</v>
      </c>
      <c r="C32" s="131">
        <v>45035</v>
      </c>
      <c r="D32" s="127">
        <v>0.5</v>
      </c>
      <c r="E32" s="127">
        <f>INDEX(TAB_Leistungen_30[[Tätigkeit]:[Stk.kosten/Kosten bei Stundensatz]],MATCH(TAB_Doku_201910[[#This Row],[Leistung]],TAB_Leistungen_30[Tätigkeit],0),2)</f>
        <v>60</v>
      </c>
      <c r="F32" s="127">
        <f>INDEX(TAB_Leistungen_30[[Tätigkeit]:[Stk.kosten/Kosten bei Stundensatz]],MATCH(TAB_Doku_201910[[#This Row],[Leistung]],TAB_Leistungen_30[Tätigkeit],0),3)*TAB_Doku_201910[[#This Row],[Stk.]]</f>
        <v>17.5</v>
      </c>
      <c r="G32" s="78" t="s">
        <v>1112</v>
      </c>
      <c r="H32" s="128" t="s">
        <v>1235</v>
      </c>
    </row>
    <row r="33" spans="1:8" x14ac:dyDescent="0.3">
      <c r="A33" s="78" t="s">
        <v>932</v>
      </c>
      <c r="B33" s="127" t="s">
        <v>953</v>
      </c>
      <c r="C33" s="131">
        <v>45034</v>
      </c>
      <c r="D33" s="127">
        <v>1.5</v>
      </c>
      <c r="E33" s="127">
        <f>INDEX(TAB_Leistungen_30[[Tätigkeit]:[Stk.kosten/Kosten bei Stundensatz]],MATCH(TAB_Doku_201910[[#This Row],[Leistung]],TAB_Leistungen_30[Tätigkeit],0),2)</f>
        <v>60</v>
      </c>
      <c r="F33" s="127">
        <f>INDEX(TAB_Leistungen_30[[Tätigkeit]:[Stk.kosten/Kosten bei Stundensatz]],MATCH(TAB_Doku_201910[[#This Row],[Leistung]],TAB_Leistungen_30[Tätigkeit],0),3)*TAB_Doku_201910[[#This Row],[Stk.]]</f>
        <v>52.5</v>
      </c>
      <c r="G33" s="78" t="s">
        <v>1112</v>
      </c>
      <c r="H33" s="128" t="s">
        <v>1234</v>
      </c>
    </row>
    <row r="34" spans="1:8" x14ac:dyDescent="0.3">
      <c r="A34" s="78" t="s">
        <v>932</v>
      </c>
      <c r="B34" s="127" t="s">
        <v>953</v>
      </c>
      <c r="C34" s="131">
        <v>45034</v>
      </c>
      <c r="D34" s="127">
        <v>1.5</v>
      </c>
      <c r="E34" s="127">
        <f>INDEX(TAB_Leistungen_30[[Tätigkeit]:[Stk.kosten/Kosten bei Stundensatz]],MATCH(TAB_Doku_201910[[#This Row],[Leistung]],TAB_Leistungen_30[Tätigkeit],0),2)</f>
        <v>60</v>
      </c>
      <c r="F34" s="127">
        <f>INDEX(TAB_Leistungen_30[[Tätigkeit]:[Stk.kosten/Kosten bei Stundensatz]],MATCH(TAB_Doku_201910[[#This Row],[Leistung]],TAB_Leistungen_30[Tätigkeit],0),3)*TAB_Doku_201910[[#This Row],[Stk.]]</f>
        <v>52.5</v>
      </c>
      <c r="G34" s="78" t="s">
        <v>1112</v>
      </c>
      <c r="H34" s="128" t="s">
        <v>1233</v>
      </c>
    </row>
    <row r="35" spans="1:8" x14ac:dyDescent="0.3">
      <c r="A35" s="78" t="s">
        <v>102</v>
      </c>
      <c r="B35" s="127" t="s">
        <v>953</v>
      </c>
      <c r="C35" s="131">
        <v>45030</v>
      </c>
      <c r="D35" s="127">
        <v>1</v>
      </c>
      <c r="E35" s="127">
        <f>INDEX(TAB_Leistungen_30[[Tätigkeit]:[Stk.kosten/Kosten bei Stundensatz]],MATCH(TAB_Doku_201910[[#This Row],[Leistung]],TAB_Leistungen_30[Tätigkeit],0),2)</f>
        <v>60</v>
      </c>
      <c r="F35" s="127">
        <f>INDEX(TAB_Leistungen_30[[Tätigkeit]:[Stk.kosten/Kosten bei Stundensatz]],MATCH(TAB_Doku_201910[[#This Row],[Leistung]],TAB_Leistungen_30[Tätigkeit],0),3)*TAB_Doku_201910[[#This Row],[Stk.]]</f>
        <v>35</v>
      </c>
      <c r="G35" s="78" t="s">
        <v>1112</v>
      </c>
      <c r="H35" s="128" t="s">
        <v>1232</v>
      </c>
    </row>
    <row r="36" spans="1:8" x14ac:dyDescent="0.3">
      <c r="A36" s="78" t="s">
        <v>932</v>
      </c>
      <c r="B36" s="127" t="s">
        <v>953</v>
      </c>
      <c r="C36" s="131">
        <v>45029</v>
      </c>
      <c r="D36" s="127">
        <v>2</v>
      </c>
      <c r="E36" s="127">
        <f>INDEX(TAB_Leistungen_30[[Tätigkeit]:[Stk.kosten/Kosten bei Stundensatz]],MATCH(TAB_Doku_201910[[#This Row],[Leistung]],TAB_Leistungen_30[Tätigkeit],0),2)</f>
        <v>60</v>
      </c>
      <c r="F36" s="127">
        <f>INDEX(TAB_Leistungen_30[[Tätigkeit]:[Stk.kosten/Kosten bei Stundensatz]],MATCH(TAB_Doku_201910[[#This Row],[Leistung]],TAB_Leistungen_30[Tätigkeit],0),3)*TAB_Doku_201910[[#This Row],[Stk.]]</f>
        <v>70</v>
      </c>
      <c r="G36" s="78" t="s">
        <v>1112</v>
      </c>
      <c r="H36" s="128" t="s">
        <v>1231</v>
      </c>
    </row>
    <row r="37" spans="1:8" x14ac:dyDescent="0.3">
      <c r="A37" s="78" t="s">
        <v>932</v>
      </c>
      <c r="B37" s="127" t="s">
        <v>953</v>
      </c>
      <c r="C37" s="131">
        <v>45023</v>
      </c>
      <c r="D37" s="127">
        <v>5</v>
      </c>
      <c r="E37" s="127">
        <f>INDEX(TAB_Leistungen_30[[Tätigkeit]:[Stk.kosten/Kosten bei Stundensatz]],MATCH(TAB_Doku_201910[[#This Row],[Leistung]],TAB_Leistungen_30[Tätigkeit],0),2)</f>
        <v>60</v>
      </c>
      <c r="F37" s="127">
        <f>INDEX(TAB_Leistungen_30[[Tätigkeit]:[Stk.kosten/Kosten bei Stundensatz]],MATCH(TAB_Doku_201910[[#This Row],[Leistung]],TAB_Leistungen_30[Tätigkeit],0),3)*TAB_Doku_201910[[#This Row],[Stk.]]</f>
        <v>175</v>
      </c>
      <c r="G37" s="78" t="s">
        <v>1112</v>
      </c>
      <c r="H37" s="127" t="s">
        <v>1230</v>
      </c>
    </row>
    <row r="38" spans="1:8" x14ac:dyDescent="0.3">
      <c r="A38" s="78" t="s">
        <v>932</v>
      </c>
      <c r="B38" s="127" t="s">
        <v>247</v>
      </c>
      <c r="C38" s="131">
        <v>44999</v>
      </c>
      <c r="D38" s="127">
        <v>5</v>
      </c>
      <c r="E38" s="127">
        <f>INDEX(TAB_Leistungen_30[[Tätigkeit]:[Stk.kosten/Kosten bei Stundensatz]],MATCH(TAB_Doku_201910[[#This Row],[Leistung]],TAB_Leistungen_30[Tätigkeit],0),2)</f>
        <v>15</v>
      </c>
      <c r="F38" s="127">
        <f>INDEX(TAB_Leistungen_30[[Tätigkeit]:[Stk.kosten/Kosten bei Stundensatz]],MATCH(TAB_Doku_201910[[#This Row],[Leistung]],TAB_Leistungen_30[Tätigkeit],0),3)*TAB_Doku_201910[[#This Row],[Stk.]]</f>
        <v>43.75</v>
      </c>
      <c r="G38" s="78" t="s">
        <v>1112</v>
      </c>
      <c r="H38" s="128" t="s">
        <v>1229</v>
      </c>
    </row>
    <row r="39" spans="1:8" ht="28.8" x14ac:dyDescent="0.3">
      <c r="A39" s="78" t="s">
        <v>932</v>
      </c>
      <c r="B39" s="127" t="s">
        <v>953</v>
      </c>
      <c r="C39" s="131">
        <v>44999</v>
      </c>
      <c r="D39" s="127">
        <v>2</v>
      </c>
      <c r="E39" s="127">
        <f>INDEX(TAB_Leistungen_30[[Tätigkeit]:[Stk.kosten/Kosten bei Stundensatz]],MATCH(TAB_Doku_201910[[#This Row],[Leistung]],TAB_Leistungen_30[Tätigkeit],0),2)</f>
        <v>60</v>
      </c>
      <c r="F39" s="127">
        <f>INDEX(TAB_Leistungen_30[[Tätigkeit]:[Stk.kosten/Kosten bei Stundensatz]],MATCH(TAB_Doku_201910[[#This Row],[Leistung]],TAB_Leistungen_30[Tätigkeit],0),3)*TAB_Doku_201910[[#This Row],[Stk.]]</f>
        <v>70</v>
      </c>
      <c r="G39" s="78" t="s">
        <v>1112</v>
      </c>
      <c r="H39" s="128" t="s">
        <v>1228</v>
      </c>
    </row>
    <row r="40" spans="1:8" ht="28.8" x14ac:dyDescent="0.3">
      <c r="A40" s="78" t="s">
        <v>932</v>
      </c>
      <c r="B40" s="127" t="s">
        <v>953</v>
      </c>
      <c r="C40" s="131">
        <v>45022</v>
      </c>
      <c r="D40" s="127">
        <v>4</v>
      </c>
      <c r="E40" s="127">
        <f>INDEX(TAB_Leistungen_30[[Tätigkeit]:[Stk.kosten/Kosten bei Stundensatz]],MATCH(TAB_Doku_201910[[#This Row],[Leistung]],TAB_Leistungen_30[Tätigkeit],0),2)</f>
        <v>60</v>
      </c>
      <c r="F40" s="127">
        <f>INDEX(TAB_Leistungen_30[[Tätigkeit]:[Stk.kosten/Kosten bei Stundensatz]],MATCH(TAB_Doku_201910[[#This Row],[Leistung]],TAB_Leistungen_30[Tätigkeit],0),3)*TAB_Doku_201910[[#This Row],[Stk.]]</f>
        <v>140</v>
      </c>
      <c r="G40" s="78" t="s">
        <v>1112</v>
      </c>
      <c r="H40" s="128" t="s">
        <v>1227</v>
      </c>
    </row>
    <row r="41" spans="1:8" ht="28.8" x14ac:dyDescent="0.3">
      <c r="A41" s="78" t="s">
        <v>932</v>
      </c>
      <c r="B41" s="127" t="s">
        <v>953</v>
      </c>
      <c r="C41" s="131">
        <v>45021</v>
      </c>
      <c r="D41" s="127">
        <v>2</v>
      </c>
      <c r="E41" s="127">
        <f>INDEX(TAB_Leistungen_30[[Tätigkeit]:[Stk.kosten/Kosten bei Stundensatz]],MATCH(TAB_Doku_201910[[#This Row],[Leistung]],TAB_Leistungen_30[Tätigkeit],0),2)</f>
        <v>60</v>
      </c>
      <c r="F41" s="127">
        <f>INDEX(TAB_Leistungen_30[[Tätigkeit]:[Stk.kosten/Kosten bei Stundensatz]],MATCH(TAB_Doku_201910[[#This Row],[Leistung]],TAB_Leistungen_30[Tätigkeit],0),3)*TAB_Doku_201910[[#This Row],[Stk.]]</f>
        <v>70</v>
      </c>
      <c r="G41" s="78" t="s">
        <v>1112</v>
      </c>
      <c r="H41" s="128" t="s">
        <v>1246</v>
      </c>
    </row>
    <row r="42" spans="1:8" x14ac:dyDescent="0.3">
      <c r="A42" s="78" t="s">
        <v>1014</v>
      </c>
      <c r="B42" s="127" t="s">
        <v>953</v>
      </c>
      <c r="C42" s="131">
        <v>45019</v>
      </c>
      <c r="D42" s="127">
        <v>1</v>
      </c>
      <c r="E42" s="127">
        <f>INDEX(TAB_Leistungen_30[[Tätigkeit]:[Stk.kosten/Kosten bei Stundensatz]],MATCH(TAB_Doku_201910[[#This Row],[Leistung]],TAB_Leistungen_30[Tätigkeit],0),2)</f>
        <v>60</v>
      </c>
      <c r="F42" s="127">
        <f>INDEX(TAB_Leistungen_30[[Tätigkeit]:[Stk.kosten/Kosten bei Stundensatz]],MATCH(TAB_Doku_201910[[#This Row],[Leistung]],TAB_Leistungen_30[Tätigkeit],0),3)*TAB_Doku_201910[[#This Row],[Stk.]]</f>
        <v>35</v>
      </c>
      <c r="G42" s="78" t="s">
        <v>1112</v>
      </c>
      <c r="H42" s="128" t="s">
        <v>1226</v>
      </c>
    </row>
    <row r="43" spans="1:8" x14ac:dyDescent="0.3">
      <c r="A43" s="78" t="s">
        <v>1224</v>
      </c>
      <c r="B43" s="127" t="s">
        <v>953</v>
      </c>
      <c r="C43" s="131">
        <v>45013</v>
      </c>
      <c r="D43" s="127">
        <v>1</v>
      </c>
      <c r="E43" s="127">
        <f>INDEX(TAB_Leistungen_30[[Tätigkeit]:[Stk.kosten/Kosten bei Stundensatz]],MATCH(TAB_Doku_201910[[#This Row],[Leistung]],TAB_Leistungen_30[Tätigkeit],0),2)</f>
        <v>60</v>
      </c>
      <c r="F43" s="127">
        <f>INDEX(TAB_Leistungen_30[[Tätigkeit]:[Stk.kosten/Kosten bei Stundensatz]],MATCH(TAB_Doku_201910[[#This Row],[Leistung]],TAB_Leistungen_30[Tätigkeit],0),3)*TAB_Doku_201910[[#This Row],[Stk.]]</f>
        <v>35</v>
      </c>
      <c r="G43" s="78" t="s">
        <v>1112</v>
      </c>
      <c r="H43" s="128" t="s">
        <v>1225</v>
      </c>
    </row>
    <row r="44" spans="1:8" ht="28.8" x14ac:dyDescent="0.3">
      <c r="A44" s="78" t="s">
        <v>509</v>
      </c>
      <c r="B44" s="127" t="s">
        <v>953</v>
      </c>
      <c r="C44" s="131">
        <v>45013</v>
      </c>
      <c r="D44" s="127">
        <v>2</v>
      </c>
      <c r="E44" s="127">
        <f>INDEX(TAB_Leistungen_30[[Tätigkeit]:[Stk.kosten/Kosten bei Stundensatz]],MATCH(TAB_Doku_201910[[#This Row],[Leistung]],TAB_Leistungen_30[Tätigkeit],0),2)</f>
        <v>60</v>
      </c>
      <c r="F44" s="127">
        <f>INDEX(TAB_Leistungen_30[[Tätigkeit]:[Stk.kosten/Kosten bei Stundensatz]],MATCH(TAB_Doku_201910[[#This Row],[Leistung]],TAB_Leistungen_30[Tätigkeit],0),3)*TAB_Doku_201910[[#This Row],[Stk.]]</f>
        <v>70</v>
      </c>
      <c r="G44" s="78" t="s">
        <v>1112</v>
      </c>
      <c r="H44" s="128" t="s">
        <v>1223</v>
      </c>
    </row>
    <row r="45" spans="1:8" hidden="1" x14ac:dyDescent="0.3">
      <c r="A45" s="78" t="s">
        <v>509</v>
      </c>
      <c r="B45" s="127" t="s">
        <v>953</v>
      </c>
      <c r="C45" s="131">
        <v>45012</v>
      </c>
      <c r="D45" s="127">
        <v>2</v>
      </c>
      <c r="E45" s="127">
        <f>INDEX(TAB_Leistungen_30[[Tätigkeit]:[Stk.kosten/Kosten bei Stundensatz]],MATCH(TAB_Doku_201910[[#This Row],[Leistung]],TAB_Leistungen_30[Tätigkeit],0),2)</f>
        <v>60</v>
      </c>
      <c r="F45" s="127">
        <f>INDEX(TAB_Leistungen_30[[Tätigkeit]:[Stk.kosten/Kosten bei Stundensatz]],MATCH(TAB_Doku_201910[[#This Row],[Leistung]],TAB_Leistungen_30[Tätigkeit],0),3)*TAB_Doku_201910[[#This Row],[Stk.]]</f>
        <v>70</v>
      </c>
      <c r="G45" s="78" t="str">
        <f t="shared" ref="G45:G76" si="0">"Rechnung 29.03.2023"</f>
        <v>Rechnung 29.03.2023</v>
      </c>
      <c r="H45" s="128" t="s">
        <v>1222</v>
      </c>
    </row>
    <row r="46" spans="1:8" hidden="1" x14ac:dyDescent="0.3">
      <c r="A46" s="78" t="s">
        <v>932</v>
      </c>
      <c r="B46" s="127" t="s">
        <v>140</v>
      </c>
      <c r="C46" s="131">
        <v>45013</v>
      </c>
      <c r="D46" s="127">
        <v>3</v>
      </c>
      <c r="E46" s="127">
        <f>INDEX(TAB_Leistungen_30[[Tätigkeit]:[Stk.kosten/Kosten bei Stundensatz]],MATCH(TAB_Doku_201910[[#This Row],[Leistung]],TAB_Leistungen_30[Tätigkeit],0),2)</f>
        <v>5</v>
      </c>
      <c r="F46" s="127">
        <f>INDEX(TAB_Leistungen_30[[Tätigkeit]:[Stk.kosten/Kosten bei Stundensatz]],MATCH(TAB_Doku_201910[[#This Row],[Leistung]],TAB_Leistungen_30[Tätigkeit],0),3)*TAB_Doku_201910[[#This Row],[Stk.]]</f>
        <v>8.75</v>
      </c>
      <c r="G46" s="78" t="str">
        <f t="shared" si="0"/>
        <v>Rechnung 29.03.2023</v>
      </c>
      <c r="H46" s="128" t="s">
        <v>1221</v>
      </c>
    </row>
    <row r="47" spans="1:8" ht="28.8" hidden="1" x14ac:dyDescent="0.3">
      <c r="A47" s="78" t="s">
        <v>1031</v>
      </c>
      <c r="B47" s="127" t="s">
        <v>953</v>
      </c>
      <c r="C47" s="131">
        <v>45014</v>
      </c>
      <c r="D47" s="127">
        <v>2</v>
      </c>
      <c r="E47" s="127">
        <f>INDEX(TAB_Leistungen_30[[Tätigkeit]:[Stk.kosten/Kosten bei Stundensatz]],MATCH(TAB_Doku_201910[[#This Row],[Leistung]],TAB_Leistungen_30[Tätigkeit],0),2)</f>
        <v>60</v>
      </c>
      <c r="F47" s="127">
        <f>INDEX(TAB_Leistungen_30[[Tätigkeit]:[Stk.kosten/Kosten bei Stundensatz]],MATCH(TAB_Doku_201910[[#This Row],[Leistung]],TAB_Leistungen_30[Tätigkeit],0),3)*TAB_Doku_201910[[#This Row],[Stk.]]</f>
        <v>70</v>
      </c>
      <c r="G47" s="78" t="str">
        <f t="shared" si="0"/>
        <v>Rechnung 29.03.2023</v>
      </c>
      <c r="H47" s="128" t="s">
        <v>1220</v>
      </c>
    </row>
    <row r="48" spans="1:8" hidden="1" x14ac:dyDescent="0.3">
      <c r="A48" s="78" t="s">
        <v>1026</v>
      </c>
      <c r="B48" s="127" t="s">
        <v>48</v>
      </c>
      <c r="C48" s="131">
        <v>45009</v>
      </c>
      <c r="D48" s="127">
        <v>1</v>
      </c>
      <c r="E48" s="127">
        <f>INDEX(TAB_Leistungen_30[[Tätigkeit]:[Stk.kosten/Kosten bei Stundensatz]],MATCH(TAB_Doku_201910[[#This Row],[Leistung]],TAB_Leistungen_30[Tätigkeit],0),2)</f>
        <v>15</v>
      </c>
      <c r="F48" s="127">
        <f>INDEX(TAB_Leistungen_30[[Tätigkeit]:[Stk.kosten/Kosten bei Stundensatz]],MATCH(TAB_Doku_201910[[#This Row],[Leistung]],TAB_Leistungen_30[Tätigkeit],0),3)*TAB_Doku_201910[[#This Row],[Stk.]]</f>
        <v>8.75</v>
      </c>
      <c r="G48" s="78" t="str">
        <f t="shared" si="0"/>
        <v>Rechnung 29.03.2023</v>
      </c>
      <c r="H48" s="128" t="s">
        <v>1219</v>
      </c>
    </row>
    <row r="49" spans="1:8" hidden="1" x14ac:dyDescent="0.3">
      <c r="A49" s="78" t="s">
        <v>102</v>
      </c>
      <c r="B49" s="127" t="s">
        <v>207</v>
      </c>
      <c r="C49" s="131">
        <v>45009</v>
      </c>
      <c r="D49" s="127">
        <v>3</v>
      </c>
      <c r="E49" s="127">
        <f>INDEX(TAB_Leistungen_30[[Tätigkeit]:[Stk.kosten/Kosten bei Stundensatz]],MATCH(TAB_Doku_201910[[#This Row],[Leistung]],TAB_Leistungen_30[Tätigkeit],0),2)</f>
        <v>0</v>
      </c>
      <c r="F49" s="127">
        <f>INDEX(TAB_Leistungen_30[[Tätigkeit]:[Stk.kosten/Kosten bei Stundensatz]],MATCH(TAB_Doku_201910[[#This Row],[Leistung]],TAB_Leistungen_30[Tätigkeit],0),3)*TAB_Doku_201910[[#This Row],[Stk.]]</f>
        <v>15</v>
      </c>
      <c r="G49" s="78" t="str">
        <f t="shared" si="0"/>
        <v>Rechnung 29.03.2023</v>
      </c>
      <c r="H49" s="128" t="s">
        <v>1217</v>
      </c>
    </row>
    <row r="50" spans="1:8" hidden="1" x14ac:dyDescent="0.3">
      <c r="A50" s="78" t="s">
        <v>102</v>
      </c>
      <c r="B50" s="127" t="s">
        <v>13</v>
      </c>
      <c r="C50" s="131">
        <v>45009</v>
      </c>
      <c r="D50" s="127">
        <v>3</v>
      </c>
      <c r="E50" s="127">
        <f>INDEX(TAB_Leistungen_30[[Tätigkeit]:[Stk.kosten/Kosten bei Stundensatz]],MATCH(TAB_Doku_201910[[#This Row],[Leistung]],TAB_Leistungen_30[Tätigkeit],0),2)</f>
        <v>60</v>
      </c>
      <c r="F50" s="127">
        <f>INDEX(TAB_Leistungen_30[[Tätigkeit]:[Stk.kosten/Kosten bei Stundensatz]],MATCH(TAB_Doku_201910[[#This Row],[Leistung]],TAB_Leistungen_30[Tätigkeit],0),3)*TAB_Doku_201910[[#This Row],[Stk.]]</f>
        <v>105</v>
      </c>
      <c r="G50" s="78" t="str">
        <f t="shared" si="0"/>
        <v>Rechnung 29.03.2023</v>
      </c>
      <c r="H50" s="128" t="s">
        <v>1217</v>
      </c>
    </row>
    <row r="51" spans="1:8" hidden="1" x14ac:dyDescent="0.3">
      <c r="A51" s="78" t="s">
        <v>509</v>
      </c>
      <c r="B51" s="127" t="s">
        <v>953</v>
      </c>
      <c r="C51" s="131">
        <v>45008</v>
      </c>
      <c r="D51" s="127">
        <v>1</v>
      </c>
      <c r="E51" s="127">
        <f>INDEX(TAB_Leistungen_30[[Tätigkeit]:[Stk.kosten/Kosten bei Stundensatz]],MATCH(TAB_Doku_201910[[#This Row],[Leistung]],TAB_Leistungen_30[Tätigkeit],0),2)</f>
        <v>60</v>
      </c>
      <c r="F51" s="127">
        <f>INDEX(TAB_Leistungen_30[[Tätigkeit]:[Stk.kosten/Kosten bei Stundensatz]],MATCH(TAB_Doku_201910[[#This Row],[Leistung]],TAB_Leistungen_30[Tätigkeit],0),3)*TAB_Doku_201910[[#This Row],[Stk.]]</f>
        <v>35</v>
      </c>
      <c r="G51" s="78" t="str">
        <f t="shared" si="0"/>
        <v>Rechnung 29.03.2023</v>
      </c>
      <c r="H51" s="128" t="s">
        <v>1215</v>
      </c>
    </row>
    <row r="52" spans="1:8" ht="28.8" hidden="1" x14ac:dyDescent="0.3">
      <c r="A52" s="78" t="s">
        <v>1216</v>
      </c>
      <c r="B52" s="127" t="s">
        <v>953</v>
      </c>
      <c r="C52" s="131">
        <v>45009</v>
      </c>
      <c r="D52" s="127">
        <v>4</v>
      </c>
      <c r="E52" s="127">
        <v>1</v>
      </c>
      <c r="F52" s="127">
        <f>INDEX(TAB_Leistungen_30[[Tätigkeit]:[Stk.kosten/Kosten bei Stundensatz]],MATCH(TAB_Doku_201910[[#This Row],[Leistung]],TAB_Leistungen_30[Tätigkeit],0),3)*TAB_Doku_201910[[#This Row],[Stk.]]</f>
        <v>140</v>
      </c>
      <c r="G52" s="78" t="str">
        <f t="shared" si="0"/>
        <v>Rechnung 29.03.2023</v>
      </c>
      <c r="H52" s="128" t="s">
        <v>1218</v>
      </c>
    </row>
    <row r="53" spans="1:8" hidden="1" x14ac:dyDescent="0.3">
      <c r="A53" s="78" t="s">
        <v>932</v>
      </c>
      <c r="B53" s="127" t="s">
        <v>953</v>
      </c>
      <c r="C53" s="131">
        <v>45005</v>
      </c>
      <c r="D53" s="127">
        <v>1</v>
      </c>
      <c r="E53" s="127">
        <f>INDEX(TAB_Leistungen_30[[Tätigkeit]:[Stk.kosten/Kosten bei Stundensatz]],MATCH(TAB_Doku_201910[[#This Row],[Leistung]],TAB_Leistungen_30[Tätigkeit],0),2)</f>
        <v>60</v>
      </c>
      <c r="F53" s="127">
        <f>INDEX(TAB_Leistungen_30[[Tätigkeit]:[Stk.kosten/Kosten bei Stundensatz]],MATCH(TAB_Doku_201910[[#This Row],[Leistung]],TAB_Leistungen_30[Tätigkeit],0),3)*TAB_Doku_201910[[#This Row],[Stk.]]</f>
        <v>35</v>
      </c>
      <c r="G53" s="78" t="str">
        <f t="shared" si="0"/>
        <v>Rechnung 29.03.2023</v>
      </c>
      <c r="H53" s="128" t="s">
        <v>1214</v>
      </c>
    </row>
    <row r="54" spans="1:8" hidden="1" x14ac:dyDescent="0.3">
      <c r="A54" s="78" t="s">
        <v>932</v>
      </c>
      <c r="B54" s="127" t="s">
        <v>953</v>
      </c>
      <c r="C54" s="131">
        <v>45005</v>
      </c>
      <c r="D54" s="127">
        <v>0.5</v>
      </c>
      <c r="E54" s="127">
        <v>60</v>
      </c>
      <c r="F54" s="127">
        <v>35</v>
      </c>
      <c r="G54" s="78" t="str">
        <f t="shared" si="0"/>
        <v>Rechnung 29.03.2023</v>
      </c>
      <c r="H54" s="128" t="s">
        <v>1212</v>
      </c>
    </row>
    <row r="55" spans="1:8" hidden="1" x14ac:dyDescent="0.3">
      <c r="A55" s="78" t="s">
        <v>932</v>
      </c>
      <c r="B55" s="127" t="s">
        <v>58</v>
      </c>
      <c r="C55" s="131">
        <v>45000</v>
      </c>
      <c r="D55" s="127">
        <v>2</v>
      </c>
      <c r="E55" s="127">
        <v>120</v>
      </c>
      <c r="F55" s="127">
        <v>140</v>
      </c>
      <c r="G55" s="78" t="str">
        <f t="shared" si="0"/>
        <v>Rechnung 29.03.2023</v>
      </c>
      <c r="H55" s="128" t="s">
        <v>1211</v>
      </c>
    </row>
    <row r="56" spans="1:8" ht="28.8" hidden="1" x14ac:dyDescent="0.3">
      <c r="A56" s="78" t="s">
        <v>932</v>
      </c>
      <c r="B56" s="127" t="s">
        <v>2</v>
      </c>
      <c r="C56" s="131">
        <v>45000</v>
      </c>
      <c r="D56" s="127">
        <v>48.8</v>
      </c>
      <c r="E56" s="127">
        <v>10</v>
      </c>
      <c r="F56" s="127">
        <v>122</v>
      </c>
      <c r="G56" s="78" t="str">
        <f t="shared" si="0"/>
        <v>Rechnung 29.03.2023</v>
      </c>
      <c r="H56" s="128" t="s">
        <v>1211</v>
      </c>
    </row>
    <row r="57" spans="1:8" ht="28.8" hidden="1" x14ac:dyDescent="0.3">
      <c r="A57" s="78" t="s">
        <v>932</v>
      </c>
      <c r="B57" s="127" t="s">
        <v>255</v>
      </c>
      <c r="C57" s="131">
        <v>45000</v>
      </c>
      <c r="D57" s="127">
        <v>488</v>
      </c>
      <c r="E57" s="127">
        <v>0</v>
      </c>
      <c r="F57" s="127">
        <v>146.4</v>
      </c>
      <c r="G57" s="78" t="str">
        <f t="shared" si="0"/>
        <v>Rechnung 29.03.2023</v>
      </c>
      <c r="H57" s="128" t="s">
        <v>1211</v>
      </c>
    </row>
    <row r="58" spans="1:8" hidden="1" x14ac:dyDescent="0.3">
      <c r="A58" s="78" t="s">
        <v>1000</v>
      </c>
      <c r="B58" s="127" t="s">
        <v>953</v>
      </c>
      <c r="C58" s="131">
        <v>44999</v>
      </c>
      <c r="D58" s="127">
        <v>3</v>
      </c>
      <c r="E58" s="127">
        <f>INDEX(TAB_Leistungen_30[[Tätigkeit]:[Stk.kosten/Kosten bei Stundensatz]],MATCH(TAB_Doku_201910[[#This Row],[Leistung]],TAB_Leistungen_30[Tätigkeit],0),2)</f>
        <v>60</v>
      </c>
      <c r="F58" s="127">
        <f>INDEX(TAB_Leistungen_30[[Tätigkeit]:[Stk.kosten/Kosten bei Stundensatz]],MATCH(TAB_Doku_201910[[#This Row],[Leistung]],TAB_Leistungen_30[Tätigkeit],0),3)*TAB_Doku_201910[[#This Row],[Stk.]]</f>
        <v>105</v>
      </c>
      <c r="G58" s="78" t="str">
        <f t="shared" si="0"/>
        <v>Rechnung 29.03.2023</v>
      </c>
      <c r="H58" s="128" t="s">
        <v>1210</v>
      </c>
    </row>
    <row r="59" spans="1:8" ht="28.8" hidden="1" x14ac:dyDescent="0.3">
      <c r="A59" s="78" t="s">
        <v>932</v>
      </c>
      <c r="B59" s="127" t="s">
        <v>953</v>
      </c>
      <c r="C59" s="131">
        <v>44998</v>
      </c>
      <c r="D59" s="127">
        <v>1</v>
      </c>
      <c r="E59" s="127">
        <f>INDEX(TAB_Leistungen_30[[Tätigkeit]:[Stk.kosten/Kosten bei Stundensatz]],MATCH(TAB_Doku_201910[[#This Row],[Leistung]],TAB_Leistungen_30[Tätigkeit],0),2)</f>
        <v>60</v>
      </c>
      <c r="F59" s="127">
        <f>INDEX(TAB_Leistungen_30[[Tätigkeit]:[Stk.kosten/Kosten bei Stundensatz]],MATCH(TAB_Doku_201910[[#This Row],[Leistung]],TAB_Leistungen_30[Tätigkeit],0),3)*TAB_Doku_201910[[#This Row],[Stk.]]</f>
        <v>35</v>
      </c>
      <c r="G59" s="78" t="str">
        <f t="shared" si="0"/>
        <v>Rechnung 29.03.2023</v>
      </c>
      <c r="H59" s="128" t="s">
        <v>1213</v>
      </c>
    </row>
    <row r="60" spans="1:8" hidden="1" x14ac:dyDescent="0.3">
      <c r="A60" s="78" t="s">
        <v>1000</v>
      </c>
      <c r="B60" s="127" t="s">
        <v>953</v>
      </c>
      <c r="C60" s="131">
        <v>44998</v>
      </c>
      <c r="D60" s="127">
        <v>8</v>
      </c>
      <c r="E60" s="127">
        <f>INDEX(TAB_Leistungen_30[[Tätigkeit]:[Stk.kosten/Kosten bei Stundensatz]],MATCH(TAB_Doku_201910[[#This Row],[Leistung]],TAB_Leistungen_30[Tätigkeit],0),2)</f>
        <v>60</v>
      </c>
      <c r="F60" s="127">
        <f>INDEX(TAB_Leistungen_30[[Tätigkeit]:[Stk.kosten/Kosten bei Stundensatz]],MATCH(TAB_Doku_201910[[#This Row],[Leistung]],TAB_Leistungen_30[Tätigkeit],0),3)*TAB_Doku_201910[[#This Row],[Stk.]]</f>
        <v>280</v>
      </c>
      <c r="G60" s="78" t="str">
        <f t="shared" si="0"/>
        <v>Rechnung 29.03.2023</v>
      </c>
      <c r="H60" s="128" t="s">
        <v>1209</v>
      </c>
    </row>
    <row r="61" spans="1:8" hidden="1" x14ac:dyDescent="0.3">
      <c r="A61" s="78" t="s">
        <v>1000</v>
      </c>
      <c r="B61" s="127" t="s">
        <v>953</v>
      </c>
      <c r="C61" s="131">
        <v>44997</v>
      </c>
      <c r="D61" s="127">
        <v>2</v>
      </c>
      <c r="E61" s="127">
        <f>INDEX(TAB_Leistungen_30[[Tätigkeit]:[Stk.kosten/Kosten bei Stundensatz]],MATCH(TAB_Doku_201910[[#This Row],[Leistung]],TAB_Leistungen_30[Tätigkeit],0),2)</f>
        <v>60</v>
      </c>
      <c r="F61" s="127">
        <f>INDEX(TAB_Leistungen_30[[Tätigkeit]:[Stk.kosten/Kosten bei Stundensatz]],MATCH(TAB_Doku_201910[[#This Row],[Leistung]],TAB_Leistungen_30[Tätigkeit],0),3)*TAB_Doku_201910[[#This Row],[Stk.]]</f>
        <v>70</v>
      </c>
      <c r="G61" s="78" t="str">
        <f t="shared" si="0"/>
        <v>Rechnung 29.03.2023</v>
      </c>
      <c r="H61" s="128" t="s">
        <v>1206</v>
      </c>
    </row>
    <row r="62" spans="1:8" hidden="1" x14ac:dyDescent="0.3">
      <c r="A62" s="78" t="s">
        <v>1000</v>
      </c>
      <c r="B62" s="127" t="s">
        <v>953</v>
      </c>
      <c r="C62" s="131">
        <v>44997</v>
      </c>
      <c r="D62" s="127">
        <v>1.5</v>
      </c>
      <c r="E62" s="127">
        <f>INDEX(TAB_Leistungen_30[[Tätigkeit]:[Stk.kosten/Kosten bei Stundensatz]],MATCH(TAB_Doku_201910[[#This Row],[Leistung]],TAB_Leistungen_30[Tätigkeit],0),2)</f>
        <v>60</v>
      </c>
      <c r="F62" s="127">
        <f>INDEX(TAB_Leistungen_30[[Tätigkeit]:[Stk.kosten/Kosten bei Stundensatz]],MATCH(TAB_Doku_201910[[#This Row],[Leistung]],TAB_Leistungen_30[Tätigkeit],0),3)*TAB_Doku_201910[[#This Row],[Stk.]]</f>
        <v>52.5</v>
      </c>
      <c r="G62" s="78" t="str">
        <f t="shared" si="0"/>
        <v>Rechnung 29.03.2023</v>
      </c>
      <c r="H62" s="128" t="s">
        <v>1206</v>
      </c>
    </row>
    <row r="63" spans="1:8" hidden="1" x14ac:dyDescent="0.3">
      <c r="A63" s="78" t="s">
        <v>1000</v>
      </c>
      <c r="B63" s="127" t="s">
        <v>953</v>
      </c>
      <c r="C63" s="131">
        <v>44995</v>
      </c>
      <c r="D63" s="127">
        <v>2.5</v>
      </c>
      <c r="E63" s="127">
        <f>INDEX(TAB_Leistungen_30[[Tätigkeit]:[Stk.kosten/Kosten bei Stundensatz]],MATCH(TAB_Doku_201910[[#This Row],[Leistung]],TAB_Leistungen_30[Tätigkeit],0),2)</f>
        <v>60</v>
      </c>
      <c r="F63" s="127">
        <f>INDEX(TAB_Leistungen_30[[Tätigkeit]:[Stk.kosten/Kosten bei Stundensatz]],MATCH(TAB_Doku_201910[[#This Row],[Leistung]],TAB_Leistungen_30[Tätigkeit],0),3)*TAB_Doku_201910[[#This Row],[Stk.]]</f>
        <v>87.5</v>
      </c>
      <c r="G63" s="78" t="str">
        <f t="shared" si="0"/>
        <v>Rechnung 29.03.2023</v>
      </c>
      <c r="H63" s="128" t="s">
        <v>1204</v>
      </c>
    </row>
    <row r="64" spans="1:8" hidden="1" x14ac:dyDescent="0.3">
      <c r="A64" s="78" t="s">
        <v>932</v>
      </c>
      <c r="B64" s="127" t="s">
        <v>48</v>
      </c>
      <c r="C64" s="125">
        <v>44994</v>
      </c>
      <c r="D64" s="127">
        <v>2</v>
      </c>
      <c r="E64" s="127">
        <f>INDEX(TAB_Leistungen_30[[Tätigkeit]:[Stk.kosten/Kosten bei Stundensatz]],MATCH(TAB_Doku_201910[[#This Row],[Leistung]],TAB_Leistungen_30[Tätigkeit],0),2)</f>
        <v>15</v>
      </c>
      <c r="F64" s="127">
        <f>INDEX(TAB_Leistungen_30[[Tätigkeit]:[Stk.kosten/Kosten bei Stundensatz]],MATCH(TAB_Doku_201910[[#This Row],[Leistung]],TAB_Leistungen_30[Tätigkeit],0),3)*TAB_Doku_201910[[#This Row],[Stk.]]</f>
        <v>17.5</v>
      </c>
      <c r="G64" s="78" t="str">
        <f t="shared" si="0"/>
        <v>Rechnung 29.03.2023</v>
      </c>
      <c r="H64" s="128" t="s">
        <v>1207</v>
      </c>
    </row>
    <row r="65" spans="1:8" hidden="1" x14ac:dyDescent="0.3">
      <c r="A65" s="78" t="s">
        <v>1000</v>
      </c>
      <c r="B65" s="127" t="s">
        <v>953</v>
      </c>
      <c r="C65" s="125">
        <v>44994</v>
      </c>
      <c r="D65" s="127">
        <v>3</v>
      </c>
      <c r="E65" s="127">
        <f>INDEX(TAB_Leistungen_30[[Tätigkeit]:[Stk.kosten/Kosten bei Stundensatz]],MATCH(TAB_Doku_201910[[#This Row],[Leistung]],TAB_Leistungen_30[Tätigkeit],0),2)</f>
        <v>60</v>
      </c>
      <c r="F65" s="127">
        <f>INDEX(TAB_Leistungen_30[[Tätigkeit]:[Stk.kosten/Kosten bei Stundensatz]],MATCH(TAB_Doku_201910[[#This Row],[Leistung]],TAB_Leistungen_30[Tätigkeit],0),3)*TAB_Doku_201910[[#This Row],[Stk.]]</f>
        <v>105</v>
      </c>
      <c r="G65" s="78" t="str">
        <f t="shared" si="0"/>
        <v>Rechnung 29.03.2023</v>
      </c>
      <c r="H65" s="128" t="s">
        <v>1204</v>
      </c>
    </row>
    <row r="66" spans="1:8" hidden="1" x14ac:dyDescent="0.3">
      <c r="A66" s="126" t="s">
        <v>1014</v>
      </c>
      <c r="B66" s="127" t="s">
        <v>953</v>
      </c>
      <c r="C66" s="125">
        <v>44993</v>
      </c>
      <c r="D66" s="126">
        <v>1</v>
      </c>
      <c r="E66" s="127">
        <f>INDEX(TAB_Leistungen_30[[Tätigkeit]:[Stk.kosten/Kosten bei Stundensatz]],MATCH(TAB_Doku_201910[[#This Row],[Leistung]],TAB_Leistungen_30[Tätigkeit],0),2)</f>
        <v>60</v>
      </c>
      <c r="F66" s="126">
        <f>INDEX(TAB_Leistungen_30[[Tätigkeit]:[Stk.kosten/Kosten bei Stundensatz]],MATCH(TAB_Doku_201910[[#This Row],[Leistung]],TAB_Leistungen_30[Tätigkeit],0),3)*TAB_Doku_201910[[#This Row],[Stk.]]</f>
        <v>35</v>
      </c>
      <c r="G66" s="78" t="str">
        <f t="shared" si="0"/>
        <v>Rechnung 29.03.2023</v>
      </c>
      <c r="H66" s="126" t="s">
        <v>1205</v>
      </c>
    </row>
    <row r="67" spans="1:8" hidden="1" x14ac:dyDescent="0.3">
      <c r="A67" s="78" t="s">
        <v>1202</v>
      </c>
      <c r="B67" s="127" t="s">
        <v>48</v>
      </c>
      <c r="C67" s="131">
        <v>44991</v>
      </c>
      <c r="D67" s="127">
        <v>1</v>
      </c>
      <c r="E67" s="127">
        <f>INDEX(TAB_Leistungen_30[[Tätigkeit]:[Stk.kosten/Kosten bei Stundensatz]],MATCH(TAB_Doku_201910[[#This Row],[Leistung]],TAB_Leistungen_30[Tätigkeit],0),2)</f>
        <v>15</v>
      </c>
      <c r="F67" s="127">
        <f>INDEX(TAB_Leistungen_30[[Tätigkeit]:[Stk.kosten/Kosten bei Stundensatz]],MATCH(TAB_Doku_201910[[#This Row],[Leistung]],TAB_Leistungen_30[Tätigkeit],0),3)*TAB_Doku_201910[[#This Row],[Stk.]]</f>
        <v>8.75</v>
      </c>
      <c r="G67" s="78" t="str">
        <f t="shared" si="0"/>
        <v>Rechnung 29.03.2023</v>
      </c>
      <c r="H67" s="128" t="s">
        <v>1203</v>
      </c>
    </row>
    <row r="68" spans="1:8" ht="28.8" hidden="1" x14ac:dyDescent="0.3">
      <c r="A68" s="78" t="s">
        <v>1014</v>
      </c>
      <c r="B68" s="127" t="s">
        <v>2</v>
      </c>
      <c r="C68" s="131">
        <v>44984</v>
      </c>
      <c r="D68" s="127">
        <v>4</v>
      </c>
      <c r="E68" s="127">
        <f>INDEX(TAB_Leistungen_30[[Tätigkeit]:[Stk.kosten/Kosten bei Stundensatz]],MATCH(TAB_Doku_201910[[#This Row],[Leistung]],TAB_Leistungen_30[Tätigkeit],0),2)</f>
        <v>10</v>
      </c>
      <c r="F68" s="127">
        <f>INDEX(TAB_Leistungen_30[[Tätigkeit]:[Stk.kosten/Kosten bei Stundensatz]],MATCH(TAB_Doku_201910[[#This Row],[Leistung]],TAB_Leistungen_30[Tätigkeit],0),3)*TAB_Doku_201910[[#This Row],[Stk.]]</f>
        <v>10</v>
      </c>
      <c r="G68" s="78" t="str">
        <f t="shared" si="0"/>
        <v>Rechnung 29.03.2023</v>
      </c>
      <c r="H68" s="128" t="s">
        <v>1201</v>
      </c>
    </row>
    <row r="69" spans="1:8" hidden="1" x14ac:dyDescent="0.3">
      <c r="A69" s="78" t="s">
        <v>1014</v>
      </c>
      <c r="B69" s="127" t="s">
        <v>58</v>
      </c>
      <c r="C69" s="131">
        <v>44984</v>
      </c>
      <c r="D69" s="127">
        <v>1</v>
      </c>
      <c r="E69" s="127">
        <f>INDEX(TAB_Leistungen_30[[Tätigkeit]:[Stk.kosten/Kosten bei Stundensatz]],MATCH(TAB_Doku_201910[[#This Row],[Leistung]],TAB_Leistungen_30[Tätigkeit],0),2)</f>
        <v>120</v>
      </c>
      <c r="F69" s="127">
        <f>INDEX(TAB_Leistungen_30[[Tätigkeit]:[Stk.kosten/Kosten bei Stundensatz]],MATCH(TAB_Doku_201910[[#This Row],[Leistung]],TAB_Leistungen_30[Tätigkeit],0),3)*TAB_Doku_201910[[#This Row],[Stk.]]</f>
        <v>70</v>
      </c>
      <c r="G69" s="78" t="str">
        <f t="shared" si="0"/>
        <v>Rechnung 29.03.2023</v>
      </c>
      <c r="H69" s="128" t="s">
        <v>1200</v>
      </c>
    </row>
    <row r="70" spans="1:8" hidden="1" x14ac:dyDescent="0.3">
      <c r="A70" s="78" t="s">
        <v>1014</v>
      </c>
      <c r="B70" s="127" t="s">
        <v>13</v>
      </c>
      <c r="C70" s="131">
        <v>44984</v>
      </c>
      <c r="D70" s="127"/>
      <c r="E70" s="127">
        <f>INDEX(TAB_Leistungen_30[[Tätigkeit]:[Stk.kosten/Kosten bei Stundensatz]],MATCH(TAB_Doku_201910[[#This Row],[Leistung]],TAB_Leistungen_30[Tätigkeit],0),2)</f>
        <v>60</v>
      </c>
      <c r="F70" s="127">
        <f>INDEX(TAB_Leistungen_30[[Tätigkeit]:[Stk.kosten/Kosten bei Stundensatz]],MATCH(TAB_Doku_201910[[#This Row],[Leistung]],TAB_Leistungen_30[Tätigkeit],0),3)*TAB_Doku_201910[[#This Row],[Stk.]]</f>
        <v>0</v>
      </c>
      <c r="G70" s="78" t="str">
        <f t="shared" si="0"/>
        <v>Rechnung 29.03.2023</v>
      </c>
      <c r="H70" s="128" t="s">
        <v>1199</v>
      </c>
    </row>
    <row r="71" spans="1:8" ht="28.8" hidden="1" x14ac:dyDescent="0.3">
      <c r="A71" s="78" t="s">
        <v>1014</v>
      </c>
      <c r="B71" s="127" t="s">
        <v>22</v>
      </c>
      <c r="C71" s="131">
        <v>44983</v>
      </c>
      <c r="D71" s="127">
        <v>1</v>
      </c>
      <c r="E71" s="127">
        <f>INDEX(TAB_Leistungen_30[[Tätigkeit]:[Stk.kosten/Kosten bei Stundensatz]],MATCH(TAB_Doku_201910[[#This Row],[Leistung]],TAB_Leistungen_30[Tätigkeit],0),2)</f>
        <v>60</v>
      </c>
      <c r="F71" s="127">
        <f>INDEX(TAB_Leistungen_30[[Tätigkeit]:[Stk.kosten/Kosten bei Stundensatz]],MATCH(TAB_Doku_201910[[#This Row],[Leistung]],TAB_Leistungen_30[Tätigkeit],0),3)*TAB_Doku_201910[[#This Row],[Stk.]]</f>
        <v>35</v>
      </c>
      <c r="G71" s="78" t="str">
        <f t="shared" si="0"/>
        <v>Rechnung 29.03.2023</v>
      </c>
      <c r="H71" s="128" t="s">
        <v>1198</v>
      </c>
    </row>
    <row r="72" spans="1:8" ht="28.8" hidden="1" x14ac:dyDescent="0.3">
      <c r="A72" s="78" t="s">
        <v>1014</v>
      </c>
      <c r="B72" s="127" t="s">
        <v>22</v>
      </c>
      <c r="C72" s="131">
        <v>44982</v>
      </c>
      <c r="D72" s="127">
        <v>3</v>
      </c>
      <c r="E72" s="127">
        <f>INDEX(TAB_Leistungen_30[[Tätigkeit]:[Stk.kosten/Kosten bei Stundensatz]],MATCH(TAB_Doku_201910[[#This Row],[Leistung]],TAB_Leistungen_30[Tätigkeit],0),2)</f>
        <v>60</v>
      </c>
      <c r="F72" s="127">
        <f>INDEX(TAB_Leistungen_30[[Tätigkeit]:[Stk.kosten/Kosten bei Stundensatz]],MATCH(TAB_Doku_201910[[#This Row],[Leistung]],TAB_Leistungen_30[Tätigkeit],0),3)*TAB_Doku_201910[[#This Row],[Stk.]]</f>
        <v>105</v>
      </c>
      <c r="G72" s="78" t="str">
        <f t="shared" si="0"/>
        <v>Rechnung 29.03.2023</v>
      </c>
      <c r="H72" s="128" t="s">
        <v>1197</v>
      </c>
    </row>
    <row r="73" spans="1:8" hidden="1" x14ac:dyDescent="0.3">
      <c r="A73" s="78" t="s">
        <v>1014</v>
      </c>
      <c r="B73" s="127" t="s">
        <v>953</v>
      </c>
      <c r="C73" s="131">
        <v>44980</v>
      </c>
      <c r="D73" s="127">
        <v>0.5</v>
      </c>
      <c r="E73" s="127">
        <f>INDEX(TAB_Leistungen_30[[Tätigkeit]:[Stk.kosten/Kosten bei Stundensatz]],MATCH(TAB_Doku_201910[[#This Row],[Leistung]],TAB_Leistungen_30[Tätigkeit],0),2)</f>
        <v>60</v>
      </c>
      <c r="F73" s="127">
        <f>INDEX(TAB_Leistungen_30[[Tätigkeit]:[Stk.kosten/Kosten bei Stundensatz]],MATCH(TAB_Doku_201910[[#This Row],[Leistung]],TAB_Leistungen_30[Tätigkeit],0),3)*TAB_Doku_201910[[#This Row],[Stk.]]</f>
        <v>17.5</v>
      </c>
      <c r="G73" s="78" t="str">
        <f t="shared" si="0"/>
        <v>Rechnung 29.03.2023</v>
      </c>
      <c r="H73" s="128" t="s">
        <v>1196</v>
      </c>
    </row>
    <row r="74" spans="1:8" ht="14.4" hidden="1" customHeight="1" x14ac:dyDescent="0.3">
      <c r="A74" s="78" t="s">
        <v>1000</v>
      </c>
      <c r="B74" s="127" t="s">
        <v>13</v>
      </c>
      <c r="C74" s="131">
        <v>44980</v>
      </c>
      <c r="D74" s="127">
        <v>3</v>
      </c>
      <c r="E74" s="127">
        <f>INDEX(TAB_Leistungen_30[[Tätigkeit]:[Stk.kosten/Kosten bei Stundensatz]],MATCH(TAB_Doku_201910[[#This Row],[Leistung]],TAB_Leistungen_30[Tätigkeit],0),2)</f>
        <v>60</v>
      </c>
      <c r="F74" s="127">
        <f>INDEX(TAB_Leistungen_30[[Tätigkeit]:[Stk.kosten/Kosten bei Stundensatz]],MATCH(TAB_Doku_201910[[#This Row],[Leistung]],TAB_Leistungen_30[Tätigkeit],0),3)*TAB_Doku_201910[[#This Row],[Stk.]]</f>
        <v>105</v>
      </c>
      <c r="G74" s="78" t="str">
        <f t="shared" si="0"/>
        <v>Rechnung 29.03.2023</v>
      </c>
      <c r="H74" s="128" t="s">
        <v>1194</v>
      </c>
    </row>
    <row r="75" spans="1:8" ht="14.4" hidden="1" customHeight="1" x14ac:dyDescent="0.3">
      <c r="A75" s="78" t="s">
        <v>1190</v>
      </c>
      <c r="B75" s="127" t="s">
        <v>49</v>
      </c>
      <c r="C75" s="131">
        <v>44979</v>
      </c>
      <c r="D75" s="127">
        <v>1</v>
      </c>
      <c r="E75" s="127">
        <f>INDEX(TAB_Leistungen_30[[Tätigkeit]:[Stk.kosten/Kosten bei Stundensatz]],MATCH(TAB_Doku_201910[[#This Row],[Leistung]],TAB_Leistungen_30[Tätigkeit],0),2)</f>
        <v>30</v>
      </c>
      <c r="F75" s="127">
        <f>INDEX(TAB_Leistungen_30[[Tätigkeit]:[Stk.kosten/Kosten bei Stundensatz]],MATCH(TAB_Doku_201910[[#This Row],[Leistung]],TAB_Leistungen_30[Tätigkeit],0),3)*TAB_Doku_201910[[#This Row],[Stk.]]</f>
        <v>17.5</v>
      </c>
      <c r="G75" s="78" t="str">
        <f t="shared" si="0"/>
        <v>Rechnung 29.03.2023</v>
      </c>
      <c r="H75" s="128" t="s">
        <v>1193</v>
      </c>
    </row>
    <row r="76" spans="1:8" ht="14.4" hidden="1" customHeight="1" x14ac:dyDescent="0.3">
      <c r="A76" s="78" t="s">
        <v>1190</v>
      </c>
      <c r="B76" s="127" t="s">
        <v>13</v>
      </c>
      <c r="C76" s="131">
        <v>44979</v>
      </c>
      <c r="D76" s="127">
        <v>0.25</v>
      </c>
      <c r="E76" s="127">
        <f>INDEX(TAB_Leistungen_30[[Tätigkeit]:[Stk.kosten/Kosten bei Stundensatz]],MATCH(TAB_Doku_201910[[#This Row],[Leistung]],TAB_Leistungen_30[Tätigkeit],0),2)</f>
        <v>60</v>
      </c>
      <c r="F76" s="127">
        <f>INDEX(TAB_Leistungen_30[[Tätigkeit]:[Stk.kosten/Kosten bei Stundensatz]],MATCH(TAB_Doku_201910[[#This Row],[Leistung]],TAB_Leistungen_30[Tätigkeit],0),3)*TAB_Doku_201910[[#This Row],[Stk.]]</f>
        <v>8.75</v>
      </c>
      <c r="G76" s="78" t="str">
        <f t="shared" si="0"/>
        <v>Rechnung 29.03.2023</v>
      </c>
      <c r="H76" s="128" t="s">
        <v>1192</v>
      </c>
    </row>
    <row r="77" spans="1:8" ht="14.4" hidden="1" customHeight="1" x14ac:dyDescent="0.3">
      <c r="A77" s="78" t="s">
        <v>1190</v>
      </c>
      <c r="B77" s="127" t="s">
        <v>140</v>
      </c>
      <c r="C77" s="131">
        <v>44979</v>
      </c>
      <c r="D77" s="127">
        <v>3</v>
      </c>
      <c r="E77" s="127">
        <f>INDEX(TAB_Leistungen_30[[Tätigkeit]:[Stk.kosten/Kosten bei Stundensatz]],MATCH(TAB_Doku_201910[[#This Row],[Leistung]],TAB_Leistungen_30[Tätigkeit],0),2)</f>
        <v>5</v>
      </c>
      <c r="F77" s="127">
        <f>INDEX(TAB_Leistungen_30[[Tätigkeit]:[Stk.kosten/Kosten bei Stundensatz]],MATCH(TAB_Doku_201910[[#This Row],[Leistung]],TAB_Leistungen_30[Tätigkeit],0),3)*TAB_Doku_201910[[#This Row],[Stk.]]</f>
        <v>8.75</v>
      </c>
      <c r="G77" s="78" t="str">
        <f t="shared" ref="G77:G103" si="1">"Rechnung 29.03.2023"</f>
        <v>Rechnung 29.03.2023</v>
      </c>
      <c r="H77" s="128" t="s">
        <v>1191</v>
      </c>
    </row>
    <row r="78" spans="1:8" hidden="1" x14ac:dyDescent="0.3">
      <c r="A78" s="78" t="s">
        <v>1014</v>
      </c>
      <c r="B78" s="127" t="s">
        <v>953</v>
      </c>
      <c r="C78" s="131">
        <v>44978</v>
      </c>
      <c r="D78" s="127">
        <v>3.5</v>
      </c>
      <c r="E78" s="127">
        <f>INDEX(TAB_Leistungen_30[[Tätigkeit]:[Stk.kosten/Kosten bei Stundensatz]],MATCH(TAB_Doku_201910[[#This Row],[Leistung]],TAB_Leistungen_30[Tätigkeit],0),2)</f>
        <v>60</v>
      </c>
      <c r="F78" s="127">
        <f>INDEX(TAB_Leistungen_30[[Tätigkeit]:[Stk.kosten/Kosten bei Stundensatz]],MATCH(TAB_Doku_201910[[#This Row],[Leistung]],TAB_Leistungen_30[Tätigkeit],0),3)*TAB_Doku_201910[[#This Row],[Stk.]]</f>
        <v>122.5</v>
      </c>
      <c r="G78" s="78" t="str">
        <f t="shared" si="1"/>
        <v>Rechnung 29.03.2023</v>
      </c>
      <c r="H78" s="128" t="s">
        <v>1189</v>
      </c>
    </row>
    <row r="79" spans="1:8" ht="28.8" hidden="1" x14ac:dyDescent="0.3">
      <c r="A79" s="78" t="s">
        <v>1014</v>
      </c>
      <c r="B79" s="127" t="s">
        <v>953</v>
      </c>
      <c r="C79" s="131">
        <v>44977</v>
      </c>
      <c r="D79" s="127">
        <v>2.5</v>
      </c>
      <c r="E79" s="127">
        <f>INDEX(TAB_Leistungen_30[[Tätigkeit]:[Stk.kosten/Kosten bei Stundensatz]],MATCH(TAB_Doku_201910[[#This Row],[Leistung]],TAB_Leistungen_30[Tätigkeit],0),2)</f>
        <v>60</v>
      </c>
      <c r="F79" s="127">
        <f>INDEX(TAB_Leistungen_30[[Tätigkeit]:[Stk.kosten/Kosten bei Stundensatz]],MATCH(TAB_Doku_201910[[#This Row],[Leistung]],TAB_Leistungen_30[Tätigkeit],0),3)*TAB_Doku_201910[[#This Row],[Stk.]]</f>
        <v>87.5</v>
      </c>
      <c r="G79" s="78" t="str">
        <f t="shared" si="1"/>
        <v>Rechnung 29.03.2023</v>
      </c>
      <c r="H79" s="128" t="s">
        <v>1188</v>
      </c>
    </row>
    <row r="80" spans="1:8" ht="28.8" hidden="1" x14ac:dyDescent="0.3">
      <c r="A80" s="78" t="s">
        <v>959</v>
      </c>
      <c r="B80" s="127" t="s">
        <v>953</v>
      </c>
      <c r="C80" s="131">
        <v>44971</v>
      </c>
      <c r="D80" s="127">
        <v>2</v>
      </c>
      <c r="E80" s="127">
        <f>INDEX(TAB_Leistungen_30[[Tätigkeit]:[Stk.kosten/Kosten bei Stundensatz]],MATCH(TAB_Doku_201910[[#This Row],[Leistung]],TAB_Leistungen_30[Tätigkeit],0),2)</f>
        <v>60</v>
      </c>
      <c r="F80" s="127">
        <f>INDEX(TAB_Leistungen_30[[Tätigkeit]:[Stk.kosten/Kosten bei Stundensatz]],MATCH(TAB_Doku_201910[[#This Row],[Leistung]],TAB_Leistungen_30[Tätigkeit],0),3)*TAB_Doku_201910[[#This Row],[Stk.]]</f>
        <v>70</v>
      </c>
      <c r="G80" s="78" t="str">
        <f t="shared" si="1"/>
        <v>Rechnung 29.03.2023</v>
      </c>
      <c r="H80" s="128" t="s">
        <v>1187</v>
      </c>
    </row>
    <row r="81" spans="1:8" hidden="1" x14ac:dyDescent="0.3">
      <c r="A81" s="78" t="s">
        <v>959</v>
      </c>
      <c r="B81" s="127" t="s">
        <v>953</v>
      </c>
      <c r="C81" s="131">
        <v>44971</v>
      </c>
      <c r="D81" s="127">
        <v>2</v>
      </c>
      <c r="E81" s="127">
        <f>INDEX(TAB_Leistungen_30[[Tätigkeit]:[Stk.kosten/Kosten bei Stundensatz]],MATCH(TAB_Doku_201910[[#This Row],[Leistung]],TAB_Leistungen_30[Tätigkeit],0),2)</f>
        <v>60</v>
      </c>
      <c r="F81" s="127">
        <f>INDEX(TAB_Leistungen_30[[Tätigkeit]:[Stk.kosten/Kosten bei Stundensatz]],MATCH(TAB_Doku_201910[[#This Row],[Leistung]],TAB_Leistungen_30[Tätigkeit],0),3)*TAB_Doku_201910[[#This Row],[Stk.]]</f>
        <v>70</v>
      </c>
      <c r="G81" s="78" t="str">
        <f t="shared" si="1"/>
        <v>Rechnung 29.03.2023</v>
      </c>
      <c r="H81" s="128" t="s">
        <v>1195</v>
      </c>
    </row>
    <row r="82" spans="1:8" hidden="1" x14ac:dyDescent="0.3">
      <c r="A82" s="78" t="s">
        <v>102</v>
      </c>
      <c r="B82" s="127" t="s">
        <v>953</v>
      </c>
      <c r="C82" s="131">
        <v>44971</v>
      </c>
      <c r="D82" s="127">
        <v>2</v>
      </c>
      <c r="E82" s="127">
        <f>INDEX(TAB_Leistungen_30[[Tätigkeit]:[Stk.kosten/Kosten bei Stundensatz]],MATCH(TAB_Doku_201910[[#This Row],[Leistung]],TAB_Leistungen_30[Tätigkeit],0),2)</f>
        <v>60</v>
      </c>
      <c r="F82" s="127">
        <f>INDEX(TAB_Leistungen_30[[Tätigkeit]:[Stk.kosten/Kosten bei Stundensatz]],MATCH(TAB_Doku_201910[[#This Row],[Leistung]],TAB_Leistungen_30[Tätigkeit],0),3)*TAB_Doku_201910[[#This Row],[Stk.]]</f>
        <v>70</v>
      </c>
      <c r="G82" s="78" t="str">
        <f t="shared" si="1"/>
        <v>Rechnung 29.03.2023</v>
      </c>
      <c r="H82" s="128" t="s">
        <v>1186</v>
      </c>
    </row>
    <row r="83" spans="1:8" hidden="1" x14ac:dyDescent="0.3">
      <c r="A83" s="78" t="s">
        <v>1031</v>
      </c>
      <c r="B83" s="127" t="s">
        <v>953</v>
      </c>
      <c r="C83" s="131">
        <v>44961</v>
      </c>
      <c r="D83" s="127">
        <v>1</v>
      </c>
      <c r="E83" s="127">
        <f>INDEX(TAB_Leistungen_30[[Tätigkeit]:[Stk.kosten/Kosten bei Stundensatz]],MATCH(TAB_Doku_201910[[#This Row],[Leistung]],TAB_Leistungen_30[Tätigkeit],0),2)</f>
        <v>60</v>
      </c>
      <c r="F83" s="127">
        <f>INDEX(TAB_Leistungen_30[[Tätigkeit]:[Stk.kosten/Kosten bei Stundensatz]],MATCH(TAB_Doku_201910[[#This Row],[Leistung]],TAB_Leistungen_30[Tätigkeit],0),3)*TAB_Doku_201910[[#This Row],[Stk.]]</f>
        <v>35</v>
      </c>
      <c r="G83" s="78" t="str">
        <f t="shared" si="1"/>
        <v>Rechnung 29.03.2023</v>
      </c>
      <c r="H83" s="128" t="s">
        <v>1185</v>
      </c>
    </row>
    <row r="84" spans="1:8" ht="28.8" hidden="1" x14ac:dyDescent="0.3">
      <c r="A84" s="78" t="s">
        <v>1031</v>
      </c>
      <c r="B84" s="127" t="s">
        <v>48</v>
      </c>
      <c r="C84" s="131">
        <v>44961</v>
      </c>
      <c r="D84" s="127">
        <v>2</v>
      </c>
      <c r="E84" s="127">
        <f>INDEX(TAB_Leistungen_30[[Tätigkeit]:[Stk.kosten/Kosten bei Stundensatz]],MATCH(TAB_Doku_201910[[#This Row],[Leistung]],TAB_Leistungen_30[Tätigkeit],0),2)</f>
        <v>15</v>
      </c>
      <c r="F84" s="127">
        <f>INDEX(TAB_Leistungen_30[[Tätigkeit]:[Stk.kosten/Kosten bei Stundensatz]],MATCH(TAB_Doku_201910[[#This Row],[Leistung]],TAB_Leistungen_30[Tätigkeit],0),3)*TAB_Doku_201910[[#This Row],[Stk.]]</f>
        <v>17.5</v>
      </c>
      <c r="G84" s="78" t="str">
        <f t="shared" si="1"/>
        <v>Rechnung 29.03.2023</v>
      </c>
      <c r="H84" s="128" t="s">
        <v>1184</v>
      </c>
    </row>
    <row r="85" spans="1:8" ht="28.8" hidden="1" x14ac:dyDescent="0.3">
      <c r="A85" s="78" t="s">
        <v>959</v>
      </c>
      <c r="B85" s="127" t="s">
        <v>1</v>
      </c>
      <c r="C85" s="131">
        <v>44959</v>
      </c>
      <c r="D85" s="127">
        <v>2</v>
      </c>
      <c r="E85" s="127">
        <f>INDEX(TAB_Leistungen_30[[Tätigkeit]:[Stk.kosten/Kosten bei Stundensatz]],MATCH(TAB_Doku_201910[[#This Row],[Leistung]],TAB_Leistungen_30[Tätigkeit],0),2)</f>
        <v>10</v>
      </c>
      <c r="F85" s="127">
        <f>INDEX(TAB_Leistungen_30[[Tätigkeit]:[Stk.kosten/Kosten bei Stundensatz]],MATCH(TAB_Doku_201910[[#This Row],[Leistung]],TAB_Leistungen_30[Tätigkeit],0),3)*TAB_Doku_201910[[#This Row],[Stk.]]</f>
        <v>11.666666666666666</v>
      </c>
      <c r="G85" s="78" t="str">
        <f t="shared" si="1"/>
        <v>Rechnung 29.03.2023</v>
      </c>
      <c r="H85" s="128" t="s">
        <v>1183</v>
      </c>
    </row>
    <row r="86" spans="1:8" ht="14.4" hidden="1" customHeight="1" x14ac:dyDescent="0.3">
      <c r="A86" s="78" t="s">
        <v>959</v>
      </c>
      <c r="B86" s="127" t="s">
        <v>48</v>
      </c>
      <c r="C86" s="131">
        <v>44959</v>
      </c>
      <c r="D86" s="127">
        <v>1</v>
      </c>
      <c r="E86" s="127">
        <f>INDEX(TAB_Leistungen_30[[Tätigkeit]:[Stk.kosten/Kosten bei Stundensatz]],MATCH(TAB_Doku_201910[[#This Row],[Leistung]],TAB_Leistungen_30[Tätigkeit],0),2)</f>
        <v>15</v>
      </c>
      <c r="F86" s="127">
        <f>INDEX(TAB_Leistungen_30[[Tätigkeit]:[Stk.kosten/Kosten bei Stundensatz]],MATCH(TAB_Doku_201910[[#This Row],[Leistung]],TAB_Leistungen_30[Tätigkeit],0),3)*TAB_Doku_201910[[#This Row],[Stk.]]</f>
        <v>8.75</v>
      </c>
      <c r="G86" s="78" t="str">
        <f t="shared" si="1"/>
        <v>Rechnung 29.03.2023</v>
      </c>
      <c r="H86" s="128" t="s">
        <v>1180</v>
      </c>
    </row>
    <row r="87" spans="1:8" hidden="1" x14ac:dyDescent="0.3">
      <c r="A87" s="78" t="s">
        <v>932</v>
      </c>
      <c r="B87" s="127" t="s">
        <v>48</v>
      </c>
      <c r="C87" s="131">
        <v>44959</v>
      </c>
      <c r="D87" s="127">
        <v>1</v>
      </c>
      <c r="E87" s="127">
        <f>INDEX(TAB_Leistungen_30[[Tätigkeit]:[Stk.kosten/Kosten bei Stundensatz]],MATCH(TAB_Doku_201910[[#This Row],[Leistung]],TAB_Leistungen_30[Tätigkeit],0),2)</f>
        <v>15</v>
      </c>
      <c r="F87" s="127">
        <f>INDEX(TAB_Leistungen_30[[Tätigkeit]:[Stk.kosten/Kosten bei Stundensatz]],MATCH(TAB_Doku_201910[[#This Row],[Leistung]],TAB_Leistungen_30[Tätigkeit],0),3)*TAB_Doku_201910[[#This Row],[Stk.]]</f>
        <v>8.75</v>
      </c>
      <c r="G87" s="78" t="str">
        <f t="shared" si="1"/>
        <v>Rechnung 29.03.2023</v>
      </c>
      <c r="H87" s="128" t="s">
        <v>1182</v>
      </c>
    </row>
    <row r="88" spans="1:8" hidden="1" x14ac:dyDescent="0.3">
      <c r="A88" s="78" t="s">
        <v>1031</v>
      </c>
      <c r="B88" s="127" t="s">
        <v>48</v>
      </c>
      <c r="C88" s="131">
        <v>44959</v>
      </c>
      <c r="D88" s="127">
        <v>1</v>
      </c>
      <c r="E88" s="127">
        <f>INDEX(TAB_Leistungen_30[[Tätigkeit]:[Stk.kosten/Kosten bei Stundensatz]],MATCH(TAB_Doku_201910[[#This Row],[Leistung]],TAB_Leistungen_30[Tätigkeit],0),2)</f>
        <v>15</v>
      </c>
      <c r="F88" s="127">
        <f>INDEX(TAB_Leistungen_30[[Tätigkeit]:[Stk.kosten/Kosten bei Stundensatz]],MATCH(TAB_Doku_201910[[#This Row],[Leistung]],TAB_Leistungen_30[Tätigkeit],0),3)*TAB_Doku_201910[[#This Row],[Stk.]]</f>
        <v>8.75</v>
      </c>
      <c r="G88" s="78" t="str">
        <f t="shared" si="1"/>
        <v>Rechnung 29.03.2023</v>
      </c>
      <c r="H88" s="128" t="s">
        <v>1181</v>
      </c>
    </row>
    <row r="89" spans="1:8" ht="28.8" hidden="1" x14ac:dyDescent="0.3">
      <c r="A89" s="78" t="s">
        <v>1178</v>
      </c>
      <c r="B89" s="127" t="s">
        <v>1</v>
      </c>
      <c r="C89" s="131">
        <v>44958</v>
      </c>
      <c r="D89" s="127">
        <v>3</v>
      </c>
      <c r="E89" s="127">
        <f>INDEX(TAB_Leistungen_30[[Tätigkeit]:[Stk.kosten/Kosten bei Stundensatz]],MATCH(TAB_Doku_201910[[#This Row],[Leistung]],TAB_Leistungen_30[Tätigkeit],0),2)</f>
        <v>10</v>
      </c>
      <c r="F89" s="127">
        <f>INDEX(TAB_Leistungen_30[[Tätigkeit]:[Stk.kosten/Kosten bei Stundensatz]],MATCH(TAB_Doku_201910[[#This Row],[Leistung]],TAB_Leistungen_30[Tätigkeit],0),3)*TAB_Doku_201910[[#This Row],[Stk.]]</f>
        <v>17.5</v>
      </c>
      <c r="G89" s="78" t="str">
        <f t="shared" si="1"/>
        <v>Rechnung 29.03.2023</v>
      </c>
      <c r="H89" s="128" t="s">
        <v>1179</v>
      </c>
    </row>
    <row r="90" spans="1:8" hidden="1" x14ac:dyDescent="0.3">
      <c r="A90" s="78" t="s">
        <v>959</v>
      </c>
      <c r="B90" s="127" t="s">
        <v>48</v>
      </c>
      <c r="C90" s="131">
        <v>44952</v>
      </c>
      <c r="D90" s="127">
        <v>1</v>
      </c>
      <c r="E90" s="127">
        <f>INDEX(TAB_Leistungen_30[[Tätigkeit]:[Stk.kosten/Kosten bei Stundensatz]],MATCH(TAB_Doku_201910[[#This Row],[Leistung]],TAB_Leistungen_30[Tätigkeit],0),2)</f>
        <v>15</v>
      </c>
      <c r="F90" s="127">
        <f>INDEX(TAB_Leistungen_30[[Tätigkeit]:[Stk.kosten/Kosten bei Stundensatz]],MATCH(TAB_Doku_201910[[#This Row],[Leistung]],TAB_Leistungen_30[Tätigkeit],0),3)*TAB_Doku_201910[[#This Row],[Stk.]]</f>
        <v>8.75</v>
      </c>
      <c r="G90" s="78" t="str">
        <f t="shared" si="1"/>
        <v>Rechnung 29.03.2023</v>
      </c>
      <c r="H90" s="128" t="s">
        <v>1176</v>
      </c>
    </row>
    <row r="91" spans="1:8" hidden="1" x14ac:dyDescent="0.3">
      <c r="A91" s="78" t="s">
        <v>1014</v>
      </c>
      <c r="B91" s="127" t="s">
        <v>953</v>
      </c>
      <c r="C91" s="131">
        <v>44952</v>
      </c>
      <c r="D91" s="127">
        <v>7</v>
      </c>
      <c r="E91" s="127">
        <f>INDEX(TAB_Leistungen_30[[Tätigkeit]:[Stk.kosten/Kosten bei Stundensatz]],MATCH(TAB_Doku_201910[[#This Row],[Leistung]],TAB_Leistungen_30[Tätigkeit],0),2)</f>
        <v>60</v>
      </c>
      <c r="F91" s="127">
        <f>INDEX(TAB_Leistungen_30[[Tätigkeit]:[Stk.kosten/Kosten bei Stundensatz]],MATCH(TAB_Doku_201910[[#This Row],[Leistung]],TAB_Leistungen_30[Tätigkeit],0),3)*TAB_Doku_201910[[#This Row],[Stk.]]</f>
        <v>245</v>
      </c>
      <c r="G91" s="78" t="str">
        <f t="shared" si="1"/>
        <v>Rechnung 29.03.2023</v>
      </c>
      <c r="H91" s="128" t="s">
        <v>1174</v>
      </c>
    </row>
    <row r="92" spans="1:8" ht="28.8" hidden="1" x14ac:dyDescent="0.3">
      <c r="A92" s="78" t="s">
        <v>1014</v>
      </c>
      <c r="B92" s="127" t="s">
        <v>953</v>
      </c>
      <c r="C92" s="131">
        <v>44951</v>
      </c>
      <c r="D92" s="127">
        <v>1</v>
      </c>
      <c r="E92" s="127">
        <f>INDEX(TAB_Leistungen_30[[Tätigkeit]:[Stk.kosten/Kosten bei Stundensatz]],MATCH(TAB_Doku_201910[[#This Row],[Leistung]],TAB_Leistungen_30[Tätigkeit],0),2)</f>
        <v>60</v>
      </c>
      <c r="F92" s="127">
        <f>INDEX(TAB_Leistungen_30[[Tätigkeit]:[Stk.kosten/Kosten bei Stundensatz]],MATCH(TAB_Doku_201910[[#This Row],[Leistung]],TAB_Leistungen_30[Tätigkeit],0),3)*TAB_Doku_201910[[#This Row],[Stk.]]</f>
        <v>35</v>
      </c>
      <c r="G92" s="78" t="str">
        <f t="shared" si="1"/>
        <v>Rechnung 29.03.2023</v>
      </c>
      <c r="H92" s="128" t="s">
        <v>1173</v>
      </c>
    </row>
    <row r="93" spans="1:8" hidden="1" x14ac:dyDescent="0.3">
      <c r="A93" s="78" t="s">
        <v>1171</v>
      </c>
      <c r="B93" s="127" t="s">
        <v>48</v>
      </c>
      <c r="C93" s="131">
        <v>44951</v>
      </c>
      <c r="D93" s="127">
        <v>1</v>
      </c>
      <c r="E93" s="127">
        <f>INDEX(TAB_Leistungen_30[[Tätigkeit]:[Stk.kosten/Kosten bei Stundensatz]],MATCH(TAB_Doku_201910[[#This Row],[Leistung]],TAB_Leistungen_30[Tätigkeit],0),2)</f>
        <v>15</v>
      </c>
      <c r="F93" s="127">
        <f>INDEX(TAB_Leistungen_30[[Tätigkeit]:[Stk.kosten/Kosten bei Stundensatz]],MATCH(TAB_Doku_201910[[#This Row],[Leistung]],TAB_Leistungen_30[Tätigkeit],0),3)*TAB_Doku_201910[[#This Row],[Stk.]]</f>
        <v>8.75</v>
      </c>
      <c r="G93" s="78" t="str">
        <f t="shared" si="1"/>
        <v>Rechnung 29.03.2023</v>
      </c>
      <c r="H93" s="128" t="s">
        <v>1177</v>
      </c>
    </row>
    <row r="94" spans="1:8" hidden="1" x14ac:dyDescent="0.3">
      <c r="A94" s="78" t="s">
        <v>1014</v>
      </c>
      <c r="B94" s="127" t="s">
        <v>953</v>
      </c>
      <c r="C94" s="131">
        <v>44950</v>
      </c>
      <c r="D94" s="127">
        <v>10</v>
      </c>
      <c r="E94" s="127">
        <f>INDEX(TAB_Leistungen_30[[Tätigkeit]:[Stk.kosten/Kosten bei Stundensatz]],MATCH(TAB_Doku_201910[[#This Row],[Leistung]],TAB_Leistungen_30[Tätigkeit],0),2)</f>
        <v>60</v>
      </c>
      <c r="F94" s="127">
        <f>INDEX(TAB_Leistungen_30[[Tätigkeit]:[Stk.kosten/Kosten bei Stundensatz]],MATCH(TAB_Doku_201910[[#This Row],[Leistung]],TAB_Leistungen_30[Tätigkeit],0),3)*TAB_Doku_201910[[#This Row],[Stk.]]</f>
        <v>350</v>
      </c>
      <c r="G94" s="78" t="str">
        <f t="shared" si="1"/>
        <v>Rechnung 29.03.2023</v>
      </c>
      <c r="H94" s="128" t="s">
        <v>1174</v>
      </c>
    </row>
    <row r="95" spans="1:8" hidden="1" x14ac:dyDescent="0.3">
      <c r="A95" s="78" t="s">
        <v>1171</v>
      </c>
      <c r="B95" s="127" t="s">
        <v>953</v>
      </c>
      <c r="C95" s="131">
        <v>44949</v>
      </c>
      <c r="D95" s="127">
        <v>0.5</v>
      </c>
      <c r="E95" s="127">
        <f>INDEX(TAB_Leistungen_30[[Tätigkeit]:[Stk.kosten/Kosten bei Stundensatz]],MATCH(TAB_Doku_201910[[#This Row],[Leistung]],TAB_Leistungen_30[Tätigkeit],0),2)</f>
        <v>60</v>
      </c>
      <c r="F95" s="127">
        <f>INDEX(TAB_Leistungen_30[[Tätigkeit]:[Stk.kosten/Kosten bei Stundensatz]],MATCH(TAB_Doku_201910[[#This Row],[Leistung]],TAB_Leistungen_30[Tätigkeit],0),3)*TAB_Doku_201910[[#This Row],[Stk.]]</f>
        <v>17.5</v>
      </c>
      <c r="G95" s="78" t="str">
        <f t="shared" si="1"/>
        <v>Rechnung 29.03.2023</v>
      </c>
      <c r="H95" s="128" t="s">
        <v>1170</v>
      </c>
    </row>
    <row r="96" spans="1:8" hidden="1" x14ac:dyDescent="0.3">
      <c r="A96" s="78" t="s">
        <v>1000</v>
      </c>
      <c r="B96" s="127" t="s">
        <v>953</v>
      </c>
      <c r="C96" s="131">
        <v>44949</v>
      </c>
      <c r="D96" s="127">
        <v>2</v>
      </c>
      <c r="E96" s="127">
        <f>INDEX(TAB_Leistungen_30[[Tätigkeit]:[Stk.kosten/Kosten bei Stundensatz]],MATCH(TAB_Doku_201910[[#This Row],[Leistung]],TAB_Leistungen_30[Tätigkeit],0),2)</f>
        <v>60</v>
      </c>
      <c r="F96" s="127">
        <f>INDEX(TAB_Leistungen_30[[Tätigkeit]:[Stk.kosten/Kosten bei Stundensatz]],MATCH(TAB_Doku_201910[[#This Row],[Leistung]],TAB_Leistungen_30[Tätigkeit],0),3)*TAB_Doku_201910[[#This Row],[Stk.]]</f>
        <v>70</v>
      </c>
      <c r="G96" s="78" t="str">
        <f t="shared" si="1"/>
        <v>Rechnung 29.03.2023</v>
      </c>
      <c r="H96" s="128" t="s">
        <v>1208</v>
      </c>
    </row>
    <row r="97" spans="1:8" hidden="1" x14ac:dyDescent="0.3">
      <c r="A97" s="78" t="s">
        <v>1014</v>
      </c>
      <c r="B97" s="127" t="s">
        <v>953</v>
      </c>
      <c r="C97" s="131">
        <v>44944</v>
      </c>
      <c r="D97" s="127">
        <v>3</v>
      </c>
      <c r="E97" s="127">
        <f>INDEX(TAB_Leistungen_30[[Tätigkeit]:[Stk.kosten/Kosten bei Stundensatz]],MATCH(TAB_Doku_201910[[#This Row],[Leistung]],TAB_Leistungen_30[Tätigkeit],0),2)</f>
        <v>60</v>
      </c>
      <c r="F97" s="127">
        <f>INDEX(TAB_Leistungen_30[[Tätigkeit]:[Stk.kosten/Kosten bei Stundensatz]],MATCH(TAB_Doku_201910[[#This Row],[Leistung]],TAB_Leistungen_30[Tätigkeit],0),3)*TAB_Doku_201910[[#This Row],[Stk.]]</f>
        <v>105</v>
      </c>
      <c r="G97" s="78" t="str">
        <f t="shared" si="1"/>
        <v>Rechnung 29.03.2023</v>
      </c>
      <c r="H97" s="128" t="s">
        <v>1175</v>
      </c>
    </row>
    <row r="98" spans="1:8" hidden="1" x14ac:dyDescent="0.3">
      <c r="A98" s="78" t="s">
        <v>623</v>
      </c>
      <c r="B98" s="127" t="s">
        <v>953</v>
      </c>
      <c r="C98" s="131">
        <v>44943</v>
      </c>
      <c r="D98" s="127">
        <v>1</v>
      </c>
      <c r="E98" s="127">
        <f>INDEX(TAB_Leistungen_30[[Tätigkeit]:[Stk.kosten/Kosten bei Stundensatz]],MATCH(TAB_Doku_201910[[#This Row],[Leistung]],TAB_Leistungen_30[Tätigkeit],0),2)</f>
        <v>60</v>
      </c>
      <c r="F98" s="127">
        <f>INDEX(TAB_Leistungen_30[[Tätigkeit]:[Stk.kosten/Kosten bei Stundensatz]],MATCH(TAB_Doku_201910[[#This Row],[Leistung]],TAB_Leistungen_30[Tätigkeit],0),3)*TAB_Doku_201910[[#This Row],[Stk.]]</f>
        <v>35</v>
      </c>
      <c r="G98" s="78" t="str">
        <f t="shared" si="1"/>
        <v>Rechnung 29.03.2023</v>
      </c>
      <c r="H98" s="128" t="s">
        <v>1169</v>
      </c>
    </row>
    <row r="99" spans="1:8" hidden="1" x14ac:dyDescent="0.3">
      <c r="A99" s="78" t="s">
        <v>1014</v>
      </c>
      <c r="B99" s="127" t="s">
        <v>953</v>
      </c>
      <c r="C99" s="131">
        <v>44942</v>
      </c>
      <c r="D99" s="127">
        <v>1</v>
      </c>
      <c r="E99" s="127">
        <f>INDEX(TAB_Leistungen_30[[Tätigkeit]:[Stk.kosten/Kosten bei Stundensatz]],MATCH(TAB_Doku_201910[[#This Row],[Leistung]],TAB_Leistungen_30[Tätigkeit],0),2)</f>
        <v>60</v>
      </c>
      <c r="F99" s="127">
        <f>INDEX(TAB_Leistungen_30[[Tätigkeit]:[Stk.kosten/Kosten bei Stundensatz]],MATCH(TAB_Doku_201910[[#This Row],[Leistung]],TAB_Leistungen_30[Tätigkeit],0),3)*TAB_Doku_201910[[#This Row],[Stk.]]</f>
        <v>35</v>
      </c>
      <c r="G99" s="78" t="str">
        <f t="shared" si="1"/>
        <v>Rechnung 29.03.2023</v>
      </c>
      <c r="H99" s="128" t="s">
        <v>1172</v>
      </c>
    </row>
    <row r="100" spans="1:8" ht="28.8" hidden="1" x14ac:dyDescent="0.3">
      <c r="A100" s="78" t="s">
        <v>1163</v>
      </c>
      <c r="B100" s="127" t="s">
        <v>35</v>
      </c>
      <c r="C100" s="131">
        <v>44939</v>
      </c>
      <c r="D100" s="127">
        <v>1.5</v>
      </c>
      <c r="E100" s="127">
        <f>INDEX(TAB_Leistungen_30[[Tätigkeit]:[Stk.kosten/Kosten bei Stundensatz]],MATCH(TAB_Doku_201910[[#This Row],[Leistung]],TAB_Leistungen_30[Tätigkeit],0),2)</f>
        <v>60</v>
      </c>
      <c r="F100" s="127">
        <f>INDEX(TAB_Leistungen_30[[Tätigkeit]:[Stk.kosten/Kosten bei Stundensatz]],MATCH(TAB_Doku_201910[[#This Row],[Leistung]],TAB_Leistungen_30[Tätigkeit],0),3)*TAB_Doku_201910[[#This Row],[Stk.]]</f>
        <v>52.5</v>
      </c>
      <c r="G100" s="78" t="str">
        <f t="shared" si="1"/>
        <v>Rechnung 29.03.2023</v>
      </c>
      <c r="H100" s="128" t="s">
        <v>1168</v>
      </c>
    </row>
    <row r="101" spans="1:8" ht="28.8" hidden="1" x14ac:dyDescent="0.3">
      <c r="A101" s="78" t="s">
        <v>102</v>
      </c>
      <c r="B101" s="127" t="s">
        <v>953</v>
      </c>
      <c r="C101" s="131">
        <v>44937</v>
      </c>
      <c r="D101" s="127">
        <v>4</v>
      </c>
      <c r="E101" s="127">
        <f>INDEX(TAB_Leistungen_30[[Tätigkeit]:[Stk.kosten/Kosten bei Stundensatz]],MATCH(TAB_Doku_201910[[#This Row],[Leistung]],TAB_Leistungen_30[Tätigkeit],0),2)</f>
        <v>60</v>
      </c>
      <c r="F101" s="127">
        <f>INDEX(TAB_Leistungen_30[[Tätigkeit]:[Stk.kosten/Kosten bei Stundensatz]],MATCH(TAB_Doku_201910[[#This Row],[Leistung]],TAB_Leistungen_30[Tätigkeit],0),3)*TAB_Doku_201910[[#This Row],[Stk.]]</f>
        <v>140</v>
      </c>
      <c r="G101" s="78" t="str">
        <f t="shared" si="1"/>
        <v>Rechnung 29.03.2023</v>
      </c>
      <c r="H101" s="128" t="s">
        <v>1166</v>
      </c>
    </row>
    <row r="102" spans="1:8" ht="43.2" hidden="1" x14ac:dyDescent="0.3">
      <c r="A102" s="78" t="s">
        <v>623</v>
      </c>
      <c r="B102" s="127" t="s">
        <v>1003</v>
      </c>
      <c r="C102" s="131">
        <v>44935</v>
      </c>
      <c r="D102" s="127">
        <v>4</v>
      </c>
      <c r="E102" s="127">
        <f>INDEX(TAB_Leistungen_30[[Tätigkeit]:[Stk.kosten/Kosten bei Stundensatz]],MATCH(TAB_Doku_201910[[#This Row],[Leistung]],TAB_Leistungen_30[Tätigkeit],0),2)</f>
        <v>60</v>
      </c>
      <c r="F102" s="127">
        <f>INDEX(TAB_Leistungen_30[[Tätigkeit]:[Stk.kosten/Kosten bei Stundensatz]],MATCH(TAB_Doku_201910[[#This Row],[Leistung]],TAB_Leistungen_30[Tätigkeit],0),3)*TAB_Doku_201910[[#This Row],[Stk.]]</f>
        <v>140</v>
      </c>
      <c r="G102" s="78" t="str">
        <f t="shared" si="1"/>
        <v>Rechnung 29.03.2023</v>
      </c>
      <c r="H102" s="128" t="s">
        <v>1167</v>
      </c>
    </row>
    <row r="103" spans="1:8" ht="28.8" hidden="1" x14ac:dyDescent="0.3">
      <c r="A103" s="78" t="s">
        <v>1163</v>
      </c>
      <c r="B103" s="127" t="s">
        <v>953</v>
      </c>
      <c r="C103" s="131">
        <v>44935</v>
      </c>
      <c r="D103" s="127">
        <v>1</v>
      </c>
      <c r="E103" s="127">
        <f>INDEX(TAB_Leistungen_30[[Tätigkeit]:[Stk.kosten/Kosten bei Stundensatz]],MATCH(TAB_Doku_201910[[#This Row],[Leistung]],TAB_Leistungen_30[Tätigkeit],0),2)</f>
        <v>60</v>
      </c>
      <c r="F103" s="127">
        <f>INDEX(TAB_Leistungen_30[[Tätigkeit]:[Stk.kosten/Kosten bei Stundensatz]],MATCH(TAB_Doku_201910[[#This Row],[Leistung]],TAB_Leistungen_30[Tätigkeit],0),3)*TAB_Doku_201910[[#This Row],[Stk.]]</f>
        <v>35</v>
      </c>
      <c r="G103" s="78" t="str">
        <f t="shared" si="1"/>
        <v>Rechnung 29.03.2023</v>
      </c>
      <c r="H103" s="128" t="s">
        <v>1164</v>
      </c>
    </row>
    <row r="104" spans="1:8" ht="14.4" hidden="1" customHeight="1" x14ac:dyDescent="0.3">
      <c r="A104" s="78" t="s">
        <v>102</v>
      </c>
      <c r="B104" s="127" t="s">
        <v>1151</v>
      </c>
      <c r="C104" s="131">
        <v>44918</v>
      </c>
      <c r="D104" s="127">
        <v>1</v>
      </c>
      <c r="E104" s="127" t="e">
        <f>INDEX(TAB_Leistungen_30[[Tätigkeit]:[Stk.kosten/Kosten bei Stundensatz]],MATCH(TAB_Doku_201910[[#This Row],[Leistung]],TAB_Leistungen_30[Tätigkeit],0),2)</f>
        <v>#N/A</v>
      </c>
      <c r="F104" s="127">
        <v>1080</v>
      </c>
      <c r="G104" s="78" t="str">
        <f t="shared" ref="G104:G120" si="2">"Dezember 2022"</f>
        <v>Dezember 2022</v>
      </c>
      <c r="H104" s="128" t="s">
        <v>1149</v>
      </c>
    </row>
    <row r="105" spans="1:8" ht="14.4" hidden="1" customHeight="1" x14ac:dyDescent="0.3">
      <c r="A105" s="78" t="s">
        <v>102</v>
      </c>
      <c r="B105" s="127" t="s">
        <v>1148</v>
      </c>
      <c r="C105" s="131">
        <v>44918</v>
      </c>
      <c r="D105" s="127">
        <v>1</v>
      </c>
      <c r="E105" s="127" t="e">
        <f>INDEX(TAB_Leistungen_30[[Tätigkeit]:[Stk.kosten/Kosten bei Stundensatz]],MATCH(TAB_Doku_201910[[#This Row],[Leistung]],TAB_Leistungen_30[Tätigkeit],0),2)</f>
        <v>#N/A</v>
      </c>
      <c r="F105" s="127">
        <v>1500</v>
      </c>
      <c r="G105" s="78" t="str">
        <f t="shared" si="2"/>
        <v>Dezember 2022</v>
      </c>
      <c r="H105" s="128" t="s">
        <v>1147</v>
      </c>
    </row>
    <row r="106" spans="1:8" ht="14.4" hidden="1" customHeight="1" x14ac:dyDescent="0.3">
      <c r="A106" s="78" t="s">
        <v>102</v>
      </c>
      <c r="B106" s="127" t="s">
        <v>207</v>
      </c>
      <c r="C106" s="131">
        <v>44918</v>
      </c>
      <c r="D106" s="127">
        <v>2</v>
      </c>
      <c r="E106" s="127">
        <f>INDEX(TAB_Leistungen_30[[Tätigkeit]:[Stk.kosten/Kosten bei Stundensatz]],MATCH(TAB_Doku_201910[[#This Row],[Leistung]],TAB_Leistungen_30[Tätigkeit],0),2)</f>
        <v>0</v>
      </c>
      <c r="F106" s="127">
        <f>INDEX(TAB_Leistungen_30[[Tätigkeit]:[Stk.kosten/Kosten bei Stundensatz]],MATCH(TAB_Doku_201910[[#This Row],[Leistung]],TAB_Leistungen_30[Tätigkeit],0),3)*TAB_Doku_201910[[#This Row],[Stk.]]</f>
        <v>10</v>
      </c>
      <c r="G106" s="78" t="str">
        <f t="shared" si="2"/>
        <v>Dezember 2022</v>
      </c>
      <c r="H106" s="128" t="s">
        <v>1146</v>
      </c>
    </row>
    <row r="107" spans="1:8" ht="14.4" hidden="1" customHeight="1" x14ac:dyDescent="0.3">
      <c r="A107" s="78" t="s">
        <v>102</v>
      </c>
      <c r="B107" s="127" t="s">
        <v>13</v>
      </c>
      <c r="C107" s="131">
        <v>44918</v>
      </c>
      <c r="D107" s="127">
        <v>1</v>
      </c>
      <c r="E107" s="127">
        <f>INDEX(TAB_Leistungen_30[[Tätigkeit]:[Stk.kosten/Kosten bei Stundensatz]],MATCH(TAB_Doku_201910[[#This Row],[Leistung]],TAB_Leistungen_30[Tätigkeit],0),2)</f>
        <v>60</v>
      </c>
      <c r="F107" s="127">
        <f>INDEX(TAB_Leistungen_30[[Tätigkeit]:[Stk.kosten/Kosten bei Stundensatz]],MATCH(TAB_Doku_201910[[#This Row],[Leistung]],TAB_Leistungen_30[Tätigkeit],0),3)*TAB_Doku_201910[[#This Row],[Stk.]]</f>
        <v>35</v>
      </c>
      <c r="G107" s="78" t="str">
        <f t="shared" si="2"/>
        <v>Dezember 2022</v>
      </c>
      <c r="H107" s="128" t="s">
        <v>1146</v>
      </c>
    </row>
    <row r="108" spans="1:8" ht="14.4" hidden="1" customHeight="1" x14ac:dyDescent="0.3">
      <c r="A108" s="78" t="s">
        <v>1031</v>
      </c>
      <c r="B108" s="127" t="s">
        <v>953</v>
      </c>
      <c r="C108" s="131">
        <v>44918</v>
      </c>
      <c r="D108" s="127">
        <v>0.5</v>
      </c>
      <c r="E108" s="127">
        <f>INDEX(TAB_Leistungen_30[[Tätigkeit]:[Stk.kosten/Kosten bei Stundensatz]],MATCH(TAB_Doku_201910[[#This Row],[Leistung]],TAB_Leistungen_30[Tätigkeit],0),2)</f>
        <v>60</v>
      </c>
      <c r="F108" s="127">
        <f>INDEX(TAB_Leistungen_30[[Tätigkeit]:[Stk.kosten/Kosten bei Stundensatz]],MATCH(TAB_Doku_201910[[#This Row],[Leistung]],TAB_Leistungen_30[Tätigkeit],0),3)*TAB_Doku_201910[[#This Row],[Stk.]]</f>
        <v>17.5</v>
      </c>
      <c r="G108" s="78" t="str">
        <f t="shared" si="2"/>
        <v>Dezember 2022</v>
      </c>
      <c r="H108" s="128" t="s">
        <v>1141</v>
      </c>
    </row>
    <row r="109" spans="1:8" hidden="1" x14ac:dyDescent="0.3">
      <c r="A109" s="78" t="s">
        <v>932</v>
      </c>
      <c r="B109" s="127" t="s">
        <v>953</v>
      </c>
      <c r="C109" s="131">
        <v>44918</v>
      </c>
      <c r="D109" s="127">
        <v>1</v>
      </c>
      <c r="E109" s="127">
        <f>INDEX(TAB_Leistungen_30[[Tätigkeit]:[Stk.kosten/Kosten bei Stundensatz]],MATCH(TAB_Doku_201910[[#This Row],[Leistung]],TAB_Leistungen_30[Tätigkeit],0),2)</f>
        <v>60</v>
      </c>
      <c r="F109" s="127">
        <f>INDEX(TAB_Leistungen_30[[Tätigkeit]:[Stk.kosten/Kosten bei Stundensatz]],MATCH(TAB_Doku_201910[[#This Row],[Leistung]],TAB_Leistungen_30[Tätigkeit],0),3)*TAB_Doku_201910[[#This Row],[Stk.]]</f>
        <v>35</v>
      </c>
      <c r="G109" s="78" t="str">
        <f t="shared" si="2"/>
        <v>Dezember 2022</v>
      </c>
      <c r="H109" s="128" t="s">
        <v>1141</v>
      </c>
    </row>
    <row r="110" spans="1:8" hidden="1" x14ac:dyDescent="0.3">
      <c r="A110" s="78" t="s">
        <v>932</v>
      </c>
      <c r="B110" s="127" t="s">
        <v>16</v>
      </c>
      <c r="C110" s="131">
        <v>44918</v>
      </c>
      <c r="D110" s="127">
        <v>1</v>
      </c>
      <c r="E110" s="127">
        <f>INDEX(TAB_Leistungen_30[[Tätigkeit]:[Stk.kosten/Kosten bei Stundensatz]],MATCH(TAB_Doku_201910[[#This Row],[Leistung]],TAB_Leistungen_30[Tätigkeit],0),2)</f>
        <v>1440</v>
      </c>
      <c r="F110" s="127">
        <f>INDEX(TAB_Leistungen_30[[Tätigkeit]:[Stk.kosten/Kosten bei Stundensatz]],MATCH(TAB_Doku_201910[[#This Row],[Leistung]],TAB_Leistungen_30[Tätigkeit],0),3)*TAB_Doku_201910[[#This Row],[Stk.]]</f>
        <v>840</v>
      </c>
      <c r="G110" s="78" t="str">
        <f t="shared" si="2"/>
        <v>Dezember 2022</v>
      </c>
      <c r="H110" s="128" t="s">
        <v>1162</v>
      </c>
    </row>
    <row r="111" spans="1:8" ht="28.8" hidden="1" x14ac:dyDescent="0.3">
      <c r="A111" s="78" t="s">
        <v>932</v>
      </c>
      <c r="B111" s="127" t="s">
        <v>953</v>
      </c>
      <c r="C111" s="131">
        <v>44918</v>
      </c>
      <c r="D111" s="127">
        <v>1</v>
      </c>
      <c r="E111" s="127">
        <f>INDEX(TAB_Leistungen_30[[Tätigkeit]:[Stk.kosten/Kosten bei Stundensatz]],MATCH(TAB_Doku_201910[[#This Row],[Leistung]],TAB_Leistungen_30[Tätigkeit],0),2)</f>
        <v>60</v>
      </c>
      <c r="F111" s="127">
        <f>INDEX(TAB_Leistungen_30[[Tätigkeit]:[Stk.kosten/Kosten bei Stundensatz]],MATCH(TAB_Doku_201910[[#This Row],[Leistung]],TAB_Leistungen_30[Tätigkeit],0),3)*TAB_Doku_201910[[#This Row],[Stk.]]</f>
        <v>35</v>
      </c>
      <c r="G111" s="78" t="str">
        <f t="shared" si="2"/>
        <v>Dezember 2022</v>
      </c>
      <c r="H111" s="128" t="s">
        <v>1145</v>
      </c>
    </row>
    <row r="112" spans="1:8" hidden="1" x14ac:dyDescent="0.3">
      <c r="A112" s="78" t="s">
        <v>932</v>
      </c>
      <c r="B112" s="127" t="s">
        <v>953</v>
      </c>
      <c r="C112" s="131">
        <v>44917</v>
      </c>
      <c r="D112" s="127">
        <v>2</v>
      </c>
      <c r="E112" s="127">
        <f>INDEX(TAB_Leistungen_30[[Tätigkeit]:[Stk.kosten/Kosten bei Stundensatz]],MATCH(TAB_Doku_201910[[#This Row],[Leistung]],TAB_Leistungen_30[Tätigkeit],0),2)</f>
        <v>60</v>
      </c>
      <c r="F112" s="127">
        <f>INDEX(TAB_Leistungen_30[[Tätigkeit]:[Stk.kosten/Kosten bei Stundensatz]],MATCH(TAB_Doku_201910[[#This Row],[Leistung]],TAB_Leistungen_30[Tätigkeit],0),3)*TAB_Doku_201910[[#This Row],[Stk.]]</f>
        <v>70</v>
      </c>
      <c r="G112" s="78" t="str">
        <f t="shared" si="2"/>
        <v>Dezember 2022</v>
      </c>
      <c r="H112" s="128" t="s">
        <v>1152</v>
      </c>
    </row>
    <row r="113" spans="1:8" ht="28.8" hidden="1" customHeight="1" x14ac:dyDescent="0.3">
      <c r="A113" s="78" t="s">
        <v>1031</v>
      </c>
      <c r="B113" s="127" t="s">
        <v>35</v>
      </c>
      <c r="C113" s="131">
        <v>44917</v>
      </c>
      <c r="D113" s="127" t="s">
        <v>1165</v>
      </c>
      <c r="E113" s="127">
        <f>INDEX(TAB_Leistungen_30[[Tätigkeit]:[Stk.kosten/Kosten bei Stundensatz]],MATCH(TAB_Doku_201910[[#This Row],[Leistung]],TAB_Leistungen_30[Tätigkeit],0),2)</f>
        <v>60</v>
      </c>
      <c r="F113" s="127" t="e">
        <f>INDEX(TAB_Leistungen_30[[Tätigkeit]:[Stk.kosten/Kosten bei Stundensatz]],MATCH(TAB_Doku_201910[[#This Row],[Leistung]],TAB_Leistungen_30[Tätigkeit],0),3)*TAB_Doku_201910[[#This Row],[Stk.]]</f>
        <v>#VALUE!</v>
      </c>
      <c r="G113" s="78" t="str">
        <f t="shared" si="2"/>
        <v>Dezember 2022</v>
      </c>
      <c r="H113" s="128" t="s">
        <v>1140</v>
      </c>
    </row>
    <row r="114" spans="1:8" hidden="1" x14ac:dyDescent="0.3">
      <c r="A114" s="78" t="s">
        <v>932</v>
      </c>
      <c r="B114" s="127" t="s">
        <v>953</v>
      </c>
      <c r="C114" s="131">
        <v>44916</v>
      </c>
      <c r="D114" s="127">
        <v>8</v>
      </c>
      <c r="E114" s="127">
        <f>INDEX(TAB_Leistungen_30[[Tätigkeit]:[Stk.kosten/Kosten bei Stundensatz]],MATCH(TAB_Doku_201910[[#This Row],[Leistung]],TAB_Leistungen_30[Tätigkeit],0),2)</f>
        <v>60</v>
      </c>
      <c r="F114" s="127">
        <f>INDEX(TAB_Leistungen_30[[Tätigkeit]:[Stk.kosten/Kosten bei Stundensatz]],MATCH(TAB_Doku_201910[[#This Row],[Leistung]],TAB_Leistungen_30[Tätigkeit],0),3)*TAB_Doku_201910[[#This Row],[Stk.]]</f>
        <v>280</v>
      </c>
      <c r="G114" s="78" t="str">
        <f t="shared" si="2"/>
        <v>Dezember 2022</v>
      </c>
      <c r="H114" s="128" t="s">
        <v>1143</v>
      </c>
    </row>
    <row r="115" spans="1:8" ht="14.4" hidden="1" customHeight="1" x14ac:dyDescent="0.3">
      <c r="A115" s="78" t="s">
        <v>1031</v>
      </c>
      <c r="B115" s="127" t="s">
        <v>953</v>
      </c>
      <c r="C115" s="131">
        <v>44916</v>
      </c>
      <c r="D115" s="127">
        <v>8</v>
      </c>
      <c r="E115" s="127">
        <f>INDEX(TAB_Leistungen_30[[Tätigkeit]:[Stk.kosten/Kosten bei Stundensatz]],MATCH(TAB_Doku_201910[[#This Row],[Leistung]],TAB_Leistungen_30[Tätigkeit],0),2)</f>
        <v>60</v>
      </c>
      <c r="F115" s="127">
        <f>INDEX(TAB_Leistungen_30[[Tätigkeit]:[Stk.kosten/Kosten bei Stundensatz]],MATCH(TAB_Doku_201910[[#This Row],[Leistung]],TAB_Leistungen_30[Tätigkeit],0),3)*TAB_Doku_201910[[#This Row],[Stk.]]</f>
        <v>280</v>
      </c>
      <c r="G115" s="78" t="str">
        <f t="shared" si="2"/>
        <v>Dezember 2022</v>
      </c>
      <c r="H115" s="128" t="s">
        <v>1143</v>
      </c>
    </row>
    <row r="116" spans="1:8" ht="28.8" hidden="1" x14ac:dyDescent="0.3">
      <c r="A116" s="78" t="s">
        <v>932</v>
      </c>
      <c r="B116" s="127" t="s">
        <v>953</v>
      </c>
      <c r="C116" s="131">
        <v>44914</v>
      </c>
      <c r="D116" s="127">
        <v>8</v>
      </c>
      <c r="E116" s="127">
        <f>INDEX(TAB_Leistungen_30[[Tätigkeit]:[Stk.kosten/Kosten bei Stundensatz]],MATCH(TAB_Doku_201910[[#This Row],[Leistung]],TAB_Leistungen_30[Tätigkeit],0),2)</f>
        <v>60</v>
      </c>
      <c r="F116" s="127">
        <f>INDEX(TAB_Leistungen_30[[Tätigkeit]:[Stk.kosten/Kosten bei Stundensatz]],MATCH(TAB_Doku_201910[[#This Row],[Leistung]],TAB_Leistungen_30[Tätigkeit],0),3)*TAB_Doku_201910[[#This Row],[Stk.]]</f>
        <v>280</v>
      </c>
      <c r="G116" s="78" t="str">
        <f t="shared" si="2"/>
        <v>Dezember 2022</v>
      </c>
      <c r="H116" s="128" t="s">
        <v>1144</v>
      </c>
    </row>
    <row r="117" spans="1:8" ht="14.4" hidden="1" customHeight="1" x14ac:dyDescent="0.3">
      <c r="A117" s="78" t="s">
        <v>959</v>
      </c>
      <c r="B117" s="127" t="s">
        <v>953</v>
      </c>
      <c r="C117" s="131">
        <v>44896</v>
      </c>
      <c r="D117" s="127">
        <v>5</v>
      </c>
      <c r="E117" s="127">
        <f>INDEX(TAB_Leistungen_30[[Tätigkeit]:[Stk.kosten/Kosten bei Stundensatz]],MATCH(TAB_Doku_201910[[#This Row],[Leistung]],TAB_Leistungen_30[Tätigkeit],0),2)</f>
        <v>60</v>
      </c>
      <c r="F117" s="127">
        <f>INDEX(TAB_Leistungen_30[[Tätigkeit]:[Stk.kosten/Kosten bei Stundensatz]],MATCH(TAB_Doku_201910[[#This Row],[Leistung]],TAB_Leistungen_30[Tätigkeit],0),3)*TAB_Doku_201910[[#This Row],[Stk.]]</f>
        <v>175</v>
      </c>
      <c r="G117" s="78" t="str">
        <f t="shared" si="2"/>
        <v>Dezember 2022</v>
      </c>
      <c r="H117" s="128" t="s">
        <v>1122</v>
      </c>
    </row>
    <row r="118" spans="1:8" ht="14.4" hidden="1" customHeight="1" x14ac:dyDescent="0.3">
      <c r="A118" s="78" t="s">
        <v>1031</v>
      </c>
      <c r="B118" s="127" t="s">
        <v>953</v>
      </c>
      <c r="C118" s="131">
        <v>44895</v>
      </c>
      <c r="D118" s="127">
        <v>1</v>
      </c>
      <c r="E118" s="127">
        <f>INDEX(TAB_Leistungen_30[[Tätigkeit]:[Stk.kosten/Kosten bei Stundensatz]],MATCH(TAB_Doku_201910[[#This Row],[Leistung]],TAB_Leistungen_30[Tätigkeit],0),2)</f>
        <v>60</v>
      </c>
      <c r="F118" s="127">
        <f>INDEX(TAB_Leistungen_30[[Tätigkeit]:[Stk.kosten/Kosten bei Stundensatz]],MATCH(TAB_Doku_201910[[#This Row],[Leistung]],TAB_Leistungen_30[Tätigkeit],0),3)*TAB_Doku_201910[[#This Row],[Stk.]]</f>
        <v>35</v>
      </c>
      <c r="G118" s="78" t="str">
        <f t="shared" si="2"/>
        <v>Dezember 2022</v>
      </c>
      <c r="H118" s="128" t="s">
        <v>1123</v>
      </c>
    </row>
    <row r="119" spans="1:8" ht="43.2" hidden="1" customHeight="1" x14ac:dyDescent="0.3">
      <c r="A119" s="78" t="s">
        <v>959</v>
      </c>
      <c r="B119" s="127" t="s">
        <v>1</v>
      </c>
      <c r="C119" s="131">
        <v>44895</v>
      </c>
      <c r="D119" s="127">
        <v>2</v>
      </c>
      <c r="E119" s="127">
        <f>INDEX(TAB_Leistungen_30[[Tätigkeit]:[Stk.kosten/Kosten bei Stundensatz]],MATCH(TAB_Doku_201910[[#This Row],[Leistung]],TAB_Leistungen_30[Tätigkeit],0),2)</f>
        <v>10</v>
      </c>
      <c r="F119" s="127">
        <f>INDEX(TAB_Leistungen_30[[Tätigkeit]:[Stk.kosten/Kosten bei Stundensatz]],MATCH(TAB_Doku_201910[[#This Row],[Leistung]],TAB_Leistungen_30[Tätigkeit],0),3)*TAB_Doku_201910[[#This Row],[Stk.]]</f>
        <v>11.666666666666666</v>
      </c>
      <c r="G119" s="78" t="str">
        <f t="shared" si="2"/>
        <v>Dezember 2022</v>
      </c>
      <c r="H119" s="128" t="s">
        <v>1130</v>
      </c>
    </row>
    <row r="120" spans="1:8" ht="14.4" hidden="1" customHeight="1" x14ac:dyDescent="0.3">
      <c r="A120" s="78" t="s">
        <v>102</v>
      </c>
      <c r="B120" s="127" t="s">
        <v>953</v>
      </c>
      <c r="C120" s="131">
        <v>44890</v>
      </c>
      <c r="D120" s="127">
        <v>2</v>
      </c>
      <c r="E120" s="127">
        <f>INDEX(TAB_Leistungen_30[[Tätigkeit]:[Stk.kosten/Kosten bei Stundensatz]],MATCH(TAB_Doku_201910[[#This Row],[Leistung]],TAB_Leistungen_30[Tätigkeit],0),2)</f>
        <v>60</v>
      </c>
      <c r="F120" s="127">
        <f>INDEX(TAB_Leistungen_30[[Tätigkeit]:[Stk.kosten/Kosten bei Stundensatz]],MATCH(TAB_Doku_201910[[#This Row],[Leistung]],TAB_Leistungen_30[Tätigkeit],0),3)*TAB_Doku_201910[[#This Row],[Stk.]]</f>
        <v>70</v>
      </c>
      <c r="G120" s="78" t="str">
        <f t="shared" si="2"/>
        <v>Dezember 2022</v>
      </c>
      <c r="H120" s="128" t="s">
        <v>1118</v>
      </c>
    </row>
    <row r="121" spans="1:8" ht="14.4" hidden="1" customHeight="1" x14ac:dyDescent="0.3">
      <c r="A121" s="78" t="s">
        <v>1131</v>
      </c>
      <c r="B121" s="127" t="s">
        <v>49</v>
      </c>
      <c r="C121" s="131">
        <v>44886</v>
      </c>
      <c r="D121" s="127">
        <v>1</v>
      </c>
      <c r="E121" s="127">
        <f>INDEX(TAB_Leistungen_30[[Tätigkeit]:[Stk.kosten/Kosten bei Stundensatz]],MATCH(TAB_Doku_201910[[#This Row],[Leistung]],TAB_Leistungen_30[Tätigkeit],0),2)</f>
        <v>30</v>
      </c>
      <c r="F121" s="127">
        <f>INDEX(TAB_Leistungen_30[[Tätigkeit]:[Stk.kosten/Kosten bei Stundensatz]],MATCH(TAB_Doku_201910[[#This Row],[Leistung]],TAB_Leistungen_30[Tätigkeit],0),3)*TAB_Doku_201910[[#This Row],[Stk.]]</f>
        <v>17.5</v>
      </c>
      <c r="G121" s="78" t="str">
        <f>"Rechnung 29.03.2023"</f>
        <v>Rechnung 29.03.2023</v>
      </c>
      <c r="H121" s="128" t="s">
        <v>1132</v>
      </c>
    </row>
    <row r="122" spans="1:8" ht="28.8" hidden="1" customHeight="1" x14ac:dyDescent="0.3">
      <c r="A122" s="78" t="s">
        <v>1031</v>
      </c>
      <c r="B122" s="127" t="s">
        <v>953</v>
      </c>
      <c r="C122" s="131">
        <v>44882</v>
      </c>
      <c r="D122" s="127">
        <v>8</v>
      </c>
      <c r="E122" s="127">
        <f>INDEX(TAB_Leistungen_30[[Tätigkeit]:[Stk.kosten/Kosten bei Stundensatz]],MATCH(TAB_Doku_201910[[#This Row],[Leistung]],TAB_Leistungen_30[Tätigkeit],0),2)</f>
        <v>60</v>
      </c>
      <c r="F122" s="127">
        <f>INDEX(TAB_Leistungen_30[[Tätigkeit]:[Stk.kosten/Kosten bei Stundensatz]],MATCH(TAB_Doku_201910[[#This Row],[Leistung]],TAB_Leistungen_30[Tätigkeit],0),3)*TAB_Doku_201910[[#This Row],[Stk.]]</f>
        <v>280</v>
      </c>
      <c r="G122" s="78" t="str">
        <f t="shared" ref="G122:G142" si="3">"Dezember 2022"</f>
        <v>Dezember 2022</v>
      </c>
      <c r="H122" s="128" t="s">
        <v>1158</v>
      </c>
    </row>
    <row r="123" spans="1:8" ht="28.8" hidden="1" customHeight="1" x14ac:dyDescent="0.3">
      <c r="A123" s="78" t="s">
        <v>959</v>
      </c>
      <c r="B123" s="127" t="s">
        <v>525</v>
      </c>
      <c r="C123" s="131">
        <v>44881</v>
      </c>
      <c r="D123" s="127">
        <v>1</v>
      </c>
      <c r="E123" s="127">
        <f>INDEX(TAB_Leistungen_30[[Tätigkeit]:[Stk.kosten/Kosten bei Stundensatz]],MATCH(TAB_Doku_201910[[#This Row],[Leistung]],TAB_Leistungen_30[Tätigkeit],0),2)</f>
        <v>1440</v>
      </c>
      <c r="F123" s="127">
        <f>INDEX(TAB_Leistungen_30[[Tätigkeit]:[Stk.kosten/Kosten bei Stundensatz]],MATCH(TAB_Doku_201910[[#This Row],[Leistung]],TAB_Leistungen_30[Tätigkeit],0),3)*TAB_Doku_201910[[#This Row],[Stk.]]</f>
        <v>840</v>
      </c>
      <c r="G123" s="78" t="str">
        <f t="shared" si="3"/>
        <v>Dezember 2022</v>
      </c>
      <c r="H123" s="128" t="s">
        <v>1150</v>
      </c>
    </row>
    <row r="124" spans="1:8" ht="43.2" hidden="1" x14ac:dyDescent="0.3">
      <c r="A124" s="78" t="s">
        <v>932</v>
      </c>
      <c r="B124" s="127" t="s">
        <v>953</v>
      </c>
      <c r="C124" s="131">
        <v>44880</v>
      </c>
      <c r="D124" s="127">
        <v>2</v>
      </c>
      <c r="E124" s="127">
        <f>INDEX(TAB_Leistungen_30[[Tätigkeit]:[Stk.kosten/Kosten bei Stundensatz]],MATCH(TAB_Doku_201910[[#This Row],[Leistung]],TAB_Leistungen_30[Tätigkeit],0),2)</f>
        <v>60</v>
      </c>
      <c r="F124" s="127">
        <f>INDEX(TAB_Leistungen_30[[Tätigkeit]:[Stk.kosten/Kosten bei Stundensatz]],MATCH(TAB_Doku_201910[[#This Row],[Leistung]],TAB_Leistungen_30[Tätigkeit],0),3)*TAB_Doku_201910[[#This Row],[Stk.]]</f>
        <v>70</v>
      </c>
      <c r="G124" s="78" t="str">
        <f t="shared" si="3"/>
        <v>Dezember 2022</v>
      </c>
      <c r="H124" s="128" t="s">
        <v>1139</v>
      </c>
    </row>
    <row r="125" spans="1:8" ht="14.4" hidden="1" customHeight="1" x14ac:dyDescent="0.3">
      <c r="A125" s="78" t="s">
        <v>102</v>
      </c>
      <c r="B125" s="127" t="s">
        <v>953</v>
      </c>
      <c r="C125" s="131">
        <v>44869</v>
      </c>
      <c r="D125" s="127">
        <v>1.5</v>
      </c>
      <c r="E125" s="127">
        <f>INDEX(TAB_Leistungen_30[[Tätigkeit]:[Stk.kosten/Kosten bei Stundensatz]],MATCH(TAB_Doku_201910[[#This Row],[Leistung]],TAB_Leistungen_30[Tätigkeit],0),2)</f>
        <v>60</v>
      </c>
      <c r="F125" s="127">
        <f>INDEX(TAB_Leistungen_30[[Tätigkeit]:[Stk.kosten/Kosten bei Stundensatz]],MATCH(TAB_Doku_201910[[#This Row],[Leistung]],TAB_Leistungen_30[Tätigkeit],0),3)*TAB_Doku_201910[[#This Row],[Stk.]]</f>
        <v>52.5</v>
      </c>
      <c r="G125" s="78" t="str">
        <f t="shared" si="3"/>
        <v>Dezember 2022</v>
      </c>
      <c r="H125" s="128" t="s">
        <v>1120</v>
      </c>
    </row>
    <row r="126" spans="1:8" ht="43.2" hidden="1" customHeight="1" x14ac:dyDescent="0.3">
      <c r="A126" s="78" t="s">
        <v>1111</v>
      </c>
      <c r="B126" s="127" t="s">
        <v>1003</v>
      </c>
      <c r="C126" s="131">
        <v>44868</v>
      </c>
      <c r="D126" s="127">
        <v>8</v>
      </c>
      <c r="E126" s="127">
        <f>INDEX(TAB_Leistungen_30[[Tätigkeit]:[Stk.kosten/Kosten bei Stundensatz]],MATCH(TAB_Doku_201910[[#This Row],[Leistung]],TAB_Leistungen_30[Tätigkeit],0),2)</f>
        <v>60</v>
      </c>
      <c r="F126" s="127">
        <f>INDEX(TAB_Leistungen_30[[Tätigkeit]:[Stk.kosten/Kosten bei Stundensatz]],MATCH(TAB_Doku_201910[[#This Row],[Leistung]],TAB_Leistungen_30[Tätigkeit],0),3)*TAB_Doku_201910[[#This Row],[Stk.]]</f>
        <v>280</v>
      </c>
      <c r="G126" s="78" t="str">
        <f t="shared" si="3"/>
        <v>Dezember 2022</v>
      </c>
      <c r="H126" s="128" t="s">
        <v>1134</v>
      </c>
    </row>
    <row r="127" spans="1:8" ht="28.8" hidden="1" customHeight="1" x14ac:dyDescent="0.3">
      <c r="A127" s="78" t="s">
        <v>1031</v>
      </c>
      <c r="B127" s="127" t="s">
        <v>35</v>
      </c>
      <c r="C127" s="131">
        <v>44855</v>
      </c>
      <c r="D127" s="127">
        <v>1</v>
      </c>
      <c r="E127" s="127">
        <f>INDEX(TAB_Leistungen_30[[Tätigkeit]:[Stk.kosten/Kosten bei Stundensatz]],MATCH(TAB_Doku_201910[[#This Row],[Leistung]],TAB_Leistungen_30[Tätigkeit],0),2)</f>
        <v>60</v>
      </c>
      <c r="F127" s="127">
        <f>INDEX(TAB_Leistungen_30[[Tätigkeit]:[Stk.kosten/Kosten bei Stundensatz]],MATCH(TAB_Doku_201910[[#This Row],[Leistung]],TAB_Leistungen_30[Tätigkeit],0),3)*TAB_Doku_201910[[#This Row],[Stk.]]</f>
        <v>35</v>
      </c>
      <c r="G127" s="78" t="str">
        <f t="shared" si="3"/>
        <v>Dezember 2022</v>
      </c>
      <c r="H127" s="128" t="s">
        <v>1138</v>
      </c>
    </row>
    <row r="128" spans="1:8" ht="28.8" hidden="1" customHeight="1" x14ac:dyDescent="0.3">
      <c r="A128" s="78" t="s">
        <v>1031</v>
      </c>
      <c r="B128" s="127" t="s">
        <v>255</v>
      </c>
      <c r="C128" s="131">
        <v>44855</v>
      </c>
      <c r="D128" s="127">
        <v>244</v>
      </c>
      <c r="E128" s="127">
        <f>INDEX(TAB_Leistungen_30[[Tätigkeit]:[Stk.kosten/Kosten bei Stundensatz]],MATCH(TAB_Doku_201910[[#This Row],[Leistung]],TAB_Leistungen_30[Tätigkeit],0),2)</f>
        <v>0</v>
      </c>
      <c r="F128" s="127">
        <f>INDEX(TAB_Leistungen_30[[Tätigkeit]:[Stk.kosten/Kosten bei Stundensatz]],MATCH(TAB_Doku_201910[[#This Row],[Leistung]],TAB_Leistungen_30[Tätigkeit],0),3)*TAB_Doku_201910[[#This Row],[Stk.]]</f>
        <v>73.2</v>
      </c>
      <c r="G128" s="78" t="str">
        <f t="shared" si="3"/>
        <v>Dezember 2022</v>
      </c>
      <c r="H128" s="128" t="s">
        <v>1135</v>
      </c>
    </row>
    <row r="129" spans="1:8" ht="28.8" hidden="1" customHeight="1" x14ac:dyDescent="0.3">
      <c r="A129" s="78" t="s">
        <v>1031</v>
      </c>
      <c r="B129" s="127" t="s">
        <v>2</v>
      </c>
      <c r="C129" s="131">
        <v>44855</v>
      </c>
      <c r="D129" s="127">
        <v>24</v>
      </c>
      <c r="E129" s="127">
        <f>INDEX(TAB_Leistungen_30[[Tätigkeit]:[Stk.kosten/Kosten bei Stundensatz]],MATCH(TAB_Doku_201910[[#This Row],[Leistung]],TAB_Leistungen_30[Tätigkeit],0),2)</f>
        <v>10</v>
      </c>
      <c r="F129" s="127">
        <f>INDEX(TAB_Leistungen_30[[Tätigkeit]:[Stk.kosten/Kosten bei Stundensatz]],MATCH(TAB_Doku_201910[[#This Row],[Leistung]],TAB_Leistungen_30[Tätigkeit],0),3)*TAB_Doku_201910[[#This Row],[Stk.]]</f>
        <v>60</v>
      </c>
      <c r="G129" s="78" t="str">
        <f t="shared" si="3"/>
        <v>Dezember 2022</v>
      </c>
      <c r="H129" s="128" t="s">
        <v>1136</v>
      </c>
    </row>
    <row r="130" spans="1:8" ht="14.4" hidden="1" customHeight="1" x14ac:dyDescent="0.3">
      <c r="A130" s="78" t="s">
        <v>1031</v>
      </c>
      <c r="B130" s="127" t="s">
        <v>953</v>
      </c>
      <c r="C130" s="131">
        <v>44855</v>
      </c>
      <c r="D130" s="127">
        <v>4</v>
      </c>
      <c r="E130" s="127">
        <f>INDEX(TAB_Leistungen_30[[Tätigkeit]:[Stk.kosten/Kosten bei Stundensatz]],MATCH(TAB_Doku_201910[[#This Row],[Leistung]],TAB_Leistungen_30[Tätigkeit],0),2)</f>
        <v>60</v>
      </c>
      <c r="F130" s="127">
        <f>INDEX(TAB_Leistungen_30[[Tätigkeit]:[Stk.kosten/Kosten bei Stundensatz]],MATCH(TAB_Doku_201910[[#This Row],[Leistung]],TAB_Leistungen_30[Tätigkeit],0),3)*TAB_Doku_201910[[#This Row],[Stk.]]</f>
        <v>140</v>
      </c>
      <c r="G130" s="78" t="str">
        <f t="shared" si="3"/>
        <v>Dezember 2022</v>
      </c>
      <c r="H130" s="128" t="s">
        <v>1134</v>
      </c>
    </row>
    <row r="131" spans="1:8" ht="28.8" hidden="1" customHeight="1" x14ac:dyDescent="0.3">
      <c r="A131" s="78" t="s">
        <v>1111</v>
      </c>
      <c r="B131" s="127" t="s">
        <v>35</v>
      </c>
      <c r="C131" s="131">
        <v>44852</v>
      </c>
      <c r="D131" s="127">
        <v>2.5</v>
      </c>
      <c r="E131" s="127">
        <f>INDEX(TAB_Leistungen_30[[Tätigkeit]:[Stk.kosten/Kosten bei Stundensatz]],MATCH(TAB_Doku_201910[[#This Row],[Leistung]],TAB_Leistungen_30[Tätigkeit],0),2)</f>
        <v>60</v>
      </c>
      <c r="F131" s="127">
        <f>INDEX(TAB_Leistungen_30[[Tätigkeit]:[Stk.kosten/Kosten bei Stundensatz]],MATCH(TAB_Doku_201910[[#This Row],[Leistung]],TAB_Leistungen_30[Tätigkeit],0),3)*TAB_Doku_201910[[#This Row],[Stk.]]</f>
        <v>87.5</v>
      </c>
      <c r="G131" s="78" t="str">
        <f t="shared" si="3"/>
        <v>Dezember 2022</v>
      </c>
      <c r="H131" s="128" t="s">
        <v>1142</v>
      </c>
    </row>
    <row r="132" spans="1:8" ht="28.8" hidden="1" customHeight="1" x14ac:dyDescent="0.3">
      <c r="A132" s="78" t="s">
        <v>1111</v>
      </c>
      <c r="B132" s="127" t="s">
        <v>255</v>
      </c>
      <c r="C132" s="131">
        <v>44852</v>
      </c>
      <c r="D132" s="127">
        <v>102</v>
      </c>
      <c r="E132" s="127">
        <f>INDEX(TAB_Leistungen_30[[Tätigkeit]:[Stk.kosten/Kosten bei Stundensatz]],MATCH(TAB_Doku_201910[[#This Row],[Leistung]],TAB_Leistungen_30[Tätigkeit],0),2)</f>
        <v>0</v>
      </c>
      <c r="F132" s="127">
        <f>INDEX(TAB_Leistungen_30[[Tätigkeit]:[Stk.kosten/Kosten bei Stundensatz]],MATCH(TAB_Doku_201910[[#This Row],[Leistung]],TAB_Leistungen_30[Tätigkeit],0),3)*TAB_Doku_201910[[#This Row],[Stk.]]</f>
        <v>30.599999999999998</v>
      </c>
      <c r="G132" s="78" t="str">
        <f t="shared" si="3"/>
        <v>Dezember 2022</v>
      </c>
      <c r="H132" s="128" t="s">
        <v>1142</v>
      </c>
    </row>
    <row r="133" spans="1:8" ht="28.8" hidden="1" customHeight="1" x14ac:dyDescent="0.3">
      <c r="A133" s="78" t="s">
        <v>1111</v>
      </c>
      <c r="B133" s="127" t="s">
        <v>2</v>
      </c>
      <c r="C133" s="131">
        <v>44852</v>
      </c>
      <c r="D133" s="127">
        <v>10</v>
      </c>
      <c r="E133" s="127">
        <f>INDEX(TAB_Leistungen_30[[Tätigkeit]:[Stk.kosten/Kosten bei Stundensatz]],MATCH(TAB_Doku_201910[[#This Row],[Leistung]],TAB_Leistungen_30[Tätigkeit],0),2)</f>
        <v>10</v>
      </c>
      <c r="F133" s="127">
        <f>INDEX(TAB_Leistungen_30[[Tätigkeit]:[Stk.kosten/Kosten bei Stundensatz]],MATCH(TAB_Doku_201910[[#This Row],[Leistung]],TAB_Leistungen_30[Tätigkeit],0),3)*TAB_Doku_201910[[#This Row],[Stk.]]</f>
        <v>25</v>
      </c>
      <c r="G133" s="78" t="str">
        <f t="shared" si="3"/>
        <v>Dezember 2022</v>
      </c>
      <c r="H133" s="128" t="s">
        <v>1142</v>
      </c>
    </row>
    <row r="134" spans="1:8" ht="14.4" hidden="1" customHeight="1" x14ac:dyDescent="0.3">
      <c r="A134" s="78" t="s">
        <v>1111</v>
      </c>
      <c r="B134" s="127" t="s">
        <v>953</v>
      </c>
      <c r="C134" s="131">
        <v>44849</v>
      </c>
      <c r="D134" s="127">
        <v>1</v>
      </c>
      <c r="E134" s="127">
        <f>INDEX(TAB_Leistungen_30[[Tätigkeit]:[Stk.kosten/Kosten bei Stundensatz]],MATCH(TAB_Doku_201910[[#This Row],[Leistung]],TAB_Leistungen_30[Tätigkeit],0),2)</f>
        <v>60</v>
      </c>
      <c r="F134" s="127">
        <f>INDEX(TAB_Leistungen_30[[Tätigkeit]:[Stk.kosten/Kosten bei Stundensatz]],MATCH(TAB_Doku_201910[[#This Row],[Leistung]],TAB_Leistungen_30[Tätigkeit],0),3)*TAB_Doku_201910[[#This Row],[Stk.]]</f>
        <v>35</v>
      </c>
      <c r="G134" s="78" t="str">
        <f t="shared" si="3"/>
        <v>Dezember 2022</v>
      </c>
      <c r="H134" s="128" t="s">
        <v>1133</v>
      </c>
    </row>
    <row r="135" spans="1:8" ht="14.4" hidden="1" customHeight="1" x14ac:dyDescent="0.3">
      <c r="A135" s="78" t="s">
        <v>102</v>
      </c>
      <c r="B135" s="127" t="s">
        <v>953</v>
      </c>
      <c r="C135" s="131">
        <v>44848</v>
      </c>
      <c r="D135" s="127">
        <v>1.5</v>
      </c>
      <c r="E135" s="127">
        <f>INDEX(TAB_Leistungen_30[[Tätigkeit]:[Stk.kosten/Kosten bei Stundensatz]],MATCH(TAB_Doku_201910[[#This Row],[Leistung]],TAB_Leistungen_30[Tätigkeit],0),2)</f>
        <v>60</v>
      </c>
      <c r="F135" s="127">
        <f>INDEX(TAB_Leistungen_30[[Tätigkeit]:[Stk.kosten/Kosten bei Stundensatz]],MATCH(TAB_Doku_201910[[#This Row],[Leistung]],TAB_Leistungen_30[Tätigkeit],0),3)*TAB_Doku_201910[[#This Row],[Stk.]]</f>
        <v>52.5</v>
      </c>
      <c r="G135" s="78" t="str">
        <f t="shared" si="3"/>
        <v>Dezember 2022</v>
      </c>
      <c r="H135" s="128" t="s">
        <v>1119</v>
      </c>
    </row>
    <row r="136" spans="1:8" ht="28.8" hidden="1" x14ac:dyDescent="0.3">
      <c r="A136" s="78" t="s">
        <v>932</v>
      </c>
      <c r="B136" s="127" t="s">
        <v>255</v>
      </c>
      <c r="C136" s="131">
        <v>44845</v>
      </c>
      <c r="D136" s="127">
        <v>488</v>
      </c>
      <c r="E136" s="127">
        <f>INDEX(TAB_Leistungen_30[[Tätigkeit]:[Stk.kosten/Kosten bei Stundensatz]],MATCH(TAB_Doku_201910[[#This Row],[Leistung]],TAB_Leistungen_30[Tätigkeit],0),2)</f>
        <v>0</v>
      </c>
      <c r="F136" s="127">
        <f>INDEX(TAB_Leistungen_30[[Tätigkeit]:[Stk.kosten/Kosten bei Stundensatz]],MATCH(TAB_Doku_201910[[#This Row],[Leistung]],TAB_Leistungen_30[Tätigkeit],0),3)*TAB_Doku_201910[[#This Row],[Stk.]]</f>
        <v>146.4</v>
      </c>
      <c r="G136" s="78" t="str">
        <f t="shared" si="3"/>
        <v>Dezember 2022</v>
      </c>
      <c r="H136" s="128" t="s">
        <v>1127</v>
      </c>
    </row>
    <row r="137" spans="1:8" ht="28.8" hidden="1" x14ac:dyDescent="0.3">
      <c r="A137" s="78" t="s">
        <v>932</v>
      </c>
      <c r="B137" s="127" t="s">
        <v>2</v>
      </c>
      <c r="C137" s="131">
        <v>44845</v>
      </c>
      <c r="D137" s="127">
        <v>48.8</v>
      </c>
      <c r="E137" s="127">
        <f>INDEX(TAB_Leistungen_30[[Tätigkeit]:[Stk.kosten/Kosten bei Stundensatz]],MATCH(TAB_Doku_201910[[#This Row],[Leistung]],TAB_Leistungen_30[Tätigkeit],0),2)</f>
        <v>10</v>
      </c>
      <c r="F137" s="127">
        <f>INDEX(TAB_Leistungen_30[[Tätigkeit]:[Stk.kosten/Kosten bei Stundensatz]],MATCH(TAB_Doku_201910[[#This Row],[Leistung]],TAB_Leistungen_30[Tätigkeit],0),3)*TAB_Doku_201910[[#This Row],[Stk.]]</f>
        <v>122</v>
      </c>
      <c r="G137" s="78" t="str">
        <f t="shared" si="3"/>
        <v>Dezember 2022</v>
      </c>
      <c r="H137" s="128" t="s">
        <v>1128</v>
      </c>
    </row>
    <row r="138" spans="1:8" ht="28.8" hidden="1" x14ac:dyDescent="0.3">
      <c r="A138" s="78" t="s">
        <v>932</v>
      </c>
      <c r="B138" s="127" t="s">
        <v>35</v>
      </c>
      <c r="C138" s="131">
        <v>44845</v>
      </c>
      <c r="D138" s="127">
        <v>2.5</v>
      </c>
      <c r="E138" s="127">
        <f>INDEX(TAB_Leistungen_30[[Tätigkeit]:[Stk.kosten/Kosten bei Stundensatz]],MATCH(TAB_Doku_201910[[#This Row],[Leistung]],TAB_Leistungen_30[Tätigkeit],0),2)</f>
        <v>60</v>
      </c>
      <c r="F138" s="127">
        <f>INDEX(TAB_Leistungen_30[[Tätigkeit]:[Stk.kosten/Kosten bei Stundensatz]],MATCH(TAB_Doku_201910[[#This Row],[Leistung]],TAB_Leistungen_30[Tätigkeit],0),3)*TAB_Doku_201910[[#This Row],[Stk.]]</f>
        <v>87.5</v>
      </c>
      <c r="G138" s="78" t="str">
        <f t="shared" si="3"/>
        <v>Dezember 2022</v>
      </c>
      <c r="H138" s="128" t="s">
        <v>1129</v>
      </c>
    </row>
    <row r="139" spans="1:8" ht="28.8" hidden="1" x14ac:dyDescent="0.3">
      <c r="A139" s="78" t="s">
        <v>932</v>
      </c>
      <c r="B139" s="127" t="s">
        <v>35</v>
      </c>
      <c r="C139" s="131">
        <v>44844</v>
      </c>
      <c r="D139" s="127">
        <v>1</v>
      </c>
      <c r="E139" s="127">
        <f>INDEX(TAB_Leistungen_30[[Tätigkeit]:[Stk.kosten/Kosten bei Stundensatz]],MATCH(TAB_Doku_201910[[#This Row],[Leistung]],TAB_Leistungen_30[Tätigkeit],0),2)</f>
        <v>60</v>
      </c>
      <c r="F139" s="127">
        <f>INDEX(TAB_Leistungen_30[[Tätigkeit]:[Stk.kosten/Kosten bei Stundensatz]],MATCH(TAB_Doku_201910[[#This Row],[Leistung]],TAB_Leistungen_30[Tätigkeit],0),3)*TAB_Doku_201910[[#This Row],[Stk.]]</f>
        <v>35</v>
      </c>
      <c r="G139" s="78" t="str">
        <f t="shared" si="3"/>
        <v>Dezember 2022</v>
      </c>
      <c r="H139" s="128" t="s">
        <v>1124</v>
      </c>
    </row>
    <row r="140" spans="1:8" ht="43.2" hidden="1" customHeight="1" x14ac:dyDescent="0.3">
      <c r="A140" s="78" t="s">
        <v>959</v>
      </c>
      <c r="B140" s="127" t="s">
        <v>1003</v>
      </c>
      <c r="C140" s="131">
        <v>44839</v>
      </c>
      <c r="D140" s="127">
        <v>2</v>
      </c>
      <c r="E140" s="127">
        <f>INDEX(TAB_Leistungen_30[[Tätigkeit]:[Stk.kosten/Kosten bei Stundensatz]],MATCH(TAB_Doku_201910[[#This Row],[Leistung]],TAB_Leistungen_30[Tätigkeit],0),2)</f>
        <v>60</v>
      </c>
      <c r="F140" s="127">
        <f>INDEX(TAB_Leistungen_30[[Tätigkeit]:[Stk.kosten/Kosten bei Stundensatz]],MATCH(TAB_Doku_201910[[#This Row],[Leistung]],TAB_Leistungen_30[Tätigkeit],0),3)*TAB_Doku_201910[[#This Row],[Stk.]]</f>
        <v>70</v>
      </c>
      <c r="G140" s="78" t="str">
        <f t="shared" si="3"/>
        <v>Dezember 2022</v>
      </c>
      <c r="H140" s="128" t="s">
        <v>1116</v>
      </c>
    </row>
    <row r="141" spans="1:8" ht="14.4" hidden="1" customHeight="1" x14ac:dyDescent="0.3">
      <c r="A141" s="78" t="s">
        <v>959</v>
      </c>
      <c r="B141" s="127" t="s">
        <v>953</v>
      </c>
      <c r="C141" s="131">
        <v>44839</v>
      </c>
      <c r="D141" s="127">
        <v>1</v>
      </c>
      <c r="E141" s="127">
        <f>INDEX(TAB_Leistungen_30[[Tätigkeit]:[Stk.kosten/Kosten bei Stundensatz]],MATCH(TAB_Doku_201910[[#This Row],[Leistung]],TAB_Leistungen_30[Tätigkeit],0),2)</f>
        <v>60</v>
      </c>
      <c r="F141" s="127">
        <f>INDEX(TAB_Leistungen_30[[Tätigkeit]:[Stk.kosten/Kosten bei Stundensatz]],MATCH(TAB_Doku_201910[[#This Row],[Leistung]],TAB_Leistungen_30[Tätigkeit],0),3)*TAB_Doku_201910[[#This Row],[Stk.]]</f>
        <v>35</v>
      </c>
      <c r="G141" s="78" t="str">
        <f t="shared" si="3"/>
        <v>Dezember 2022</v>
      </c>
      <c r="H141" s="128" t="s">
        <v>1115</v>
      </c>
    </row>
    <row r="142" spans="1:8" ht="28.8" hidden="1" x14ac:dyDescent="0.3">
      <c r="A142" s="78" t="s">
        <v>932</v>
      </c>
      <c r="B142" s="127" t="s">
        <v>35</v>
      </c>
      <c r="C142" s="131">
        <v>44831</v>
      </c>
      <c r="D142" s="127">
        <v>1.5</v>
      </c>
      <c r="E142" s="127">
        <f>INDEX(TAB_Leistungen_30[[Tätigkeit]:[Stk.kosten/Kosten bei Stundensatz]],MATCH(TAB_Doku_201910[[#This Row],[Leistung]],TAB_Leistungen_30[Tätigkeit],0),2)</f>
        <v>60</v>
      </c>
      <c r="F142" s="127">
        <f>INDEX(TAB_Leistungen_30[[Tätigkeit]:[Stk.kosten/Kosten bei Stundensatz]],MATCH(TAB_Doku_201910[[#This Row],[Leistung]],TAB_Leistungen_30[Tätigkeit],0),3)*TAB_Doku_201910[[#This Row],[Stk.]]</f>
        <v>52.5</v>
      </c>
      <c r="G142" s="78" t="str">
        <f t="shared" si="3"/>
        <v>Dezember 2022</v>
      </c>
      <c r="H142" s="128" t="s">
        <v>1157</v>
      </c>
    </row>
    <row r="143" spans="1:8" ht="43.2" hidden="1" x14ac:dyDescent="0.3">
      <c r="A143" s="78" t="s">
        <v>1103</v>
      </c>
      <c r="B143" s="127" t="s">
        <v>1003</v>
      </c>
      <c r="C143" s="131">
        <v>44827</v>
      </c>
      <c r="D143" s="127">
        <v>6</v>
      </c>
      <c r="E143" s="127">
        <f>INDEX(TAB_Leistungen_30[[Tätigkeit]:[Stk.kosten/Kosten bei Stundensatz]],MATCH(TAB_Doku_201910[[#This Row],[Leistung]],TAB_Leistungen_30[Tätigkeit],0),2)</f>
        <v>60</v>
      </c>
      <c r="F143" s="127">
        <f>INDEX(TAB_Leistungen_30[[Tätigkeit]:[Stk.kosten/Kosten bei Stundensatz]],MATCH(TAB_Doku_201910[[#This Row],[Leistung]],TAB_Leistungen_30[Tätigkeit],0),3)*TAB_Doku_201910[[#This Row],[Stk.]]</f>
        <v>210</v>
      </c>
      <c r="G143" s="78" t="s">
        <v>1105</v>
      </c>
      <c r="H143" s="128" t="s">
        <v>1104</v>
      </c>
    </row>
    <row r="144" spans="1:8" ht="28.8" hidden="1" x14ac:dyDescent="0.3">
      <c r="A144" s="78" t="s">
        <v>932</v>
      </c>
      <c r="B144" s="127" t="s">
        <v>953</v>
      </c>
      <c r="C144" s="131">
        <v>44813</v>
      </c>
      <c r="D144" s="127">
        <v>8</v>
      </c>
      <c r="E144" s="127">
        <f>INDEX(TAB_Leistungen_30[[Tätigkeit]:[Stk.kosten/Kosten bei Stundensatz]],MATCH(TAB_Doku_201910[[#This Row],[Leistung]],TAB_Leistungen_30[Tätigkeit],0),2)</f>
        <v>60</v>
      </c>
      <c r="F144" s="127">
        <f>INDEX(TAB_Leistungen_30[[Tätigkeit]:[Stk.kosten/Kosten bei Stundensatz]],MATCH(TAB_Doku_201910[[#This Row],[Leistung]],TAB_Leistungen_30[Tätigkeit],0),3)*TAB_Doku_201910[[#This Row],[Stk.]]</f>
        <v>280</v>
      </c>
      <c r="G144" s="78" t="s">
        <v>1155</v>
      </c>
      <c r="H144" s="128" t="s">
        <v>1161</v>
      </c>
    </row>
    <row r="145" spans="1:8" ht="43.2" hidden="1" x14ac:dyDescent="0.3">
      <c r="A145" s="78" t="s">
        <v>932</v>
      </c>
      <c r="B145" s="127" t="s">
        <v>526</v>
      </c>
      <c r="C145" s="131">
        <v>44813</v>
      </c>
      <c r="D145" s="127">
        <v>1</v>
      </c>
      <c r="E145" s="127">
        <f>INDEX(TAB_Leistungen_30[[Tätigkeit]:[Stk.kosten/Kosten bei Stundensatz]],MATCH(TAB_Doku_201910[[#This Row],[Leistung]],TAB_Leistungen_30[Tätigkeit],0),2)</f>
        <v>1920</v>
      </c>
      <c r="F145" s="127">
        <f>INDEX(TAB_Leistungen_30[[Tätigkeit]:[Stk.kosten/Kosten bei Stundensatz]],MATCH(TAB_Doku_201910[[#This Row],[Leistung]],TAB_Leistungen_30[Tätigkeit],0),3)*TAB_Doku_201910[[#This Row],[Stk.]]</f>
        <v>1120</v>
      </c>
      <c r="G145" s="78" t="s">
        <v>1155</v>
      </c>
      <c r="H145" s="128" t="s">
        <v>1156</v>
      </c>
    </row>
    <row r="146" spans="1:8" ht="28.8" hidden="1" x14ac:dyDescent="0.3">
      <c r="A146" s="78" t="s">
        <v>932</v>
      </c>
      <c r="B146" s="127" t="s">
        <v>35</v>
      </c>
      <c r="C146" s="131">
        <v>44779</v>
      </c>
      <c r="D146" s="127">
        <v>3</v>
      </c>
      <c r="E146" s="127">
        <f>INDEX(TAB_Leistungen_30[[Tätigkeit]:[Stk.kosten/Kosten bei Stundensatz]],MATCH(TAB_Doku_201910[[#This Row],[Leistung]],TAB_Leistungen_30[Tätigkeit],0),2)</f>
        <v>60</v>
      </c>
      <c r="F146" s="127">
        <f>INDEX(TAB_Leistungen_30[[Tätigkeit]:[Stk.kosten/Kosten bei Stundensatz]],MATCH(TAB_Doku_201910[[#This Row],[Leistung]],TAB_Leistungen_30[Tätigkeit],0),3)*TAB_Doku_201910[[#This Row],[Stk.]]</f>
        <v>105</v>
      </c>
      <c r="G146" s="78" t="s">
        <v>1155</v>
      </c>
      <c r="H146" s="128" t="s">
        <v>1125</v>
      </c>
    </row>
    <row r="147" spans="1:8" ht="28.8" hidden="1" x14ac:dyDescent="0.3">
      <c r="A147" s="78" t="s">
        <v>932</v>
      </c>
      <c r="B147" s="127" t="s">
        <v>255</v>
      </c>
      <c r="C147" s="131">
        <v>44779</v>
      </c>
      <c r="D147" s="127">
        <v>488</v>
      </c>
      <c r="E147" s="127">
        <f>INDEX(TAB_Leistungen_30[[Tätigkeit]:[Stk.kosten/Kosten bei Stundensatz]],MATCH(TAB_Doku_201910[[#This Row],[Leistung]],TAB_Leistungen_30[Tätigkeit],0),2)</f>
        <v>0</v>
      </c>
      <c r="F147" s="127">
        <f>INDEX(TAB_Leistungen_30[[Tätigkeit]:[Stk.kosten/Kosten bei Stundensatz]],MATCH(TAB_Doku_201910[[#This Row],[Leistung]],TAB_Leistungen_30[Tätigkeit],0),3)*TAB_Doku_201910[[#This Row],[Stk.]]</f>
        <v>146.4</v>
      </c>
      <c r="G147" s="78" t="s">
        <v>1155</v>
      </c>
      <c r="H147" s="128" t="s">
        <v>1126</v>
      </c>
    </row>
    <row r="148" spans="1:8" ht="14.4" hidden="1" customHeight="1" x14ac:dyDescent="0.3">
      <c r="A148" s="78" t="s">
        <v>932</v>
      </c>
      <c r="B148" s="127" t="s">
        <v>2</v>
      </c>
      <c r="C148" s="131">
        <v>44779</v>
      </c>
      <c r="D148" s="127">
        <v>48.8</v>
      </c>
      <c r="E148" s="127">
        <f>INDEX(TAB_Leistungen_30[[Tätigkeit]:[Stk.kosten/Kosten bei Stundensatz]],MATCH(TAB_Doku_201910[[#This Row],[Leistung]],TAB_Leistungen_30[Tätigkeit],0),2)</f>
        <v>10</v>
      </c>
      <c r="F148" s="127">
        <f>INDEX(TAB_Leistungen_30[[Tätigkeit]:[Stk.kosten/Kosten bei Stundensatz]],MATCH(TAB_Doku_201910[[#This Row],[Leistung]],TAB_Leistungen_30[Tätigkeit],0),3)*TAB_Doku_201910[[#This Row],[Stk.]]</f>
        <v>122</v>
      </c>
      <c r="G148" s="78" t="s">
        <v>1155</v>
      </c>
      <c r="H148" s="128" t="s">
        <v>1137</v>
      </c>
    </row>
    <row r="149" spans="1:8" ht="28.8" hidden="1" customHeight="1" x14ac:dyDescent="0.3">
      <c r="A149" s="78" t="s">
        <v>102</v>
      </c>
      <c r="B149" s="127" t="s">
        <v>207</v>
      </c>
      <c r="C149" s="131">
        <v>44750</v>
      </c>
      <c r="D149" s="127">
        <v>2</v>
      </c>
      <c r="E149" s="127">
        <f>INDEX(TAB_Leistungen_30[[Tätigkeit]:[Stk.kosten/Kosten bei Stundensatz]],MATCH(TAB_Doku_201910[[#This Row],[Leistung]],TAB_Leistungen_30[Tätigkeit],0),2)</f>
        <v>0</v>
      </c>
      <c r="F149" s="127">
        <f>INDEX(TAB_Leistungen_30[[Tätigkeit]:[Stk.kosten/Kosten bei Stundensatz]],MATCH(TAB_Doku_201910[[#This Row],[Leistung]],TAB_Leistungen_30[Tätigkeit],0),3)*TAB_Doku_201910[[#This Row],[Stk.]]</f>
        <v>10</v>
      </c>
      <c r="G149" s="78" t="s">
        <v>1105</v>
      </c>
      <c r="H149" s="128" t="s">
        <v>1078</v>
      </c>
    </row>
    <row r="150" spans="1:8" ht="14.4" hidden="1" customHeight="1" x14ac:dyDescent="0.3">
      <c r="A150" s="78" t="s">
        <v>102</v>
      </c>
      <c r="B150" s="127" t="s">
        <v>13</v>
      </c>
      <c r="C150" s="131">
        <v>44750</v>
      </c>
      <c r="D150" s="127">
        <v>2</v>
      </c>
      <c r="E150" s="127">
        <f>INDEX(TAB_Leistungen_30[[Tätigkeit]:[Stk.kosten/Kosten bei Stundensatz]],MATCH(TAB_Doku_201910[[#This Row],[Leistung]],TAB_Leistungen_30[Tätigkeit],0),2)</f>
        <v>60</v>
      </c>
      <c r="F150" s="127">
        <f>INDEX(TAB_Leistungen_30[[Tätigkeit]:[Stk.kosten/Kosten bei Stundensatz]],MATCH(TAB_Doku_201910[[#This Row],[Leistung]],TAB_Leistungen_30[Tätigkeit],0),3)*TAB_Doku_201910[[#This Row],[Stk.]]</f>
        <v>70</v>
      </c>
      <c r="G150" s="78" t="s">
        <v>1105</v>
      </c>
      <c r="H150" s="128" t="s">
        <v>1077</v>
      </c>
    </row>
    <row r="151" spans="1:8" ht="16.2" hidden="1" customHeight="1" x14ac:dyDescent="0.3">
      <c r="A151" s="78" t="s">
        <v>714</v>
      </c>
      <c r="B151" s="127" t="s">
        <v>13</v>
      </c>
      <c r="C151" s="131">
        <v>44750</v>
      </c>
      <c r="D151" s="127">
        <v>2</v>
      </c>
      <c r="E151" s="127">
        <f>INDEX(TAB_Leistungen_30[[Tätigkeit]:[Stk.kosten/Kosten bei Stundensatz]],MATCH(TAB_Doku_201910[[#This Row],[Leistung]],TAB_Leistungen_30[Tätigkeit],0),2)</f>
        <v>60</v>
      </c>
      <c r="F151" s="127">
        <f>INDEX(TAB_Leistungen_30[[Tätigkeit]:[Stk.kosten/Kosten bei Stundensatz]],MATCH(TAB_Doku_201910[[#This Row],[Leistung]],TAB_Leistungen_30[Tätigkeit],0),3)*TAB_Doku_201910[[#This Row],[Stk.]]</f>
        <v>70</v>
      </c>
      <c r="G151" s="78" t="s">
        <v>1105</v>
      </c>
      <c r="H151" s="128" t="s">
        <v>1077</v>
      </c>
    </row>
    <row r="152" spans="1:8" ht="16.2" hidden="1" customHeight="1" x14ac:dyDescent="0.3">
      <c r="A152" s="78" t="s">
        <v>894</v>
      </c>
      <c r="B152" s="127" t="s">
        <v>1003</v>
      </c>
      <c r="C152" s="131">
        <v>44742</v>
      </c>
      <c r="D152" s="127">
        <v>1</v>
      </c>
      <c r="E152" s="127">
        <f>INDEX(TAB_Leistungen_30[[Tätigkeit]:[Stk.kosten/Kosten bei Stundensatz]],MATCH(TAB_Doku_201910[[#This Row],[Leistung]],TAB_Leistungen_30[Tätigkeit],0),2)</f>
        <v>60</v>
      </c>
      <c r="F152" s="127">
        <f>INDEX(TAB_Leistungen_30[[Tätigkeit]:[Stk.kosten/Kosten bei Stundensatz]],MATCH(TAB_Doku_201910[[#This Row],[Leistung]],TAB_Leistungen_30[Tätigkeit],0),3)*TAB_Doku_201910[[#This Row],[Stk.]]</f>
        <v>35</v>
      </c>
      <c r="G152" s="78" t="s">
        <v>1105</v>
      </c>
      <c r="H152" s="128" t="s">
        <v>1104</v>
      </c>
    </row>
    <row r="153" spans="1:8" ht="16.2" hidden="1" customHeight="1" x14ac:dyDescent="0.3">
      <c r="A153" s="78" t="s">
        <v>1068</v>
      </c>
      <c r="B153" s="127" t="s">
        <v>1003</v>
      </c>
      <c r="C153" s="131">
        <v>44742</v>
      </c>
      <c r="D153" s="127">
        <v>6</v>
      </c>
      <c r="E153" s="127">
        <f>INDEX(TAB_Leistungen_30[[Tätigkeit]:[Stk.kosten/Kosten bei Stundensatz]],MATCH(TAB_Doku_201910[[#This Row],[Leistung]],TAB_Leistungen_30[Tätigkeit],0),2)</f>
        <v>60</v>
      </c>
      <c r="F153" s="127">
        <f>INDEX(TAB_Leistungen_30[[Tätigkeit]:[Stk.kosten/Kosten bei Stundensatz]],MATCH(TAB_Doku_201910[[#This Row],[Leistung]],TAB_Leistungen_30[Tätigkeit],0),3)*TAB_Doku_201910[[#This Row],[Stk.]]</f>
        <v>210</v>
      </c>
      <c r="G153" s="78" t="s">
        <v>1105</v>
      </c>
      <c r="H153" s="128" t="s">
        <v>1104</v>
      </c>
    </row>
    <row r="154" spans="1:8" ht="16.2" hidden="1" customHeight="1" x14ac:dyDescent="0.3">
      <c r="A154" s="78" t="s">
        <v>959</v>
      </c>
      <c r="B154" s="127" t="s">
        <v>58</v>
      </c>
      <c r="C154" s="131">
        <v>44725</v>
      </c>
      <c r="D154" s="127">
        <v>2</v>
      </c>
      <c r="E154" s="127">
        <f>INDEX(TAB_Leistungen_30[[Tätigkeit]:[Stk.kosten/Kosten bei Stundensatz]],MATCH(TAB_Doku_201910[[#This Row],[Leistung]],TAB_Leistungen_30[Tätigkeit],0),2)</f>
        <v>120</v>
      </c>
      <c r="F154" s="127">
        <f>INDEX(TAB_Leistungen_30[[Tätigkeit]:[Stk.kosten/Kosten bei Stundensatz]],MATCH(TAB_Doku_201910[[#This Row],[Leistung]],TAB_Leistungen_30[Tätigkeit],0),3)*TAB_Doku_201910[[#This Row],[Stk.]]</f>
        <v>140</v>
      </c>
      <c r="G154" s="78" t="str">
        <f>"Dezember 2022"</f>
        <v>Dezember 2022</v>
      </c>
      <c r="H154" s="128" t="s">
        <v>1121</v>
      </c>
    </row>
    <row r="155" spans="1:8" ht="16.2" hidden="1" customHeight="1" x14ac:dyDescent="0.3">
      <c r="A155" s="78" t="s">
        <v>959</v>
      </c>
      <c r="B155" s="127" t="s">
        <v>48</v>
      </c>
      <c r="C155" s="131">
        <v>44722</v>
      </c>
      <c r="D155" s="127">
        <v>20</v>
      </c>
      <c r="E155" s="127">
        <f>INDEX(TAB_Leistungen_30[[Tätigkeit]:[Stk.kosten/Kosten bei Stundensatz]],MATCH(TAB_Doku_201910[[#This Row],[Leistung]],TAB_Leistungen_30[Tätigkeit],0),2)</f>
        <v>15</v>
      </c>
      <c r="F155" s="127">
        <f>INDEX(TAB_Leistungen_30[[Tätigkeit]:[Stk.kosten/Kosten bei Stundensatz]],MATCH(TAB_Doku_201910[[#This Row],[Leistung]],TAB_Leistungen_30[Tätigkeit],0),3)*TAB_Doku_201910[[#This Row],[Stk.]]</f>
        <v>175</v>
      </c>
      <c r="G155" s="78" t="str">
        <f>"Dezember 2022"</f>
        <v>Dezember 2022</v>
      </c>
      <c r="H155" s="128" t="s">
        <v>1114</v>
      </c>
    </row>
    <row r="156" spans="1:8" ht="16.2" hidden="1" customHeight="1" x14ac:dyDescent="0.3">
      <c r="A156" s="78" t="s">
        <v>959</v>
      </c>
      <c r="B156" s="127" t="s">
        <v>140</v>
      </c>
      <c r="C156" s="131">
        <v>44721</v>
      </c>
      <c r="D156" s="127">
        <v>3</v>
      </c>
      <c r="E156" s="127">
        <f>INDEX(TAB_Leistungen_30[[Tätigkeit]:[Stk.kosten/Kosten bei Stundensatz]],MATCH(TAB_Doku_201910[[#This Row],[Leistung]],TAB_Leistungen_30[Tätigkeit],0),2)</f>
        <v>5</v>
      </c>
      <c r="F156" s="127">
        <f>INDEX(TAB_Leistungen_30[[Tätigkeit]:[Stk.kosten/Kosten bei Stundensatz]],MATCH(TAB_Doku_201910[[#This Row],[Leistung]],TAB_Leistungen_30[Tätigkeit],0),3)*TAB_Doku_201910[[#This Row],[Stk.]]</f>
        <v>8.75</v>
      </c>
      <c r="G156" s="78" t="str">
        <f>"Dezember 2022"</f>
        <v>Dezember 2022</v>
      </c>
      <c r="H156" s="128" t="s">
        <v>1113</v>
      </c>
    </row>
    <row r="157" spans="1:8" ht="16.2" hidden="1" customHeight="1" x14ac:dyDescent="0.3">
      <c r="A157" s="78" t="s">
        <v>1072</v>
      </c>
      <c r="B157" s="127" t="s">
        <v>953</v>
      </c>
      <c r="C157" s="131">
        <v>44704</v>
      </c>
      <c r="D157" s="127">
        <v>2</v>
      </c>
      <c r="E157" s="127">
        <f>INDEX(TAB_Leistungen_30[[Tätigkeit]:[Stk.kosten/Kosten bei Stundensatz]],MATCH(TAB_Doku_201910[[#This Row],[Leistung]],TAB_Leistungen_30[Tätigkeit],0),2)</f>
        <v>60</v>
      </c>
      <c r="F157" s="127">
        <f>INDEX(TAB_Leistungen_30[[Tätigkeit]:[Stk.kosten/Kosten bei Stundensatz]],MATCH(TAB_Doku_201910[[#This Row],[Leistung]],TAB_Leistungen_30[Tätigkeit],0),3)*TAB_Doku_201910[[#This Row],[Stk.]]</f>
        <v>70</v>
      </c>
      <c r="G157" s="78" t="s">
        <v>1105</v>
      </c>
      <c r="H157" s="128" t="s">
        <v>1071</v>
      </c>
    </row>
    <row r="158" spans="1:8" ht="16.2" hidden="1" customHeight="1" x14ac:dyDescent="0.3">
      <c r="A158" s="78" t="s">
        <v>1075</v>
      </c>
      <c r="B158" s="127" t="s">
        <v>1003</v>
      </c>
      <c r="C158" s="131">
        <v>44700</v>
      </c>
      <c r="D158" s="127">
        <v>6</v>
      </c>
      <c r="E158" s="127">
        <f>INDEX(TAB_Leistungen_30[[Tätigkeit]:[Stk.kosten/Kosten bei Stundensatz]],MATCH(TAB_Doku_201910[[#This Row],[Leistung]],TAB_Leistungen_30[Tätigkeit],0),2)</f>
        <v>60</v>
      </c>
      <c r="F158" s="127">
        <f>INDEX(TAB_Leistungen_30[[Tätigkeit]:[Stk.kosten/Kosten bei Stundensatz]],MATCH(TAB_Doku_201910[[#This Row],[Leistung]],TAB_Leistungen_30[Tätigkeit],0),3)*TAB_Doku_201910[[#This Row],[Stk.]]</f>
        <v>210</v>
      </c>
      <c r="G158" s="78" t="s">
        <v>1105</v>
      </c>
      <c r="H158" s="128" t="s">
        <v>1076</v>
      </c>
    </row>
    <row r="159" spans="1:8" ht="16.2" hidden="1" customHeight="1" x14ac:dyDescent="0.3">
      <c r="A159" s="78" t="s">
        <v>102</v>
      </c>
      <c r="B159" s="127" t="s">
        <v>953</v>
      </c>
      <c r="C159" s="131">
        <v>44686</v>
      </c>
      <c r="D159" s="127">
        <v>16</v>
      </c>
      <c r="E159" s="127">
        <f>INDEX(TAB_Leistungen_30[[Tätigkeit]:[Stk.kosten/Kosten bei Stundensatz]],MATCH(TAB_Doku_201910[[#This Row],[Leistung]],TAB_Leistungen_30[Tätigkeit],0),2)</f>
        <v>60</v>
      </c>
      <c r="F159" s="127">
        <f>INDEX(TAB_Leistungen_30[[Tätigkeit]:[Stk.kosten/Kosten bei Stundensatz]],MATCH(TAB_Doku_201910[[#This Row],[Leistung]],TAB_Leistungen_30[Tätigkeit],0),3)*TAB_Doku_201910[[#This Row],[Stk.]]</f>
        <v>560</v>
      </c>
      <c r="G159" s="78" t="s">
        <v>1105</v>
      </c>
      <c r="H159" s="128" t="s">
        <v>1079</v>
      </c>
    </row>
    <row r="160" spans="1:8" ht="16.2" hidden="1" customHeight="1" x14ac:dyDescent="0.3">
      <c r="A160" s="78" t="s">
        <v>1073</v>
      </c>
      <c r="B160" s="127" t="s">
        <v>953</v>
      </c>
      <c r="C160" s="131">
        <v>44686</v>
      </c>
      <c r="D160" s="127">
        <v>12</v>
      </c>
      <c r="E160" s="127">
        <f>INDEX(TAB_Leistungen_30[[Tätigkeit]:[Stk.kosten/Kosten bei Stundensatz]],MATCH(TAB_Doku_201910[[#This Row],[Leistung]],TAB_Leistungen_30[Tätigkeit],0),2)</f>
        <v>60</v>
      </c>
      <c r="F160" s="127">
        <f>INDEX(TAB_Leistungen_30[[Tätigkeit]:[Stk.kosten/Kosten bei Stundensatz]],MATCH(TAB_Doku_201910[[#This Row],[Leistung]],TAB_Leistungen_30[Tätigkeit],0),3)*TAB_Doku_201910[[#This Row],[Stk.]]</f>
        <v>420</v>
      </c>
      <c r="G160" s="78" t="s">
        <v>1105</v>
      </c>
      <c r="H160" s="128" t="s">
        <v>1074</v>
      </c>
    </row>
    <row r="161" spans="1:8" ht="16.2" hidden="1" customHeight="1" x14ac:dyDescent="0.3">
      <c r="A161" s="78" t="s">
        <v>1061</v>
      </c>
      <c r="B161" s="127" t="s">
        <v>1062</v>
      </c>
      <c r="C161" s="131">
        <v>44666</v>
      </c>
      <c r="D161" s="127">
        <f>180*12/10</f>
        <v>216</v>
      </c>
      <c r="E161" s="127">
        <f>INDEX(TAB_Leistungen_30[[Tätigkeit]:[Stk.kosten/Kosten bei Stundensatz]],MATCH(TAB_Doku_201910[[#This Row],[Leistung]],TAB_Leistungen_30[Tätigkeit],0),2)</f>
        <v>0</v>
      </c>
      <c r="F161" s="127">
        <f>INDEX(TAB_Leistungen_30[[Tätigkeit]:[Stk.kosten/Kosten bei Stundensatz]],MATCH(TAB_Doku_201910[[#This Row],[Leistung]],TAB_Leistungen_30[Tätigkeit],0),3)*TAB_Doku_201910[[#This Row],[Stk.]]</f>
        <v>2160</v>
      </c>
      <c r="G161" s="155" t="s">
        <v>1064</v>
      </c>
      <c r="H161" s="128" t="s">
        <v>1063</v>
      </c>
    </row>
    <row r="162" spans="1:8" ht="16.2" hidden="1" customHeight="1" x14ac:dyDescent="0.3">
      <c r="A162" s="78" t="s">
        <v>1031</v>
      </c>
      <c r="B162" s="127" t="s">
        <v>953</v>
      </c>
      <c r="C162" s="131">
        <v>44664</v>
      </c>
      <c r="D162" s="127">
        <v>0.5</v>
      </c>
      <c r="E162" s="127">
        <f>INDEX(TAB_Leistungen_30[[Tätigkeit]:[Stk.kosten/Kosten bei Stundensatz]],MATCH(TAB_Doku_201910[[#This Row],[Leistung]],TAB_Leistungen_30[Tätigkeit],0),2)</f>
        <v>60</v>
      </c>
      <c r="F162" s="127">
        <f>INDEX(TAB_Leistungen_30[[Tätigkeit]:[Stk.kosten/Kosten bei Stundensatz]],MATCH(TAB_Doku_201910[[#This Row],[Leistung]],TAB_Leistungen_30[Tätigkeit],0),3)*TAB_Doku_201910[[#This Row],[Stk.]]</f>
        <v>17.5</v>
      </c>
      <c r="G162" s="78" t="s">
        <v>1065</v>
      </c>
      <c r="H162" s="128" t="s">
        <v>1060</v>
      </c>
    </row>
    <row r="163" spans="1:8" ht="16.2" hidden="1" customHeight="1" x14ac:dyDescent="0.3">
      <c r="A163" s="78" t="s">
        <v>1029</v>
      </c>
      <c r="B163" s="127" t="s">
        <v>953</v>
      </c>
      <c r="C163" s="131">
        <v>44664</v>
      </c>
      <c r="D163" s="127">
        <v>0.5</v>
      </c>
      <c r="E163" s="127">
        <f>INDEX(TAB_Leistungen_30[[Tätigkeit]:[Stk.kosten/Kosten bei Stundensatz]],MATCH(TAB_Doku_201910[[#This Row],[Leistung]],TAB_Leistungen_30[Tätigkeit],0),2)</f>
        <v>60</v>
      </c>
      <c r="F163" s="127">
        <f>INDEX(TAB_Leistungen_30[[Tätigkeit]:[Stk.kosten/Kosten bei Stundensatz]],MATCH(TAB_Doku_201910[[#This Row],[Leistung]],TAB_Leistungen_30[Tätigkeit],0),3)*TAB_Doku_201910[[#This Row],[Stk.]]</f>
        <v>17.5</v>
      </c>
      <c r="G163" s="78" t="s">
        <v>1065</v>
      </c>
      <c r="H163" s="128" t="s">
        <v>1059</v>
      </c>
    </row>
    <row r="164" spans="1:8" ht="16.2" hidden="1" customHeight="1" x14ac:dyDescent="0.3">
      <c r="A164" s="78" t="s">
        <v>932</v>
      </c>
      <c r="B164" s="127" t="s">
        <v>58</v>
      </c>
      <c r="C164" s="131">
        <v>44662</v>
      </c>
      <c r="D164" s="127">
        <v>2</v>
      </c>
      <c r="E164" s="127">
        <f>INDEX(TAB_Leistungen_30[[Tätigkeit]:[Stk.kosten/Kosten bei Stundensatz]],MATCH(TAB_Doku_201910[[#This Row],[Leistung]],TAB_Leistungen_30[Tätigkeit],0),2)</f>
        <v>120</v>
      </c>
      <c r="F164" s="127">
        <f>INDEX(TAB_Leistungen_30[[Tätigkeit]:[Stk.kosten/Kosten bei Stundensatz]],MATCH(TAB_Doku_201910[[#This Row],[Leistung]],TAB_Leistungen_30[Tätigkeit],0),3)*TAB_Doku_201910[[#This Row],[Stk.]]</f>
        <v>140</v>
      </c>
      <c r="G164" s="78" t="s">
        <v>1065</v>
      </c>
      <c r="H164" s="128" t="s">
        <v>1055</v>
      </c>
    </row>
    <row r="165" spans="1:8" ht="16.2" hidden="1" customHeight="1" x14ac:dyDescent="0.3">
      <c r="A165" s="78" t="s">
        <v>932</v>
      </c>
      <c r="B165" s="127" t="s">
        <v>2</v>
      </c>
      <c r="C165" s="131">
        <v>44662</v>
      </c>
      <c r="D165" s="127">
        <f>244*2/10</f>
        <v>48.8</v>
      </c>
      <c r="E165" s="127">
        <f>INDEX(TAB_Leistungen_30[[Tätigkeit]:[Stk.kosten/Kosten bei Stundensatz]],MATCH(TAB_Doku_201910[[#This Row],[Leistung]],TAB_Leistungen_30[Tätigkeit],0),2)</f>
        <v>10</v>
      </c>
      <c r="F165" s="127">
        <f>INDEX(TAB_Leistungen_30[[Tätigkeit]:[Stk.kosten/Kosten bei Stundensatz]],MATCH(TAB_Doku_201910[[#This Row],[Leistung]],TAB_Leistungen_30[Tätigkeit],0),3)*TAB_Doku_201910[[#This Row],[Stk.]]</f>
        <v>122</v>
      </c>
      <c r="G165" s="78" t="s">
        <v>1065</v>
      </c>
      <c r="H165" s="128" t="s">
        <v>1055</v>
      </c>
    </row>
    <row r="166" spans="1:8" ht="16.2" hidden="1" customHeight="1" x14ac:dyDescent="0.3">
      <c r="A166" s="78" t="s">
        <v>932</v>
      </c>
      <c r="B166" s="127" t="s">
        <v>255</v>
      </c>
      <c r="C166" s="131">
        <v>44662</v>
      </c>
      <c r="D166" s="127">
        <v>488</v>
      </c>
      <c r="E166" s="127">
        <f>INDEX(TAB_Leistungen_30[[Tätigkeit]:[Stk.kosten/Kosten bei Stundensatz]],MATCH(TAB_Doku_201910[[#This Row],[Leistung]],TAB_Leistungen_30[Tätigkeit],0),2)</f>
        <v>0</v>
      </c>
      <c r="F166" s="127">
        <f>INDEX(TAB_Leistungen_30[[Tätigkeit]:[Stk.kosten/Kosten bei Stundensatz]],MATCH(TAB_Doku_201910[[#This Row],[Leistung]],TAB_Leistungen_30[Tätigkeit],0),3)*TAB_Doku_201910[[#This Row],[Stk.]]</f>
        <v>146.4</v>
      </c>
      <c r="G166" s="78" t="s">
        <v>1065</v>
      </c>
      <c r="H166" s="128" t="s">
        <v>1055</v>
      </c>
    </row>
    <row r="167" spans="1:8" ht="16.2" hidden="1" customHeight="1" x14ac:dyDescent="0.3">
      <c r="A167" s="78" t="s">
        <v>1029</v>
      </c>
      <c r="B167" s="127" t="s">
        <v>1057</v>
      </c>
      <c r="C167" s="131">
        <v>44661</v>
      </c>
      <c r="D167" s="127">
        <v>18.5</v>
      </c>
      <c r="E167" s="127">
        <f>INDEX(TAB_Leistungen_30[[Tätigkeit]:[Stk.kosten/Kosten bei Stundensatz]],MATCH(TAB_Doku_201910[[#This Row],[Leistung]],TAB_Leistungen_30[Tätigkeit],0),2)</f>
        <v>0</v>
      </c>
      <c r="F167" s="127">
        <f>INDEX(TAB_Leistungen_30[[Tätigkeit]:[Stk.kosten/Kosten bei Stundensatz]],MATCH(TAB_Doku_201910[[#This Row],[Leistung]],TAB_Leistungen_30[Tätigkeit],0),3)*TAB_Doku_201910[[#This Row],[Stk.]]</f>
        <v>1850</v>
      </c>
      <c r="G167" s="78" t="s">
        <v>1065</v>
      </c>
      <c r="H167" s="128" t="s">
        <v>1058</v>
      </c>
    </row>
    <row r="168" spans="1:8" ht="16.2" hidden="1" customHeight="1" x14ac:dyDescent="0.3">
      <c r="A168" s="78" t="s">
        <v>959</v>
      </c>
      <c r="B168" s="127" t="s">
        <v>953</v>
      </c>
      <c r="C168" s="131">
        <v>44652</v>
      </c>
      <c r="D168" s="127">
        <v>3</v>
      </c>
      <c r="E168" s="127">
        <f>INDEX(TAB_Leistungen_30[[Tätigkeit]:[Stk.kosten/Kosten bei Stundensatz]],MATCH(TAB_Doku_201910[[#This Row],[Leistung]],TAB_Leistungen_30[Tätigkeit],0),2)</f>
        <v>60</v>
      </c>
      <c r="F168" s="127">
        <f>INDEX(TAB_Leistungen_30[[Tätigkeit]:[Stk.kosten/Kosten bei Stundensatz]],MATCH(TAB_Doku_201910[[#This Row],[Leistung]],TAB_Leistungen_30[Tätigkeit],0),3)*TAB_Doku_201910[[#This Row],[Stk.]]</f>
        <v>105</v>
      </c>
      <c r="G168" s="78" t="s">
        <v>1065</v>
      </c>
      <c r="H168" s="128" t="s">
        <v>1056</v>
      </c>
    </row>
    <row r="169" spans="1:8" ht="16.2" hidden="1" customHeight="1" x14ac:dyDescent="0.3">
      <c r="A169" s="78" t="s">
        <v>1029</v>
      </c>
      <c r="B169" s="127" t="s">
        <v>953</v>
      </c>
      <c r="C169" s="131">
        <v>44628</v>
      </c>
      <c r="D169" s="127">
        <v>1</v>
      </c>
      <c r="E169" s="127">
        <f>INDEX(TAB_Leistungen_30[[Tätigkeit]:[Stk.kosten/Kosten bei Stundensatz]],MATCH(TAB_Doku_201910[[#This Row],[Leistung]],TAB_Leistungen_30[Tätigkeit],0),2)</f>
        <v>60</v>
      </c>
      <c r="F169" s="127">
        <f>INDEX(TAB_Leistungen_30[[Tätigkeit]:[Stk.kosten/Kosten bei Stundensatz]],MATCH(TAB_Doku_201910[[#This Row],[Leistung]],TAB_Leistungen_30[Tätigkeit],0),3)*TAB_Doku_201910[[#This Row],[Stk.]]</f>
        <v>35</v>
      </c>
      <c r="G169" s="78" t="s">
        <v>1065</v>
      </c>
      <c r="H169" s="128" t="s">
        <v>1054</v>
      </c>
    </row>
    <row r="170" spans="1:8" ht="16.2" hidden="1" customHeight="1" x14ac:dyDescent="0.3">
      <c r="A170" s="78" t="s">
        <v>102</v>
      </c>
      <c r="B170" s="127" t="s">
        <v>207</v>
      </c>
      <c r="C170" s="131">
        <v>44628</v>
      </c>
      <c r="D170" s="127">
        <v>1</v>
      </c>
      <c r="E170" s="127">
        <f>INDEX(TAB_Leistungen_30[[Tätigkeit]:[Stk.kosten/Kosten bei Stundensatz]],MATCH(TAB_Doku_201910[[#This Row],[Leistung]],TAB_Leistungen_30[Tätigkeit],0),2)</f>
        <v>0</v>
      </c>
      <c r="F170" s="127">
        <f>INDEX(TAB_Leistungen_30[[Tätigkeit]:[Stk.kosten/Kosten bei Stundensatz]],MATCH(TAB_Doku_201910[[#This Row],[Leistung]],TAB_Leistungen_30[Tätigkeit],0),3)*TAB_Doku_201910[[#This Row],[Stk.]]</f>
        <v>5</v>
      </c>
      <c r="G170" s="78" t="s">
        <v>1065</v>
      </c>
      <c r="H170" s="128"/>
    </row>
    <row r="171" spans="1:8" ht="16.2" hidden="1" customHeight="1" x14ac:dyDescent="0.3">
      <c r="A171" s="78" t="s">
        <v>102</v>
      </c>
      <c r="B171" s="127" t="s">
        <v>13</v>
      </c>
      <c r="C171" s="131">
        <v>44628</v>
      </c>
      <c r="D171" s="127">
        <v>2</v>
      </c>
      <c r="E171" s="127">
        <f>INDEX(TAB_Leistungen_30[[Tätigkeit]:[Stk.kosten/Kosten bei Stundensatz]],MATCH(TAB_Doku_201910[[#This Row],[Leistung]],TAB_Leistungen_30[Tätigkeit],0),2)</f>
        <v>60</v>
      </c>
      <c r="F171" s="127">
        <f>INDEX(TAB_Leistungen_30[[Tätigkeit]:[Stk.kosten/Kosten bei Stundensatz]],MATCH(TAB_Doku_201910[[#This Row],[Leistung]],TAB_Leistungen_30[Tätigkeit],0),3)*TAB_Doku_201910[[#This Row],[Stk.]]</f>
        <v>70</v>
      </c>
      <c r="G171" s="78" t="s">
        <v>1065</v>
      </c>
      <c r="H171" s="128"/>
    </row>
    <row r="172" spans="1:8" ht="16.2" hidden="1" customHeight="1" x14ac:dyDescent="0.3">
      <c r="A172" s="78" t="s">
        <v>932</v>
      </c>
      <c r="B172" s="127" t="s">
        <v>953</v>
      </c>
      <c r="C172" s="131">
        <v>44628</v>
      </c>
      <c r="D172" s="127">
        <v>1</v>
      </c>
      <c r="E172" s="127">
        <f>INDEX(TAB_Leistungen_30[[Tätigkeit]:[Stk.kosten/Kosten bei Stundensatz]],MATCH(TAB_Doku_201910[[#This Row],[Leistung]],TAB_Leistungen_30[Tätigkeit],0),2)</f>
        <v>60</v>
      </c>
      <c r="F172" s="127">
        <f>INDEX(TAB_Leistungen_30[[Tätigkeit]:[Stk.kosten/Kosten bei Stundensatz]],MATCH(TAB_Doku_201910[[#This Row],[Leistung]],TAB_Leistungen_30[Tätigkeit],0),3)*TAB_Doku_201910[[#This Row],[Stk.]]</f>
        <v>35</v>
      </c>
      <c r="G172" s="78" t="s">
        <v>1065</v>
      </c>
      <c r="H172" s="128" t="s">
        <v>1042</v>
      </c>
    </row>
    <row r="173" spans="1:8" ht="16.2" hidden="1" customHeight="1" x14ac:dyDescent="0.3">
      <c r="A173" s="78" t="s">
        <v>714</v>
      </c>
      <c r="B173" s="127" t="s">
        <v>13</v>
      </c>
      <c r="C173" s="131">
        <v>44628</v>
      </c>
      <c r="D173" s="127">
        <v>2</v>
      </c>
      <c r="E173" s="127">
        <f>INDEX(TAB_Leistungen_30[[Tätigkeit]:[Stk.kosten/Kosten bei Stundensatz]],MATCH(TAB_Doku_201910[[#This Row],[Leistung]],TAB_Leistungen_30[Tätigkeit],0),2)</f>
        <v>60</v>
      </c>
      <c r="F173" s="127">
        <f>INDEX(TAB_Leistungen_30[[Tätigkeit]:[Stk.kosten/Kosten bei Stundensatz]],MATCH(TAB_Doku_201910[[#This Row],[Leistung]],TAB_Leistungen_30[Tätigkeit],0),3)*TAB_Doku_201910[[#This Row],[Stk.]]</f>
        <v>70</v>
      </c>
      <c r="G173" s="78" t="s">
        <v>1065</v>
      </c>
      <c r="H173" s="128"/>
    </row>
    <row r="174" spans="1:8" ht="16.2" hidden="1" customHeight="1" x14ac:dyDescent="0.3">
      <c r="A174" s="78" t="s">
        <v>1026</v>
      </c>
      <c r="B174" s="127" t="s">
        <v>953</v>
      </c>
      <c r="C174" s="131">
        <v>44624</v>
      </c>
      <c r="D174" s="127">
        <v>1</v>
      </c>
      <c r="E174" s="127">
        <f>INDEX(TAB_Leistungen_30[[Tätigkeit]:[Stk.kosten/Kosten bei Stundensatz]],MATCH(TAB_Doku_201910[[#This Row],[Leistung]],TAB_Leistungen_30[Tätigkeit],0),2)</f>
        <v>60</v>
      </c>
      <c r="F174" s="127">
        <f>INDEX(TAB_Leistungen_30[[Tätigkeit]:[Stk.kosten/Kosten bei Stundensatz]],MATCH(TAB_Doku_201910[[#This Row],[Leistung]],TAB_Leistungen_30[Tätigkeit],0),3)*TAB_Doku_201910[[#This Row],[Stk.]]</f>
        <v>35</v>
      </c>
      <c r="G174" s="78" t="s">
        <v>1065</v>
      </c>
      <c r="H174" s="128" t="s">
        <v>1027</v>
      </c>
    </row>
    <row r="175" spans="1:8" ht="16.2" hidden="1" customHeight="1" x14ac:dyDescent="0.3">
      <c r="A175" s="78" t="s">
        <v>1000</v>
      </c>
      <c r="B175" s="127" t="s">
        <v>953</v>
      </c>
      <c r="C175" s="131">
        <v>44614</v>
      </c>
      <c r="D175" s="127">
        <v>1</v>
      </c>
      <c r="E175" s="127">
        <f>INDEX(TAB_Leistungen_30[[Tätigkeit]:[Stk.kosten/Kosten bei Stundensatz]],MATCH(TAB_Doku_201910[[#This Row],[Leistung]],TAB_Leistungen_30[Tätigkeit],0),2)</f>
        <v>60</v>
      </c>
      <c r="F175" s="127">
        <f>INDEX(TAB_Leistungen_30[[Tätigkeit]:[Stk.kosten/Kosten bei Stundensatz]],MATCH(TAB_Doku_201910[[#This Row],[Leistung]],TAB_Leistungen_30[Tätigkeit],0),3)*TAB_Doku_201910[[#This Row],[Stk.]]</f>
        <v>35</v>
      </c>
      <c r="G175" s="78" t="s">
        <v>1065</v>
      </c>
      <c r="H175" s="128" t="s">
        <v>1036</v>
      </c>
    </row>
    <row r="176" spans="1:8" ht="16.2" hidden="1" customHeight="1" x14ac:dyDescent="0.3">
      <c r="A176" s="78" t="s">
        <v>1000</v>
      </c>
      <c r="B176" s="127" t="s">
        <v>8</v>
      </c>
      <c r="C176" s="131">
        <v>44614</v>
      </c>
      <c r="D176" s="127">
        <v>1</v>
      </c>
      <c r="E176" s="127">
        <f>INDEX(TAB_Leistungen_30[[Tätigkeit]:[Stk.kosten/Kosten bei Stundensatz]],MATCH(TAB_Doku_201910[[#This Row],[Leistung]],TAB_Leistungen_30[Tätigkeit],0),2)</f>
        <v>180</v>
      </c>
      <c r="F176" s="127">
        <f>INDEX(TAB_Leistungen_30[[Tätigkeit]:[Stk.kosten/Kosten bei Stundensatz]],MATCH(TAB_Doku_201910[[#This Row],[Leistung]],TAB_Leistungen_30[Tätigkeit],0),3)*TAB_Doku_201910[[#This Row],[Stk.]]</f>
        <v>105</v>
      </c>
      <c r="G176" s="78" t="s">
        <v>1065</v>
      </c>
      <c r="H176" s="128" t="s">
        <v>1035</v>
      </c>
    </row>
    <row r="177" spans="1:8" ht="16.2" hidden="1" customHeight="1" x14ac:dyDescent="0.3">
      <c r="A177" s="78" t="s">
        <v>1024</v>
      </c>
      <c r="B177" s="127" t="s">
        <v>953</v>
      </c>
      <c r="C177" s="131">
        <v>44613</v>
      </c>
      <c r="D177" s="127">
        <v>8</v>
      </c>
      <c r="E177" s="127">
        <f>INDEX(TAB_Leistungen_30[[Tätigkeit]:[Stk.kosten/Kosten bei Stundensatz]],MATCH(TAB_Doku_201910[[#This Row],[Leistung]],TAB_Leistungen_30[Tätigkeit],0),2)</f>
        <v>60</v>
      </c>
      <c r="F177" s="127">
        <f>INDEX(TAB_Leistungen_30[[Tätigkeit]:[Stk.kosten/Kosten bei Stundensatz]],MATCH(TAB_Doku_201910[[#This Row],[Leistung]],TAB_Leistungen_30[Tätigkeit],0),3)*TAB_Doku_201910[[#This Row],[Stk.]]</f>
        <v>280</v>
      </c>
      <c r="G177" s="78" t="s">
        <v>1065</v>
      </c>
      <c r="H177" s="128" t="s">
        <v>1025</v>
      </c>
    </row>
    <row r="178" spans="1:8" ht="16.2" hidden="1" customHeight="1" x14ac:dyDescent="0.3">
      <c r="A178" s="78" t="s">
        <v>1047</v>
      </c>
      <c r="B178" s="127" t="s">
        <v>953</v>
      </c>
      <c r="C178" s="131">
        <v>44603</v>
      </c>
      <c r="D178" s="127">
        <v>2</v>
      </c>
      <c r="E178" s="127">
        <f>INDEX(TAB_Leistungen_30[[Tätigkeit]:[Stk.kosten/Kosten bei Stundensatz]],MATCH(TAB_Doku_201910[[#This Row],[Leistung]],TAB_Leistungen_30[Tätigkeit],0),2)</f>
        <v>60</v>
      </c>
      <c r="F178" s="127">
        <f>INDEX(TAB_Leistungen_30[[Tätigkeit]:[Stk.kosten/Kosten bei Stundensatz]],MATCH(TAB_Doku_201910[[#This Row],[Leistung]],TAB_Leistungen_30[Tätigkeit],0),3)*TAB_Doku_201910[[#This Row],[Stk.]]</f>
        <v>70</v>
      </c>
      <c r="G178" s="78" t="s">
        <v>1065</v>
      </c>
      <c r="H178" s="128" t="s">
        <v>1048</v>
      </c>
    </row>
    <row r="179" spans="1:8" ht="16.2" hidden="1" customHeight="1" x14ac:dyDescent="0.3">
      <c r="A179" s="78" t="s">
        <v>932</v>
      </c>
      <c r="B179" s="127" t="s">
        <v>58</v>
      </c>
      <c r="C179" s="131">
        <v>44594</v>
      </c>
      <c r="D179" s="127">
        <v>2</v>
      </c>
      <c r="E179" s="127">
        <f>INDEX(TAB_Leistungen_30[[Tätigkeit]:[Stk.kosten/Kosten bei Stundensatz]],MATCH(TAB_Doku_201910[[#This Row],[Leistung]],TAB_Leistungen_30[Tätigkeit],0),2)</f>
        <v>120</v>
      </c>
      <c r="F179" s="127">
        <f>INDEX(TAB_Leistungen_30[[Tätigkeit]:[Stk.kosten/Kosten bei Stundensatz]],MATCH(TAB_Doku_201910[[#This Row],[Leistung]],TAB_Leistungen_30[Tätigkeit],0),3)*TAB_Doku_201910[[#This Row],[Stk.]]</f>
        <v>140</v>
      </c>
      <c r="G179" s="78" t="s">
        <v>1065</v>
      </c>
      <c r="H179" s="128" t="s">
        <v>1041</v>
      </c>
    </row>
    <row r="180" spans="1:8" ht="16.2" hidden="1" customHeight="1" x14ac:dyDescent="0.3">
      <c r="A180" s="78" t="s">
        <v>932</v>
      </c>
      <c r="B180" s="127" t="s">
        <v>2</v>
      </c>
      <c r="C180" s="131">
        <v>44594</v>
      </c>
      <c r="D180" s="127">
        <f>244*2/10</f>
        <v>48.8</v>
      </c>
      <c r="E180" s="127">
        <f>INDEX(TAB_Leistungen_30[[Tätigkeit]:[Stk.kosten/Kosten bei Stundensatz]],MATCH(TAB_Doku_201910[[#This Row],[Leistung]],TAB_Leistungen_30[Tätigkeit],0),2)</f>
        <v>10</v>
      </c>
      <c r="F180" s="127">
        <f>INDEX(TAB_Leistungen_30[[Tätigkeit]:[Stk.kosten/Kosten bei Stundensatz]],MATCH(TAB_Doku_201910[[#This Row],[Leistung]],TAB_Leistungen_30[Tätigkeit],0),3)*TAB_Doku_201910[[#This Row],[Stk.]]</f>
        <v>122</v>
      </c>
      <c r="G180" s="78" t="s">
        <v>1065</v>
      </c>
      <c r="H180" s="128" t="s">
        <v>1040</v>
      </c>
    </row>
    <row r="181" spans="1:8" ht="16.2" hidden="1" customHeight="1" x14ac:dyDescent="0.3">
      <c r="A181" s="78" t="s">
        <v>932</v>
      </c>
      <c r="B181" s="127" t="s">
        <v>255</v>
      </c>
      <c r="C181" s="131">
        <v>44594</v>
      </c>
      <c r="D181" s="127">
        <v>488</v>
      </c>
      <c r="E181" s="127">
        <f>INDEX(TAB_Leistungen_30[[Tätigkeit]:[Stk.kosten/Kosten bei Stundensatz]],MATCH(TAB_Doku_201910[[#This Row],[Leistung]],TAB_Leistungen_30[Tätigkeit],0),2)</f>
        <v>0</v>
      </c>
      <c r="F181" s="127">
        <f>INDEX(TAB_Leistungen_30[[Tätigkeit]:[Stk.kosten/Kosten bei Stundensatz]],MATCH(TAB_Doku_201910[[#This Row],[Leistung]],TAB_Leistungen_30[Tätigkeit],0),3)*TAB_Doku_201910[[#This Row],[Stk.]]</f>
        <v>146.4</v>
      </c>
      <c r="G181" s="78" t="s">
        <v>1065</v>
      </c>
      <c r="H181" s="128" t="s">
        <v>1040</v>
      </c>
    </row>
    <row r="182" spans="1:8" ht="16.2" hidden="1" customHeight="1" x14ac:dyDescent="0.3">
      <c r="A182" s="78" t="s">
        <v>932</v>
      </c>
      <c r="B182" s="127" t="s">
        <v>22</v>
      </c>
      <c r="C182" s="131">
        <v>44594</v>
      </c>
      <c r="D182" s="127">
        <v>2</v>
      </c>
      <c r="E182" s="127">
        <f>INDEX(TAB_Leistungen_30[[Tätigkeit]:[Stk.kosten/Kosten bei Stundensatz]],MATCH(TAB_Doku_201910[[#This Row],[Leistung]],TAB_Leistungen_30[Tätigkeit],0),2)</f>
        <v>60</v>
      </c>
      <c r="F182" s="127">
        <f>INDEX(TAB_Leistungen_30[[Tätigkeit]:[Stk.kosten/Kosten bei Stundensatz]],MATCH(TAB_Doku_201910[[#This Row],[Leistung]],TAB_Leistungen_30[Tätigkeit],0),3)*TAB_Doku_201910[[#This Row],[Stk.]]</f>
        <v>70</v>
      </c>
      <c r="G182" s="78" t="s">
        <v>1065</v>
      </c>
      <c r="H182" s="128" t="s">
        <v>1040</v>
      </c>
    </row>
    <row r="183" spans="1:8" ht="16.2" hidden="1" customHeight="1" x14ac:dyDescent="0.3">
      <c r="A183" s="78" t="s">
        <v>1043</v>
      </c>
      <c r="B183" s="127" t="s">
        <v>953</v>
      </c>
      <c r="C183" s="131">
        <v>44593</v>
      </c>
      <c r="D183" s="127">
        <v>2.5</v>
      </c>
      <c r="E183" s="127">
        <f>INDEX(TAB_Leistungen_30[[Tätigkeit]:[Stk.kosten/Kosten bei Stundensatz]],MATCH(TAB_Doku_201910[[#This Row],[Leistung]],TAB_Leistungen_30[Tätigkeit],0),2)</f>
        <v>60</v>
      </c>
      <c r="F183" s="127">
        <f>INDEX(TAB_Leistungen_30[[Tätigkeit]:[Stk.kosten/Kosten bei Stundensatz]],MATCH(TAB_Doku_201910[[#This Row],[Leistung]],TAB_Leistungen_30[Tätigkeit],0),3)*TAB_Doku_201910[[#This Row],[Stk.]]</f>
        <v>87.5</v>
      </c>
      <c r="G183" s="78" t="s">
        <v>1065</v>
      </c>
      <c r="H183" s="128" t="s">
        <v>1025</v>
      </c>
    </row>
    <row r="184" spans="1:8" ht="16.2" hidden="1" customHeight="1" x14ac:dyDescent="0.3">
      <c r="A184" s="78" t="s">
        <v>1045</v>
      </c>
      <c r="B184" s="127" t="s">
        <v>953</v>
      </c>
      <c r="C184" s="131">
        <v>44593</v>
      </c>
      <c r="D184" s="127">
        <v>1</v>
      </c>
      <c r="E184" s="127">
        <f>INDEX(TAB_Leistungen_30[[Tätigkeit]:[Stk.kosten/Kosten bei Stundensatz]],MATCH(TAB_Doku_201910[[#This Row],[Leistung]],TAB_Leistungen_30[Tätigkeit],0),2)</f>
        <v>60</v>
      </c>
      <c r="F184" s="127">
        <f>INDEX(TAB_Leistungen_30[[Tätigkeit]:[Stk.kosten/Kosten bei Stundensatz]],MATCH(TAB_Doku_201910[[#This Row],[Leistung]],TAB_Leistungen_30[Tätigkeit],0),3)*TAB_Doku_201910[[#This Row],[Stk.]]</f>
        <v>35</v>
      </c>
      <c r="G184" s="78" t="s">
        <v>1065</v>
      </c>
      <c r="H184" s="128" t="s">
        <v>1046</v>
      </c>
    </row>
    <row r="185" spans="1:8" ht="16.2" hidden="1" customHeight="1" x14ac:dyDescent="0.3">
      <c r="A185" s="78" t="s">
        <v>509</v>
      </c>
      <c r="B185" s="127" t="s">
        <v>953</v>
      </c>
      <c r="C185" s="131">
        <v>44592</v>
      </c>
      <c r="D185" s="127">
        <v>4</v>
      </c>
      <c r="E185" s="127">
        <f>INDEX(TAB_Leistungen_30[[Tätigkeit]:[Stk.kosten/Kosten bei Stundensatz]],MATCH(TAB_Doku_201910[[#This Row],[Leistung]],TAB_Leistungen_30[Tätigkeit],0),2)</f>
        <v>60</v>
      </c>
      <c r="F185" s="127">
        <f>INDEX(TAB_Leistungen_30[[Tätigkeit]:[Stk.kosten/Kosten bei Stundensatz]],MATCH(TAB_Doku_201910[[#This Row],[Leistung]],TAB_Leistungen_30[Tätigkeit],0),3)*TAB_Doku_201910[[#This Row],[Stk.]]</f>
        <v>140</v>
      </c>
      <c r="G185" s="78" t="s">
        <v>1065</v>
      </c>
      <c r="H185" s="128" t="s">
        <v>1049</v>
      </c>
    </row>
    <row r="186" spans="1:8" ht="16.2" hidden="1" customHeight="1" x14ac:dyDescent="0.3">
      <c r="A186" s="78" t="s">
        <v>932</v>
      </c>
      <c r="B186" s="127" t="s">
        <v>58</v>
      </c>
      <c r="C186" s="131">
        <v>44589</v>
      </c>
      <c r="D186" s="127">
        <v>1</v>
      </c>
      <c r="E186" s="127">
        <f>INDEX(TAB_Leistungen_30[[Tätigkeit]:[Stk.kosten/Kosten bei Stundensatz]],MATCH(TAB_Doku_201910[[#This Row],[Leistung]],TAB_Leistungen_30[Tätigkeit],0),2)</f>
        <v>120</v>
      </c>
      <c r="F186" s="127">
        <f>INDEX(TAB_Leistungen_30[[Tätigkeit]:[Stk.kosten/Kosten bei Stundensatz]],MATCH(TAB_Doku_201910[[#This Row],[Leistung]],TAB_Leistungen_30[Tätigkeit],0),3)*TAB_Doku_201910[[#This Row],[Stk.]]</f>
        <v>70</v>
      </c>
      <c r="G186" s="155" t="s">
        <v>1064</v>
      </c>
      <c r="H186" s="128" t="s">
        <v>1044</v>
      </c>
    </row>
    <row r="187" spans="1:8" ht="16.2" hidden="1" customHeight="1" x14ac:dyDescent="0.3">
      <c r="A187" s="78" t="s">
        <v>1037</v>
      </c>
      <c r="B187" s="127" t="s">
        <v>953</v>
      </c>
      <c r="C187" s="131">
        <v>44585</v>
      </c>
      <c r="D187" s="127">
        <v>10</v>
      </c>
      <c r="E187" s="127">
        <f>INDEX(TAB_Leistungen_30[[Tätigkeit]:[Stk.kosten/Kosten bei Stundensatz]],MATCH(TAB_Doku_201910[[#This Row],[Leistung]],TAB_Leistungen_30[Tätigkeit],0),2)</f>
        <v>60</v>
      </c>
      <c r="F187" s="127">
        <f>INDEX(TAB_Leistungen_30[[Tätigkeit]:[Stk.kosten/Kosten bei Stundensatz]],MATCH(TAB_Doku_201910[[#This Row],[Leistung]],TAB_Leistungen_30[Tätigkeit],0),3)*TAB_Doku_201910[[#This Row],[Stk.]]</f>
        <v>350</v>
      </c>
      <c r="G187" s="155" t="s">
        <v>1064</v>
      </c>
      <c r="H187" s="128" t="s">
        <v>1038</v>
      </c>
    </row>
    <row r="188" spans="1:8" ht="16.2" hidden="1" customHeight="1" x14ac:dyDescent="0.3">
      <c r="A188" s="78" t="s">
        <v>714</v>
      </c>
      <c r="B188" s="127" t="s">
        <v>953</v>
      </c>
      <c r="C188" s="131">
        <v>44585</v>
      </c>
      <c r="D188" s="127">
        <v>4</v>
      </c>
      <c r="E188" s="127">
        <f>INDEX(TAB_Leistungen_30[[Tätigkeit]:[Stk.kosten/Kosten bei Stundensatz]],MATCH(TAB_Doku_201910[[#This Row],[Leistung]],TAB_Leistungen_30[Tätigkeit],0),2)</f>
        <v>60</v>
      </c>
      <c r="F188" s="127">
        <f>INDEX(TAB_Leistungen_30[[Tätigkeit]:[Stk.kosten/Kosten bei Stundensatz]],MATCH(TAB_Doku_201910[[#This Row],[Leistung]],TAB_Leistungen_30[Tätigkeit],0),3)*TAB_Doku_201910[[#This Row],[Stk.]]</f>
        <v>140</v>
      </c>
      <c r="G188" s="155" t="s">
        <v>1064</v>
      </c>
      <c r="H188" s="128" t="s">
        <v>1028</v>
      </c>
    </row>
    <row r="189" spans="1:8" ht="16.2" hidden="1" customHeight="1" x14ac:dyDescent="0.3">
      <c r="A189" s="78" t="s">
        <v>718</v>
      </c>
      <c r="B189" s="127" t="s">
        <v>48</v>
      </c>
      <c r="C189" s="131">
        <v>44575</v>
      </c>
      <c r="D189" s="127">
        <v>1</v>
      </c>
      <c r="E189" s="127">
        <f>INDEX(TAB_Leistungen_30[[Tätigkeit]:[Stk.kosten/Kosten bei Stundensatz]],MATCH(TAB_Doku_201910[[#This Row],[Leistung]],TAB_Leistungen_30[Tätigkeit],0),2)</f>
        <v>15</v>
      </c>
      <c r="F189" s="127">
        <f>INDEX(TAB_Leistungen_30[[Tätigkeit]:[Stk.kosten/Kosten bei Stundensatz]],MATCH(TAB_Doku_201910[[#This Row],[Leistung]],TAB_Leistungen_30[Tätigkeit],0),3)*TAB_Doku_201910[[#This Row],[Stk.]]</f>
        <v>8.75</v>
      </c>
      <c r="G189" s="155" t="s">
        <v>1064</v>
      </c>
      <c r="H189" s="128" t="s">
        <v>1034</v>
      </c>
    </row>
    <row r="190" spans="1:8" ht="16.2" hidden="1" customHeight="1" x14ac:dyDescent="0.3">
      <c r="A190" s="78" t="s">
        <v>1031</v>
      </c>
      <c r="B190" s="127" t="s">
        <v>953</v>
      </c>
      <c r="C190" s="131">
        <v>44571</v>
      </c>
      <c r="D190" s="127">
        <v>2</v>
      </c>
      <c r="E190" s="127">
        <f>INDEX(TAB_Leistungen_30[[Tätigkeit]:[Stk.kosten/Kosten bei Stundensatz]],MATCH(TAB_Doku_201910[[#This Row],[Leistung]],TAB_Leistungen_30[Tätigkeit],0),2)</f>
        <v>60</v>
      </c>
      <c r="F190" s="127">
        <f>INDEX(TAB_Leistungen_30[[Tätigkeit]:[Stk.kosten/Kosten bei Stundensatz]],MATCH(TAB_Doku_201910[[#This Row],[Leistung]],TAB_Leistungen_30[Tätigkeit],0),3)*TAB_Doku_201910[[#This Row],[Stk.]]</f>
        <v>70</v>
      </c>
      <c r="G190" s="155" t="s">
        <v>1064</v>
      </c>
      <c r="H190" s="128" t="s">
        <v>1039</v>
      </c>
    </row>
    <row r="191" spans="1:8" ht="16.2" hidden="1" customHeight="1" x14ac:dyDescent="0.3">
      <c r="A191" s="78" t="s">
        <v>1031</v>
      </c>
      <c r="B191" s="127" t="s">
        <v>953</v>
      </c>
      <c r="C191" s="131">
        <v>44567</v>
      </c>
      <c r="D191" s="127">
        <v>4</v>
      </c>
      <c r="E191" s="127">
        <f>INDEX(TAB_Leistungen_30[[Tätigkeit]:[Stk.kosten/Kosten bei Stundensatz]],MATCH(TAB_Doku_201910[[#This Row],[Leistung]],TAB_Leistungen_30[Tätigkeit],0),2)</f>
        <v>60</v>
      </c>
      <c r="F191" s="127">
        <f>INDEX(TAB_Leistungen_30[[Tätigkeit]:[Stk.kosten/Kosten bei Stundensatz]],MATCH(TAB_Doku_201910[[#This Row],[Leistung]],TAB_Leistungen_30[Tätigkeit],0),3)*TAB_Doku_201910[[#This Row],[Stk.]]</f>
        <v>140</v>
      </c>
      <c r="G191" s="155" t="s">
        <v>1064</v>
      </c>
      <c r="H191" s="128" t="s">
        <v>1032</v>
      </c>
    </row>
    <row r="192" spans="1:8" ht="16.2" hidden="1" customHeight="1" x14ac:dyDescent="0.3">
      <c r="A192" s="78" t="s">
        <v>1031</v>
      </c>
      <c r="B192" s="127" t="s">
        <v>953</v>
      </c>
      <c r="C192" s="131">
        <v>44566</v>
      </c>
      <c r="D192" s="127">
        <v>1</v>
      </c>
      <c r="E192" s="127">
        <f>INDEX(TAB_Leistungen_30[[Tätigkeit]:[Stk.kosten/Kosten bei Stundensatz]],MATCH(TAB_Doku_201910[[#This Row],[Leistung]],TAB_Leistungen_30[Tätigkeit],0),2)</f>
        <v>60</v>
      </c>
      <c r="F192" s="127">
        <f>INDEX(TAB_Leistungen_30[[Tätigkeit]:[Stk.kosten/Kosten bei Stundensatz]],MATCH(TAB_Doku_201910[[#This Row],[Leistung]],TAB_Leistungen_30[Tätigkeit],0),3)*TAB_Doku_201910[[#This Row],[Stk.]]</f>
        <v>35</v>
      </c>
      <c r="G192" s="155" t="s">
        <v>1064</v>
      </c>
      <c r="H192" s="128" t="s">
        <v>1033</v>
      </c>
    </row>
    <row r="193" spans="1:8" ht="16.2" hidden="1" customHeight="1" x14ac:dyDescent="0.3">
      <c r="A193" s="78" t="s">
        <v>714</v>
      </c>
      <c r="B193" s="127" t="s">
        <v>953</v>
      </c>
      <c r="C193" s="131">
        <v>44566</v>
      </c>
      <c r="D193" s="127">
        <v>3</v>
      </c>
      <c r="E193" s="127">
        <f>INDEX(TAB_Leistungen_30[[Tätigkeit]:[Stk.kosten/Kosten bei Stundensatz]],MATCH(TAB_Doku_201910[[#This Row],[Leistung]],TAB_Leistungen_30[Tätigkeit],0),2)</f>
        <v>60</v>
      </c>
      <c r="F193" s="127">
        <f>INDEX(TAB_Leistungen_30[[Tätigkeit]:[Stk.kosten/Kosten bei Stundensatz]],MATCH(TAB_Doku_201910[[#This Row],[Leistung]],TAB_Leistungen_30[Tätigkeit],0),3)*TAB_Doku_201910[[#This Row],[Stk.]]</f>
        <v>105</v>
      </c>
      <c r="G193" s="155" t="s">
        <v>1064</v>
      </c>
      <c r="H193" s="128" t="s">
        <v>1019</v>
      </c>
    </row>
    <row r="194" spans="1:8" ht="16.2" hidden="1" customHeight="1" x14ac:dyDescent="0.3">
      <c r="A194" s="78" t="s">
        <v>714</v>
      </c>
      <c r="B194" s="127" t="s">
        <v>953</v>
      </c>
      <c r="C194" s="131">
        <v>44566</v>
      </c>
      <c r="D194" s="127">
        <v>0.5</v>
      </c>
      <c r="E194" s="127">
        <f>INDEX(TAB_Leistungen_30[[Tätigkeit]:[Stk.kosten/Kosten bei Stundensatz]],MATCH(TAB_Doku_201910[[#This Row],[Leistung]],TAB_Leistungen_30[Tätigkeit],0),2)</f>
        <v>60</v>
      </c>
      <c r="F194" s="127">
        <f>INDEX(TAB_Leistungen_30[[Tätigkeit]:[Stk.kosten/Kosten bei Stundensatz]],MATCH(TAB_Doku_201910[[#This Row],[Leistung]],TAB_Leistungen_30[Tätigkeit],0),3)*TAB_Doku_201910[[#This Row],[Stk.]]</f>
        <v>17.5</v>
      </c>
      <c r="G194" s="155" t="s">
        <v>1064</v>
      </c>
      <c r="H194" s="128" t="s">
        <v>1021</v>
      </c>
    </row>
    <row r="195" spans="1:8" ht="16.2" hidden="1" customHeight="1" x14ac:dyDescent="0.3">
      <c r="A195" s="78" t="s">
        <v>714</v>
      </c>
      <c r="B195" s="127" t="s">
        <v>953</v>
      </c>
      <c r="C195" s="131">
        <v>44566</v>
      </c>
      <c r="D195" s="127">
        <v>2</v>
      </c>
      <c r="E195" s="127">
        <f>INDEX(TAB_Leistungen_30[[Tätigkeit]:[Stk.kosten/Kosten bei Stundensatz]],MATCH(TAB_Doku_201910[[#This Row],[Leistung]],TAB_Leistungen_30[Tätigkeit],0),2)</f>
        <v>60</v>
      </c>
      <c r="F195" s="127">
        <f>INDEX(TAB_Leistungen_30[[Tätigkeit]:[Stk.kosten/Kosten bei Stundensatz]],MATCH(TAB_Doku_201910[[#This Row],[Leistung]],TAB_Leistungen_30[Tätigkeit],0),3)*TAB_Doku_201910[[#This Row],[Stk.]]</f>
        <v>70</v>
      </c>
      <c r="G195" s="155" t="s">
        <v>1064</v>
      </c>
      <c r="H195" s="128" t="s">
        <v>1022</v>
      </c>
    </row>
    <row r="196" spans="1:8" ht="16.2" hidden="1" customHeight="1" x14ac:dyDescent="0.3">
      <c r="A196" s="78" t="s">
        <v>714</v>
      </c>
      <c r="B196" s="127" t="s">
        <v>953</v>
      </c>
      <c r="C196" s="131">
        <v>44564</v>
      </c>
      <c r="D196" s="127">
        <v>1</v>
      </c>
      <c r="E196" s="127">
        <f>INDEX(TAB_Leistungen_30[[Tätigkeit]:[Stk.kosten/Kosten bei Stundensatz]],MATCH(TAB_Doku_201910[[#This Row],[Leistung]],TAB_Leistungen_30[Tätigkeit],0),2)</f>
        <v>60</v>
      </c>
      <c r="F196" s="127">
        <f>INDEX(TAB_Leistungen_30[[Tätigkeit]:[Stk.kosten/Kosten bei Stundensatz]],MATCH(TAB_Doku_201910[[#This Row],[Leistung]],TAB_Leistungen_30[Tätigkeit],0),3)*TAB_Doku_201910[[#This Row],[Stk.]]</f>
        <v>35</v>
      </c>
      <c r="G196" s="155" t="s">
        <v>1064</v>
      </c>
      <c r="H196" s="128" t="s">
        <v>1023</v>
      </c>
    </row>
    <row r="197" spans="1:8" ht="16.2" hidden="1" customHeight="1" x14ac:dyDescent="0.3">
      <c r="A197" s="78" t="s">
        <v>1050</v>
      </c>
      <c r="B197" s="127" t="s">
        <v>247</v>
      </c>
      <c r="C197" s="131">
        <v>44547</v>
      </c>
      <c r="D197" s="127">
        <v>4</v>
      </c>
      <c r="E197" s="127">
        <f>INDEX(TAB_Leistungen_30[[Tätigkeit]:[Stk.kosten/Kosten bei Stundensatz]],MATCH(TAB_Doku_201910[[#This Row],[Leistung]],TAB_Leistungen_30[Tätigkeit],0),2)</f>
        <v>15</v>
      </c>
      <c r="F197" s="127">
        <f>INDEX(TAB_Leistungen_30[[Tätigkeit]:[Stk.kosten/Kosten bei Stundensatz]],MATCH(TAB_Doku_201910[[#This Row],[Leistung]],TAB_Leistungen_30[Tätigkeit],0),3)*TAB_Doku_201910[[#This Row],[Stk.]]</f>
        <v>35</v>
      </c>
      <c r="G197" s="155" t="s">
        <v>1064</v>
      </c>
      <c r="H197" s="128" t="s">
        <v>1052</v>
      </c>
    </row>
    <row r="198" spans="1:8" ht="16.2" hidden="1" customHeight="1" x14ac:dyDescent="0.3">
      <c r="A198" s="78" t="s">
        <v>1050</v>
      </c>
      <c r="B198" s="127" t="s">
        <v>58</v>
      </c>
      <c r="C198" s="131">
        <v>44547</v>
      </c>
      <c r="D198" s="127">
        <v>2</v>
      </c>
      <c r="E198" s="127">
        <f>INDEX(TAB_Leistungen_30[[Tätigkeit]:[Stk.kosten/Kosten bei Stundensatz]],MATCH(TAB_Doku_201910[[#This Row],[Leistung]],TAB_Leistungen_30[Tätigkeit],0),2)</f>
        <v>120</v>
      </c>
      <c r="F198" s="127">
        <f>INDEX(TAB_Leistungen_30[[Tätigkeit]:[Stk.kosten/Kosten bei Stundensatz]],MATCH(TAB_Doku_201910[[#This Row],[Leistung]],TAB_Leistungen_30[Tätigkeit],0),3)*TAB_Doku_201910[[#This Row],[Stk.]]</f>
        <v>140</v>
      </c>
      <c r="G198" s="155" t="s">
        <v>1064</v>
      </c>
      <c r="H198" s="128" t="s">
        <v>1053</v>
      </c>
    </row>
    <row r="199" spans="1:8" ht="16.2" hidden="1" customHeight="1" x14ac:dyDescent="0.3">
      <c r="A199" s="78" t="s">
        <v>1050</v>
      </c>
      <c r="B199" s="127" t="s">
        <v>953</v>
      </c>
      <c r="C199" s="131">
        <v>44547</v>
      </c>
      <c r="D199" s="127">
        <v>55</v>
      </c>
      <c r="E199" s="127">
        <f>INDEX(TAB_Leistungen_30[[Tätigkeit]:[Stk.kosten/Kosten bei Stundensatz]],MATCH(TAB_Doku_201910[[#This Row],[Leistung]],TAB_Leistungen_30[Tätigkeit],0),2)</f>
        <v>60</v>
      </c>
      <c r="F199" s="127">
        <f>INDEX(TAB_Leistungen_30[[Tätigkeit]:[Stk.kosten/Kosten bei Stundensatz]],MATCH(TAB_Doku_201910[[#This Row],[Leistung]],TAB_Leistungen_30[Tätigkeit],0),3)*TAB_Doku_201910[[#This Row],[Stk.]]</f>
        <v>1925</v>
      </c>
      <c r="G199" s="155" t="s">
        <v>1064</v>
      </c>
      <c r="H199" s="128" t="s">
        <v>1051</v>
      </c>
    </row>
    <row r="200" spans="1:8" ht="16.2" hidden="1" customHeight="1" x14ac:dyDescent="0.3">
      <c r="A200" s="78" t="s">
        <v>932</v>
      </c>
      <c r="B200" s="127" t="s">
        <v>49</v>
      </c>
      <c r="C200" s="131">
        <v>44502</v>
      </c>
      <c r="D200" s="127">
        <v>1</v>
      </c>
      <c r="E200" s="127">
        <f>INDEX(TAB_Leistungen_30[[Tätigkeit]:[Stk.kosten/Kosten bei Stundensatz]],MATCH(TAB_Doku_201910[[#This Row],[Leistung]],TAB_Leistungen_30[Tätigkeit],0),2)</f>
        <v>30</v>
      </c>
      <c r="F200" s="127">
        <v>15</v>
      </c>
      <c r="G200" s="155" t="s">
        <v>1064</v>
      </c>
      <c r="H200" s="128" t="s">
        <v>1016</v>
      </c>
    </row>
    <row r="201" spans="1:8" ht="16.2" hidden="1" customHeight="1" x14ac:dyDescent="0.3">
      <c r="A201" s="78" t="s">
        <v>1014</v>
      </c>
      <c r="B201" s="127" t="s">
        <v>49</v>
      </c>
      <c r="C201" s="131">
        <v>44502</v>
      </c>
      <c r="D201" s="127">
        <v>1</v>
      </c>
      <c r="E201" s="127">
        <f>INDEX(TAB_Leistungen_30[[Tätigkeit]:[Stk.kosten/Kosten bei Stundensatz]],MATCH(TAB_Doku_201910[[#This Row],[Leistung]],TAB_Leistungen_30[Tätigkeit],0),2)</f>
        <v>30</v>
      </c>
      <c r="F201" s="127">
        <v>15</v>
      </c>
      <c r="G201" s="155" t="s">
        <v>1064</v>
      </c>
      <c r="H201" s="128" t="s">
        <v>1015</v>
      </c>
    </row>
    <row r="202" spans="1:8" ht="16.2" hidden="1" customHeight="1" x14ac:dyDescent="0.3">
      <c r="A202" s="78" t="s">
        <v>620</v>
      </c>
      <c r="B202" s="127" t="s">
        <v>48</v>
      </c>
      <c r="C202" s="131">
        <v>44495</v>
      </c>
      <c r="D202" s="127">
        <v>2</v>
      </c>
      <c r="E202" s="127">
        <f>INDEX(TAB_Leistungen_30[[Tätigkeit]:[Stk.kosten/Kosten bei Stundensatz]],MATCH(TAB_Doku_201910[[#This Row],[Leistung]],TAB_Leistungen_30[Tätigkeit],0),2)</f>
        <v>15</v>
      </c>
      <c r="F202" s="127">
        <v>15</v>
      </c>
      <c r="G202" s="155" t="s">
        <v>1064</v>
      </c>
      <c r="H202" s="128" t="s">
        <v>1004</v>
      </c>
    </row>
    <row r="203" spans="1:8" ht="16.2" hidden="1" customHeight="1" x14ac:dyDescent="0.3">
      <c r="A203" s="78" t="s">
        <v>620</v>
      </c>
      <c r="B203" s="127" t="s">
        <v>1003</v>
      </c>
      <c r="C203" s="131">
        <v>44494</v>
      </c>
      <c r="D203" s="127">
        <v>1</v>
      </c>
      <c r="E203" s="127">
        <f>INDEX(TAB_Leistungen_30[[Tätigkeit]:[Stk.kosten/Kosten bei Stundensatz]],MATCH(TAB_Doku_201910[[#This Row],[Leistung]],TAB_Leistungen_30[Tätigkeit],0),2)</f>
        <v>60</v>
      </c>
      <c r="F203" s="127">
        <v>30</v>
      </c>
      <c r="G203" s="155" t="s">
        <v>1064</v>
      </c>
      <c r="H203" s="128" t="s">
        <v>1006</v>
      </c>
    </row>
    <row r="204" spans="1:8" ht="16.2" hidden="1" customHeight="1" x14ac:dyDescent="0.3">
      <c r="A204" s="78" t="s">
        <v>1050</v>
      </c>
      <c r="B204" s="127" t="s">
        <v>953</v>
      </c>
      <c r="C204" s="131">
        <v>44491</v>
      </c>
      <c r="D204" s="127">
        <v>1</v>
      </c>
      <c r="E204" s="127">
        <f>INDEX(TAB_Leistungen_30[[Tätigkeit]:[Stk.kosten/Kosten bei Stundensatz]],MATCH(TAB_Doku_201910[[#This Row],[Leistung]],TAB_Leistungen_30[Tätigkeit],0),2)</f>
        <v>60</v>
      </c>
      <c r="F204" s="127">
        <v>30</v>
      </c>
      <c r="G204" s="155" t="s">
        <v>1064</v>
      </c>
      <c r="H204" s="128" t="s">
        <v>1011</v>
      </c>
    </row>
    <row r="205" spans="1:8" ht="16.2" hidden="1" customHeight="1" x14ac:dyDescent="0.3">
      <c r="A205" s="78" t="s">
        <v>620</v>
      </c>
      <c r="B205" s="127" t="s">
        <v>140</v>
      </c>
      <c r="C205" s="131">
        <v>44491</v>
      </c>
      <c r="D205" s="127">
        <v>2</v>
      </c>
      <c r="E205" s="127">
        <f>INDEX(TAB_Leistungen_30[[Tätigkeit]:[Stk.kosten/Kosten bei Stundensatz]],MATCH(TAB_Doku_201910[[#This Row],[Leistung]],TAB_Leistungen_30[Tätigkeit],0),2)</f>
        <v>5</v>
      </c>
      <c r="F205" s="127">
        <v>5</v>
      </c>
      <c r="G205" s="155" t="s">
        <v>1064</v>
      </c>
      <c r="H205" s="128" t="s">
        <v>1005</v>
      </c>
    </row>
    <row r="206" spans="1:8" ht="16.2" hidden="1" customHeight="1" x14ac:dyDescent="0.3">
      <c r="A206" s="78" t="s">
        <v>620</v>
      </c>
      <c r="B206" s="127" t="s">
        <v>48</v>
      </c>
      <c r="C206" s="131">
        <v>44491</v>
      </c>
      <c r="D206" s="127">
        <v>2</v>
      </c>
      <c r="E206" s="127">
        <f>INDEX(TAB_Leistungen_30[[Tätigkeit]:[Stk.kosten/Kosten bei Stundensatz]],MATCH(TAB_Doku_201910[[#This Row],[Leistung]],TAB_Leistungen_30[Tätigkeit],0),2)</f>
        <v>15</v>
      </c>
      <c r="F206" s="127">
        <v>15</v>
      </c>
      <c r="G206" s="155" t="s">
        <v>1064</v>
      </c>
      <c r="H206" s="128" t="s">
        <v>1005</v>
      </c>
    </row>
    <row r="207" spans="1:8" ht="16.2" hidden="1" customHeight="1" x14ac:dyDescent="0.3">
      <c r="A207" s="78" t="s">
        <v>102</v>
      </c>
      <c r="B207" s="127" t="s">
        <v>13</v>
      </c>
      <c r="C207" s="131">
        <v>44490</v>
      </c>
      <c r="D207" s="127">
        <v>8</v>
      </c>
      <c r="E207" s="127">
        <f>INDEX(TAB_Leistungen_30[[Tätigkeit]:[Stk.kosten/Kosten bei Stundensatz]],MATCH(TAB_Doku_201910[[#This Row],[Leistung]],TAB_Leistungen_30[Tätigkeit],0),2)</f>
        <v>60</v>
      </c>
      <c r="F207" s="127">
        <v>240</v>
      </c>
      <c r="G207" s="78" t="s">
        <v>939</v>
      </c>
      <c r="H207" s="128" t="s">
        <v>1018</v>
      </c>
    </row>
    <row r="208" spans="1:8" ht="16.2" hidden="1" customHeight="1" x14ac:dyDescent="0.3">
      <c r="A208" s="78" t="s">
        <v>102</v>
      </c>
      <c r="B208" s="127" t="s">
        <v>207</v>
      </c>
      <c r="C208" s="131">
        <v>44490</v>
      </c>
      <c r="D208" s="127">
        <v>6</v>
      </c>
      <c r="E208" s="127">
        <f>INDEX(TAB_Leistungen_30[[Tätigkeit]:[Stk.kosten/Kosten bei Stundensatz]],MATCH(TAB_Doku_201910[[#This Row],[Leistung]],TAB_Leistungen_30[Tätigkeit],0),2)</f>
        <v>0</v>
      </c>
      <c r="F208" s="127">
        <v>30</v>
      </c>
      <c r="G208" s="155" t="s">
        <v>1064</v>
      </c>
      <c r="H208" s="128" t="s">
        <v>1018</v>
      </c>
    </row>
    <row r="209" spans="1:8" ht="16.2" hidden="1" customHeight="1" x14ac:dyDescent="0.3">
      <c r="A209" s="78" t="s">
        <v>1050</v>
      </c>
      <c r="B209" s="127" t="s">
        <v>487</v>
      </c>
      <c r="C209" s="131">
        <v>44489</v>
      </c>
      <c r="D209" s="127">
        <v>1.5</v>
      </c>
      <c r="E209" s="127">
        <f>INDEX(TAB_Leistungen_30[[Tätigkeit]:[Stk.kosten/Kosten bei Stundensatz]],MATCH(TAB_Doku_201910[[#This Row],[Leistung]],TAB_Leistungen_30[Tätigkeit],0),2)</f>
        <v>60</v>
      </c>
      <c r="F209" s="127">
        <v>45</v>
      </c>
      <c r="G209" s="78" t="s">
        <v>939</v>
      </c>
      <c r="H209" s="128" t="s">
        <v>1010</v>
      </c>
    </row>
    <row r="210" spans="1:8" ht="16.2" hidden="1" customHeight="1" x14ac:dyDescent="0.3">
      <c r="A210" s="78" t="s">
        <v>1050</v>
      </c>
      <c r="B210" s="127" t="s">
        <v>2</v>
      </c>
      <c r="C210" s="131">
        <v>44489</v>
      </c>
      <c r="D210" s="127">
        <v>1</v>
      </c>
      <c r="E210" s="127">
        <f>INDEX(TAB_Leistungen_30[[Tätigkeit]:[Stk.kosten/Kosten bei Stundensatz]],MATCH(TAB_Doku_201910[[#This Row],[Leistung]],TAB_Leistungen_30[Tätigkeit],0),2)</f>
        <v>10</v>
      </c>
      <c r="F210" s="127">
        <v>2.5</v>
      </c>
      <c r="G210" s="155" t="s">
        <v>1064</v>
      </c>
      <c r="H210" s="128" t="s">
        <v>1008</v>
      </c>
    </row>
    <row r="211" spans="1:8" ht="16.2" hidden="1" customHeight="1" x14ac:dyDescent="0.3">
      <c r="A211" s="78" t="s">
        <v>1050</v>
      </c>
      <c r="B211" s="127" t="s">
        <v>255</v>
      </c>
      <c r="C211" s="131">
        <v>44489</v>
      </c>
      <c r="D211" s="127">
        <v>98</v>
      </c>
      <c r="E211" s="127">
        <f>INDEX(TAB_Leistungen_30[[Tätigkeit]:[Stk.kosten/Kosten bei Stundensatz]],MATCH(TAB_Doku_201910[[#This Row],[Leistung]],TAB_Leistungen_30[Tätigkeit],0),2)</f>
        <v>0</v>
      </c>
      <c r="F211" s="127">
        <v>29.4</v>
      </c>
      <c r="G211" s="155" t="s">
        <v>1064</v>
      </c>
      <c r="H211" s="128" t="s">
        <v>1009</v>
      </c>
    </row>
    <row r="212" spans="1:8" ht="16.2" hidden="1" customHeight="1" x14ac:dyDescent="0.3">
      <c r="A212" s="78" t="s">
        <v>1000</v>
      </c>
      <c r="B212" s="127" t="s">
        <v>255</v>
      </c>
      <c r="C212" s="131">
        <v>44481</v>
      </c>
      <c r="D212" s="127">
        <v>403</v>
      </c>
      <c r="E212" s="127">
        <f>INDEX(TAB_Leistungen_30[[Tätigkeit]:[Stk.kosten/Kosten bei Stundensatz]],MATCH(TAB_Doku_201910[[#This Row],[Leistung]],TAB_Leistungen_30[Tätigkeit],0),2)</f>
        <v>0</v>
      </c>
      <c r="F212" s="153">
        <v>120.89999999999999</v>
      </c>
      <c r="G212" s="78" t="s">
        <v>939</v>
      </c>
      <c r="H212" s="128" t="s">
        <v>1007</v>
      </c>
    </row>
    <row r="213" spans="1:8" ht="16.2" hidden="1" customHeight="1" x14ac:dyDescent="0.3">
      <c r="A213" s="78" t="s">
        <v>1000</v>
      </c>
      <c r="B213" s="127" t="s">
        <v>2</v>
      </c>
      <c r="C213" s="131">
        <v>44481</v>
      </c>
      <c r="D213" s="127">
        <v>40</v>
      </c>
      <c r="E213" s="127">
        <f>INDEX(TAB_Leistungen_30[[Tätigkeit]:[Stk.kosten/Kosten bei Stundensatz]],MATCH(TAB_Doku_201910[[#This Row],[Leistung]],TAB_Leistungen_30[Tätigkeit],0),2)</f>
        <v>10</v>
      </c>
      <c r="F213" s="153">
        <v>100</v>
      </c>
      <c r="G213" s="78" t="s">
        <v>939</v>
      </c>
      <c r="H213" s="128" t="s">
        <v>1002</v>
      </c>
    </row>
    <row r="214" spans="1:8" ht="16.2" hidden="1" customHeight="1" x14ac:dyDescent="0.3">
      <c r="A214" s="78" t="s">
        <v>1000</v>
      </c>
      <c r="B214" s="127" t="s">
        <v>487</v>
      </c>
      <c r="C214" s="131">
        <v>44481</v>
      </c>
      <c r="D214" s="127">
        <v>1</v>
      </c>
      <c r="E214" s="127">
        <f>INDEX(TAB_Leistungen_30[[Tätigkeit]:[Stk.kosten/Kosten bei Stundensatz]],MATCH(TAB_Doku_201910[[#This Row],[Leistung]],TAB_Leistungen_30[Tätigkeit],0),2)</f>
        <v>60</v>
      </c>
      <c r="F214" s="153">
        <v>30</v>
      </c>
      <c r="G214" s="78" t="s">
        <v>939</v>
      </c>
      <c r="H214" s="128" t="s">
        <v>1013</v>
      </c>
    </row>
    <row r="215" spans="1:8" ht="16.2" hidden="1" customHeight="1" x14ac:dyDescent="0.3">
      <c r="A215" s="78" t="s">
        <v>1000</v>
      </c>
      <c r="B215" s="127" t="s">
        <v>35</v>
      </c>
      <c r="C215" s="131">
        <v>44481</v>
      </c>
      <c r="D215" s="127">
        <v>1</v>
      </c>
      <c r="E215" s="127">
        <f>INDEX(TAB_Leistungen_30[[Tätigkeit]:[Stk.kosten/Kosten bei Stundensatz]],MATCH(TAB_Doku_201910[[#This Row],[Leistung]],TAB_Leistungen_30[Tätigkeit],0),2)</f>
        <v>60</v>
      </c>
      <c r="F215" s="153">
        <v>30</v>
      </c>
      <c r="G215" s="78" t="s">
        <v>939</v>
      </c>
      <c r="H215" s="128" t="s">
        <v>1012</v>
      </c>
    </row>
    <row r="216" spans="1:8" ht="16.2" hidden="1" customHeight="1" x14ac:dyDescent="0.3">
      <c r="A216" s="78" t="s">
        <v>866</v>
      </c>
      <c r="B216" s="127" t="s">
        <v>2</v>
      </c>
      <c r="C216" s="131">
        <v>44479</v>
      </c>
      <c r="D216" s="127">
        <v>36</v>
      </c>
      <c r="E216" s="127">
        <f>INDEX(TAB_Leistungen_30[[Tätigkeit]:[Stk.kosten/Kosten bei Stundensatz]],MATCH(TAB_Doku_201910[[#This Row],[Leistung]],TAB_Leistungen_30[Tätigkeit],0),2)</f>
        <v>10</v>
      </c>
      <c r="F216" s="153">
        <v>90</v>
      </c>
      <c r="G216" s="78" t="s">
        <v>939</v>
      </c>
      <c r="H216" s="128" t="s">
        <v>998</v>
      </c>
    </row>
    <row r="217" spans="1:8" ht="16.2" hidden="1" customHeight="1" x14ac:dyDescent="0.3">
      <c r="A217" s="78" t="s">
        <v>866</v>
      </c>
      <c r="B217" s="127" t="s">
        <v>255</v>
      </c>
      <c r="C217" s="131">
        <v>44479</v>
      </c>
      <c r="D217" s="127">
        <v>125</v>
      </c>
      <c r="E217" s="127">
        <f>INDEX(TAB_Leistungen_30[[Tätigkeit]:[Stk.kosten/Kosten bei Stundensatz]],MATCH(TAB_Doku_201910[[#This Row],[Leistung]],TAB_Leistungen_30[Tätigkeit],0),2)</f>
        <v>0</v>
      </c>
      <c r="F217" s="153">
        <v>37.5</v>
      </c>
      <c r="G217" s="78" t="s">
        <v>939</v>
      </c>
      <c r="H217" s="128" t="s">
        <v>998</v>
      </c>
    </row>
    <row r="218" spans="1:8" ht="16.2" hidden="1" customHeight="1" x14ac:dyDescent="0.3">
      <c r="A218" s="78" t="s">
        <v>509</v>
      </c>
      <c r="B218" s="127" t="s">
        <v>953</v>
      </c>
      <c r="C218" s="131">
        <v>44479</v>
      </c>
      <c r="D218" s="127">
        <v>2</v>
      </c>
      <c r="E218" s="127">
        <f>INDEX(TAB_Leistungen_30[[Tätigkeit]:[Stk.kosten/Kosten bei Stundensatz]],MATCH(TAB_Doku_201910[[#This Row],[Leistung]],TAB_Leistungen_30[Tätigkeit],0),2)</f>
        <v>60</v>
      </c>
      <c r="F218" s="153">
        <v>60</v>
      </c>
      <c r="G218" s="78" t="s">
        <v>939</v>
      </c>
      <c r="H218" s="128" t="s">
        <v>999</v>
      </c>
    </row>
    <row r="219" spans="1:8" ht="16.2" hidden="1" customHeight="1" x14ac:dyDescent="0.3">
      <c r="A219" s="78" t="s">
        <v>1000</v>
      </c>
      <c r="B219" s="127" t="s">
        <v>140</v>
      </c>
      <c r="C219" s="131">
        <v>44477</v>
      </c>
      <c r="D219" s="127">
        <v>3</v>
      </c>
      <c r="E219" s="127">
        <f>INDEX(TAB_Leistungen_30[[Tätigkeit]:[Stk.kosten/Kosten bei Stundensatz]],MATCH(TAB_Doku_201910[[#This Row],[Leistung]],TAB_Leistungen_30[Tätigkeit],0),2)</f>
        <v>5</v>
      </c>
      <c r="F219" s="153">
        <v>7.5</v>
      </c>
      <c r="G219" s="78" t="s">
        <v>939</v>
      </c>
      <c r="H219" s="128" t="s">
        <v>1030</v>
      </c>
    </row>
    <row r="220" spans="1:8" ht="16.2" hidden="1" customHeight="1" x14ac:dyDescent="0.3">
      <c r="A220" s="78" t="s">
        <v>760</v>
      </c>
      <c r="B220" s="127" t="s">
        <v>59</v>
      </c>
      <c r="C220" s="131">
        <v>44475</v>
      </c>
      <c r="D220" s="127">
        <v>1</v>
      </c>
      <c r="E220" s="127">
        <f>INDEX(TAB_Leistungen_30[[Tätigkeit]:[Stk.kosten/Kosten bei Stundensatz]],MATCH(TAB_Doku_201910[[#This Row],[Leistung]],TAB_Leistungen_30[Tätigkeit],0),2)</f>
        <v>60</v>
      </c>
      <c r="F220" s="153">
        <v>30</v>
      </c>
      <c r="G220" s="78" t="s">
        <v>939</v>
      </c>
      <c r="H220" s="128" t="s">
        <v>996</v>
      </c>
    </row>
    <row r="221" spans="1:8" ht="16.2" hidden="1" customHeight="1" x14ac:dyDescent="0.3">
      <c r="A221" s="78" t="s">
        <v>760</v>
      </c>
      <c r="B221" s="127" t="s">
        <v>140</v>
      </c>
      <c r="C221" s="131">
        <v>44475</v>
      </c>
      <c r="D221" s="127">
        <v>2</v>
      </c>
      <c r="E221" s="127">
        <f>INDEX(TAB_Leistungen_30[[Tätigkeit]:[Stk.kosten/Kosten bei Stundensatz]],MATCH(TAB_Doku_201910[[#This Row],[Leistung]],TAB_Leistungen_30[Tätigkeit],0),2)</f>
        <v>5</v>
      </c>
      <c r="F221" s="153">
        <v>5</v>
      </c>
      <c r="G221" s="78" t="s">
        <v>939</v>
      </c>
      <c r="H221" s="128" t="s">
        <v>995</v>
      </c>
    </row>
    <row r="222" spans="1:8" ht="16.2" hidden="1" customHeight="1" x14ac:dyDescent="0.3">
      <c r="A222" s="78" t="s">
        <v>760</v>
      </c>
      <c r="B222" s="127" t="s">
        <v>140</v>
      </c>
      <c r="C222" s="131">
        <v>44474</v>
      </c>
      <c r="D222" s="127">
        <v>3</v>
      </c>
      <c r="E222" s="127">
        <f>INDEX(TAB_Leistungen_30[[Tätigkeit]:[Stk.kosten/Kosten bei Stundensatz]],MATCH(TAB_Doku_201910[[#This Row],[Leistung]],TAB_Leistungen_30[Tätigkeit],0),2)</f>
        <v>5</v>
      </c>
      <c r="F222" s="153">
        <v>7.5</v>
      </c>
      <c r="G222" s="78" t="s">
        <v>939</v>
      </c>
      <c r="H222" s="128" t="s">
        <v>994</v>
      </c>
    </row>
    <row r="223" spans="1:8" ht="16.2" hidden="1" customHeight="1" x14ac:dyDescent="0.3">
      <c r="A223" s="78" t="s">
        <v>760</v>
      </c>
      <c r="B223" s="127" t="s">
        <v>2</v>
      </c>
      <c r="C223" s="131">
        <v>44474</v>
      </c>
      <c r="D223" s="127">
        <v>6</v>
      </c>
      <c r="E223" s="127">
        <f>INDEX(TAB_Leistungen_30[[Tätigkeit]:[Stk.kosten/Kosten bei Stundensatz]],MATCH(TAB_Doku_201910[[#This Row],[Leistung]],TAB_Leistungen_30[Tätigkeit],0),2)</f>
        <v>10</v>
      </c>
      <c r="F223" s="153">
        <v>15</v>
      </c>
      <c r="G223" s="78" t="s">
        <v>939</v>
      </c>
      <c r="H223" s="128" t="s">
        <v>997</v>
      </c>
    </row>
    <row r="224" spans="1:8" ht="16.2" hidden="1" customHeight="1" x14ac:dyDescent="0.3">
      <c r="A224" s="78" t="s">
        <v>760</v>
      </c>
      <c r="B224" s="127" t="s">
        <v>255</v>
      </c>
      <c r="C224" s="131">
        <v>44474</v>
      </c>
      <c r="D224" s="127">
        <v>18</v>
      </c>
      <c r="E224" s="127">
        <f>INDEX(TAB_Leistungen_30[[Tätigkeit]:[Stk.kosten/Kosten bei Stundensatz]],MATCH(TAB_Doku_201910[[#This Row],[Leistung]],TAB_Leistungen_30[Tätigkeit],0),2)</f>
        <v>0</v>
      </c>
      <c r="F224" s="153">
        <v>5.3999999999999995</v>
      </c>
      <c r="G224" s="78" t="s">
        <v>939</v>
      </c>
      <c r="H224" s="128" t="s">
        <v>997</v>
      </c>
    </row>
    <row r="225" spans="1:8" ht="16.2" hidden="1" customHeight="1" x14ac:dyDescent="0.3">
      <c r="A225" s="78" t="s">
        <v>760</v>
      </c>
      <c r="B225" s="127" t="s">
        <v>140</v>
      </c>
      <c r="C225" s="131">
        <v>44470</v>
      </c>
      <c r="D225" s="127">
        <v>4</v>
      </c>
      <c r="E225" s="127">
        <f>INDEX(TAB_Leistungen_30[[Tätigkeit]:[Stk.kosten/Kosten bei Stundensatz]],MATCH(TAB_Doku_201910[[#This Row],[Leistung]],TAB_Leistungen_30[Tätigkeit],0),2)</f>
        <v>5</v>
      </c>
      <c r="F225" s="153">
        <v>10</v>
      </c>
      <c r="G225" s="78" t="s">
        <v>939</v>
      </c>
      <c r="H225" s="128" t="s">
        <v>993</v>
      </c>
    </row>
    <row r="226" spans="1:8" ht="16.2" hidden="1" customHeight="1" x14ac:dyDescent="0.3">
      <c r="A226" s="78" t="s">
        <v>1031</v>
      </c>
      <c r="B226" s="127" t="s">
        <v>953</v>
      </c>
      <c r="C226" s="131">
        <v>44470</v>
      </c>
      <c r="D226" s="127">
        <v>4</v>
      </c>
      <c r="E226" s="127">
        <f>INDEX(TAB_Leistungen_30[[Tätigkeit]:[Stk.kosten/Kosten bei Stundensatz]],MATCH(TAB_Doku_201910[[#This Row],[Leistung]],TAB_Leistungen_30[Tätigkeit],0),2)</f>
        <v>60</v>
      </c>
      <c r="F226" s="153">
        <v>120</v>
      </c>
      <c r="G226" s="78" t="s">
        <v>952</v>
      </c>
      <c r="H226" s="128" t="s">
        <v>1017</v>
      </c>
    </row>
    <row r="227" spans="1:8" ht="16.2" hidden="1" customHeight="1" x14ac:dyDescent="0.3">
      <c r="A227" s="78" t="s">
        <v>1031</v>
      </c>
      <c r="B227" s="127" t="s">
        <v>953</v>
      </c>
      <c r="C227" s="131">
        <v>44469</v>
      </c>
      <c r="D227" s="127">
        <v>2</v>
      </c>
      <c r="E227" s="127">
        <f>INDEX(TAB_Leistungen_30[[Tätigkeit]:[Stk.kosten/Kosten bei Stundensatz]],MATCH(TAB_Doku_201910[[#This Row],[Leistung]],TAB_Leistungen_30[Tätigkeit],0),2)</f>
        <v>60</v>
      </c>
      <c r="F227" s="153">
        <v>60</v>
      </c>
      <c r="G227" s="78" t="s">
        <v>952</v>
      </c>
      <c r="H227" s="128" t="s">
        <v>1017</v>
      </c>
    </row>
    <row r="228" spans="1:8" ht="16.2" hidden="1" customHeight="1" x14ac:dyDescent="0.3">
      <c r="A228" s="78" t="s">
        <v>1031</v>
      </c>
      <c r="B228" s="127" t="s">
        <v>953</v>
      </c>
      <c r="C228" s="131">
        <v>44468</v>
      </c>
      <c r="D228" s="127">
        <v>5</v>
      </c>
      <c r="E228" s="127">
        <f>INDEX(TAB_Leistungen_30[[Tätigkeit]:[Stk.kosten/Kosten bei Stundensatz]],MATCH(TAB_Doku_201910[[#This Row],[Leistung]],TAB_Leistungen_30[Tätigkeit],0),2)</f>
        <v>60</v>
      </c>
      <c r="F228" s="153">
        <v>150</v>
      </c>
      <c r="G228" s="78" t="s">
        <v>952</v>
      </c>
      <c r="H228" s="128" t="s">
        <v>1017</v>
      </c>
    </row>
    <row r="229" spans="1:8" ht="16.2" hidden="1" customHeight="1" x14ac:dyDescent="0.3">
      <c r="A229" s="78" t="s">
        <v>882</v>
      </c>
      <c r="B229" s="127" t="s">
        <v>48</v>
      </c>
      <c r="C229" s="131">
        <v>44468</v>
      </c>
      <c r="D229" s="127">
        <v>1</v>
      </c>
      <c r="E229" s="127">
        <f>INDEX(TAB_Leistungen_30[[Tätigkeit]:[Stk.kosten/Kosten bei Stundensatz]],MATCH(TAB_Doku_201910[[#This Row],[Leistung]],TAB_Leistungen_30[Tätigkeit],0),2)</f>
        <v>15</v>
      </c>
      <c r="F229" s="153">
        <v>7.5</v>
      </c>
      <c r="G229" s="78" t="s">
        <v>939</v>
      </c>
      <c r="H229" s="128" t="s">
        <v>1001</v>
      </c>
    </row>
    <row r="230" spans="1:8" ht="16.2" hidden="1" customHeight="1" x14ac:dyDescent="0.3">
      <c r="A230" s="78" t="s">
        <v>882</v>
      </c>
      <c r="B230" s="127" t="s">
        <v>49</v>
      </c>
      <c r="C230" s="131">
        <v>44468</v>
      </c>
      <c r="D230" s="127">
        <v>1</v>
      </c>
      <c r="E230" s="127">
        <f>INDEX(TAB_Leistungen_30[[Tätigkeit]:[Stk.kosten/Kosten bei Stundensatz]],MATCH(TAB_Doku_201910[[#This Row],[Leistung]],TAB_Leistungen_30[Tätigkeit],0),2)</f>
        <v>30</v>
      </c>
      <c r="F230" s="153">
        <v>15</v>
      </c>
      <c r="G230" s="78" t="s">
        <v>939</v>
      </c>
      <c r="H230" s="128" t="s">
        <v>992</v>
      </c>
    </row>
    <row r="231" spans="1:8" ht="16.2" hidden="1" customHeight="1" x14ac:dyDescent="0.3">
      <c r="A231" s="78" t="s">
        <v>882</v>
      </c>
      <c r="B231" s="127" t="s">
        <v>49</v>
      </c>
      <c r="C231" s="131">
        <v>44468</v>
      </c>
      <c r="D231" s="127">
        <v>1</v>
      </c>
      <c r="E231" s="127">
        <f>INDEX(TAB_Leistungen_30[[Tätigkeit]:[Stk.kosten/Kosten bei Stundensatz]],MATCH(TAB_Doku_201910[[#This Row],[Leistung]],TAB_Leistungen_30[Tätigkeit],0),2)</f>
        <v>30</v>
      </c>
      <c r="F231" s="153">
        <v>15</v>
      </c>
      <c r="G231" s="78" t="s">
        <v>939</v>
      </c>
      <c r="H231" s="128" t="s">
        <v>991</v>
      </c>
    </row>
    <row r="232" spans="1:8" ht="16.2" hidden="1" customHeight="1" x14ac:dyDescent="0.3">
      <c r="A232" s="78" t="s">
        <v>882</v>
      </c>
      <c r="B232" s="127" t="s">
        <v>22</v>
      </c>
      <c r="C232" s="131">
        <v>44468</v>
      </c>
      <c r="D232" s="127">
        <v>0.5</v>
      </c>
      <c r="E232" s="127">
        <f>INDEX(TAB_Leistungen_30[[Tätigkeit]:[Stk.kosten/Kosten bei Stundensatz]],MATCH(TAB_Doku_201910[[#This Row],[Leistung]],TAB_Leistungen_30[Tätigkeit],0),2)</f>
        <v>60</v>
      </c>
      <c r="F232" s="153">
        <v>15</v>
      </c>
      <c r="G232" s="78" t="s">
        <v>939</v>
      </c>
      <c r="H232" s="128" t="s">
        <v>990</v>
      </c>
    </row>
    <row r="233" spans="1:8" ht="16.2" hidden="1" customHeight="1" x14ac:dyDescent="0.3">
      <c r="A233" s="78" t="s">
        <v>714</v>
      </c>
      <c r="B233" s="127" t="s">
        <v>140</v>
      </c>
      <c r="C233" s="131">
        <v>44468</v>
      </c>
      <c r="D233" s="127">
        <v>1</v>
      </c>
      <c r="E233" s="127">
        <f>INDEX(TAB_Leistungen_30[[Tätigkeit]:[Stk.kosten/Kosten bei Stundensatz]],MATCH(TAB_Doku_201910[[#This Row],[Leistung]],TAB_Leistungen_30[Tätigkeit],0),2)</f>
        <v>5</v>
      </c>
      <c r="F233" s="153">
        <v>2.5</v>
      </c>
      <c r="G233" s="78" t="s">
        <v>939</v>
      </c>
      <c r="H233" s="128" t="s">
        <v>989</v>
      </c>
    </row>
    <row r="234" spans="1:8" ht="16.2" hidden="1" customHeight="1" x14ac:dyDescent="0.3">
      <c r="A234" s="78" t="s">
        <v>714</v>
      </c>
      <c r="B234" s="127" t="s">
        <v>140</v>
      </c>
      <c r="C234" s="131">
        <v>44468</v>
      </c>
      <c r="D234" s="127">
        <v>1</v>
      </c>
      <c r="E234" s="127">
        <f>INDEX(TAB_Leistungen_30[[Tätigkeit]:[Stk.kosten/Kosten bei Stundensatz]],MATCH(TAB_Doku_201910[[#This Row],[Leistung]],TAB_Leistungen_30[Tätigkeit],0),2)</f>
        <v>5</v>
      </c>
      <c r="F234" s="153">
        <v>2.5</v>
      </c>
      <c r="G234" s="78" t="s">
        <v>939</v>
      </c>
      <c r="H234" s="128" t="s">
        <v>988</v>
      </c>
    </row>
    <row r="235" spans="1:8" ht="16.2" hidden="1" customHeight="1" x14ac:dyDescent="0.3">
      <c r="A235" s="78" t="s">
        <v>714</v>
      </c>
      <c r="B235" s="127" t="s">
        <v>22</v>
      </c>
      <c r="C235" s="131">
        <v>44468</v>
      </c>
      <c r="D235" s="127">
        <v>0.5</v>
      </c>
      <c r="E235" s="127">
        <f>INDEX(TAB_Leistungen_30[[Tätigkeit]:[Stk.kosten/Kosten bei Stundensatz]],MATCH(TAB_Doku_201910[[#This Row],[Leistung]],TAB_Leistungen_30[Tätigkeit],0),2)</f>
        <v>60</v>
      </c>
      <c r="F235" s="153">
        <v>15</v>
      </c>
      <c r="G235" s="78" t="s">
        <v>939</v>
      </c>
      <c r="H235" s="128" t="s">
        <v>987</v>
      </c>
    </row>
    <row r="236" spans="1:8" ht="16.2" hidden="1" customHeight="1" x14ac:dyDescent="0.3">
      <c r="A236" s="78" t="s">
        <v>1050</v>
      </c>
      <c r="B236" s="127" t="s">
        <v>48</v>
      </c>
      <c r="C236" s="131">
        <v>44468</v>
      </c>
      <c r="D236" s="127">
        <v>1</v>
      </c>
      <c r="E236" s="127">
        <f>INDEX(TAB_Leistungen_30[[Tätigkeit]:[Stk.kosten/Kosten bei Stundensatz]],MATCH(TAB_Doku_201910[[#This Row],[Leistung]],TAB_Leistungen_30[Tätigkeit],0),2)</f>
        <v>15</v>
      </c>
      <c r="F236" s="153">
        <v>7.5</v>
      </c>
      <c r="G236" s="78" t="s">
        <v>939</v>
      </c>
      <c r="H236" s="128" t="s">
        <v>986</v>
      </c>
    </row>
    <row r="237" spans="1:8" ht="16.2" hidden="1" customHeight="1" x14ac:dyDescent="0.3">
      <c r="A237" s="78" t="s">
        <v>1050</v>
      </c>
      <c r="B237" s="127" t="s">
        <v>1003</v>
      </c>
      <c r="C237" s="131">
        <v>44468</v>
      </c>
      <c r="D237" s="127">
        <v>1</v>
      </c>
      <c r="E237" s="127">
        <f>INDEX(TAB_Leistungen_30[[Tätigkeit]:[Stk.kosten/Kosten bei Stundensatz]],MATCH(TAB_Doku_201910[[#This Row],[Leistung]],TAB_Leistungen_30[Tätigkeit],0),2)</f>
        <v>60</v>
      </c>
      <c r="F237" s="153">
        <v>30</v>
      </c>
      <c r="G237" s="78" t="s">
        <v>939</v>
      </c>
      <c r="H237" s="128" t="s">
        <v>985</v>
      </c>
    </row>
    <row r="238" spans="1:8" ht="16.2" hidden="1" customHeight="1" x14ac:dyDescent="0.3">
      <c r="A238" s="78" t="s">
        <v>1031</v>
      </c>
      <c r="B238" s="127" t="s">
        <v>953</v>
      </c>
      <c r="C238" s="131">
        <v>44467</v>
      </c>
      <c r="D238" s="127">
        <v>4</v>
      </c>
      <c r="E238" s="127">
        <f>INDEX(TAB_Leistungen_30[[Tätigkeit]:[Stk.kosten/Kosten bei Stundensatz]],MATCH(TAB_Doku_201910[[#This Row],[Leistung]],TAB_Leistungen_30[Tätigkeit],0),2)</f>
        <v>60</v>
      </c>
      <c r="F238" s="153">
        <v>120</v>
      </c>
      <c r="G238" s="78" t="s">
        <v>952</v>
      </c>
      <c r="H238" s="128" t="s">
        <v>1017</v>
      </c>
    </row>
    <row r="239" spans="1:8" ht="16.2" hidden="1" customHeight="1" x14ac:dyDescent="0.3">
      <c r="A239" s="78" t="s">
        <v>882</v>
      </c>
      <c r="B239" s="127" t="s">
        <v>1</v>
      </c>
      <c r="C239" s="131">
        <v>44466</v>
      </c>
      <c r="D239" s="127">
        <v>1</v>
      </c>
      <c r="E239" s="127">
        <f>INDEX(TAB_Leistungen_30[[Tätigkeit]:[Stk.kosten/Kosten bei Stundensatz]],MATCH(TAB_Doku_201910[[#This Row],[Leistung]],TAB_Leistungen_30[Tätigkeit],0),2)</f>
        <v>10</v>
      </c>
      <c r="F239" s="153">
        <v>5</v>
      </c>
      <c r="G239" s="78" t="s">
        <v>939</v>
      </c>
      <c r="H239" s="128" t="s">
        <v>984</v>
      </c>
    </row>
    <row r="240" spans="1:8" ht="16.2" hidden="1" customHeight="1" x14ac:dyDescent="0.3">
      <c r="A240" s="78" t="s">
        <v>882</v>
      </c>
      <c r="B240" s="127" t="s">
        <v>953</v>
      </c>
      <c r="C240" s="131">
        <v>44465</v>
      </c>
      <c r="D240" s="127">
        <v>1</v>
      </c>
      <c r="E240" s="127">
        <f>INDEX(TAB_Leistungen_30[[Tätigkeit]:[Stk.kosten/Kosten bei Stundensatz]],MATCH(TAB_Doku_201910[[#This Row],[Leistung]],TAB_Leistungen_30[Tätigkeit],0),2)</f>
        <v>60</v>
      </c>
      <c r="F240" s="153">
        <v>30</v>
      </c>
      <c r="G240" s="78" t="s">
        <v>939</v>
      </c>
      <c r="H240" s="128" t="s">
        <v>981</v>
      </c>
    </row>
    <row r="241" spans="1:8" ht="16.2" hidden="1" customHeight="1" x14ac:dyDescent="0.3">
      <c r="A241" s="78" t="s">
        <v>882</v>
      </c>
      <c r="B241" s="127" t="s">
        <v>953</v>
      </c>
      <c r="C241" s="131">
        <v>44464</v>
      </c>
      <c r="D241" s="127">
        <v>1.5</v>
      </c>
      <c r="E241" s="127">
        <f>INDEX(TAB_Leistungen_30[[Tätigkeit]:[Stk.kosten/Kosten bei Stundensatz]],MATCH(TAB_Doku_201910[[#This Row],[Leistung]],TAB_Leistungen_30[Tätigkeit],0),2)</f>
        <v>60</v>
      </c>
      <c r="F241" s="153">
        <v>45</v>
      </c>
      <c r="G241" s="78" t="s">
        <v>939</v>
      </c>
      <c r="H241" s="128" t="s">
        <v>979</v>
      </c>
    </row>
    <row r="242" spans="1:8" ht="16.2" hidden="1" customHeight="1" x14ac:dyDescent="0.3">
      <c r="A242" s="78" t="s">
        <v>1000</v>
      </c>
      <c r="B242" s="127" t="s">
        <v>1</v>
      </c>
      <c r="C242" s="131">
        <v>44463</v>
      </c>
      <c r="D242" s="127">
        <v>1</v>
      </c>
      <c r="E242" s="127">
        <f>INDEX(TAB_Leistungen_30[[Tätigkeit]:[Stk.kosten/Kosten bei Stundensatz]],MATCH(TAB_Doku_201910[[#This Row],[Leistung]],TAB_Leistungen_30[Tätigkeit],0),2)</f>
        <v>10</v>
      </c>
      <c r="F242" s="153">
        <v>5</v>
      </c>
      <c r="G242" s="78" t="s">
        <v>939</v>
      </c>
      <c r="H242" s="128" t="s">
        <v>978</v>
      </c>
    </row>
    <row r="243" spans="1:8" ht="16.2" hidden="1" customHeight="1" x14ac:dyDescent="0.3">
      <c r="A243" s="78" t="s">
        <v>882</v>
      </c>
      <c r="B243" s="127" t="s">
        <v>953</v>
      </c>
      <c r="C243" s="131">
        <v>44463</v>
      </c>
      <c r="D243" s="127">
        <v>1</v>
      </c>
      <c r="E243" s="127">
        <f>INDEX(TAB_Leistungen_30[[Tätigkeit]:[Stk.kosten/Kosten bei Stundensatz]],MATCH(TAB_Doku_201910[[#This Row],[Leistung]],TAB_Leistungen_30[Tätigkeit],0),2)</f>
        <v>60</v>
      </c>
      <c r="F243" s="153">
        <v>30</v>
      </c>
      <c r="G243" s="78" t="s">
        <v>939</v>
      </c>
      <c r="H243" s="128" t="s">
        <v>980</v>
      </c>
    </row>
    <row r="244" spans="1:8" ht="16.2" hidden="1" customHeight="1" x14ac:dyDescent="0.3">
      <c r="A244" s="78" t="s">
        <v>882</v>
      </c>
      <c r="B244" s="127" t="s">
        <v>953</v>
      </c>
      <c r="C244" s="131">
        <v>44463</v>
      </c>
      <c r="D244" s="127">
        <v>1</v>
      </c>
      <c r="E244" s="127">
        <f>INDEX(TAB_Leistungen_30[[Tätigkeit]:[Stk.kosten/Kosten bei Stundensatz]],MATCH(TAB_Doku_201910[[#This Row],[Leistung]],TAB_Leistungen_30[Tätigkeit],0),2)</f>
        <v>60</v>
      </c>
      <c r="F244" s="153">
        <v>30</v>
      </c>
      <c r="G244" s="78" t="s">
        <v>939</v>
      </c>
      <c r="H244" s="128" t="s">
        <v>979</v>
      </c>
    </row>
    <row r="245" spans="1:8" ht="16.2" hidden="1" customHeight="1" x14ac:dyDescent="0.3">
      <c r="A245" s="78" t="s">
        <v>509</v>
      </c>
      <c r="B245" s="127" t="s">
        <v>48</v>
      </c>
      <c r="C245" s="131">
        <v>44463</v>
      </c>
      <c r="D245" s="127">
        <v>1</v>
      </c>
      <c r="E245" s="127">
        <f>INDEX(TAB_Leistungen_30[[Tätigkeit]:[Stk.kosten/Kosten bei Stundensatz]],MATCH(TAB_Doku_201910[[#This Row],[Leistung]],TAB_Leistungen_30[Tätigkeit],0),2)</f>
        <v>15</v>
      </c>
      <c r="F245" s="153">
        <v>7.5</v>
      </c>
      <c r="G245" s="78" t="s">
        <v>939</v>
      </c>
      <c r="H245" s="128"/>
    </row>
    <row r="246" spans="1:8" ht="16.2" hidden="1" customHeight="1" x14ac:dyDescent="0.3">
      <c r="A246" s="78" t="s">
        <v>882</v>
      </c>
      <c r="B246" s="127" t="s">
        <v>953</v>
      </c>
      <c r="C246" s="131">
        <v>44462</v>
      </c>
      <c r="D246" s="127">
        <v>1</v>
      </c>
      <c r="E246" s="127">
        <f>INDEX(TAB_Leistungen_30[[Tätigkeit]:[Stk.kosten/Kosten bei Stundensatz]],MATCH(TAB_Doku_201910[[#This Row],[Leistung]],TAB_Leistungen_30[Tätigkeit],0),2)</f>
        <v>60</v>
      </c>
      <c r="F246" s="153">
        <v>30</v>
      </c>
      <c r="G246" s="78" t="s">
        <v>939</v>
      </c>
      <c r="H246" s="128" t="s">
        <v>982</v>
      </c>
    </row>
    <row r="247" spans="1:8" ht="16.2" hidden="1" customHeight="1" x14ac:dyDescent="0.3">
      <c r="A247" s="78" t="s">
        <v>882</v>
      </c>
      <c r="B247" s="127" t="s">
        <v>953</v>
      </c>
      <c r="C247" s="131">
        <v>44461</v>
      </c>
      <c r="D247" s="127">
        <v>1</v>
      </c>
      <c r="E247" s="127">
        <f>INDEX(TAB_Leistungen_30[[Tätigkeit]:[Stk.kosten/Kosten bei Stundensatz]],MATCH(TAB_Doku_201910[[#This Row],[Leistung]],TAB_Leistungen_30[Tätigkeit],0),2)</f>
        <v>60</v>
      </c>
      <c r="F247" s="153">
        <v>30</v>
      </c>
      <c r="G247" s="78" t="s">
        <v>939</v>
      </c>
      <c r="H247" s="128" t="s">
        <v>983</v>
      </c>
    </row>
    <row r="248" spans="1:8" ht="16.2" hidden="1" customHeight="1" x14ac:dyDescent="0.3">
      <c r="A248" s="78" t="s">
        <v>1031</v>
      </c>
      <c r="B248" s="127" t="s">
        <v>953</v>
      </c>
      <c r="C248" s="131">
        <v>44461</v>
      </c>
      <c r="D248" s="127">
        <v>2</v>
      </c>
      <c r="E248" s="127">
        <f>INDEX(TAB_Leistungen_30[[Tätigkeit]:[Stk.kosten/Kosten bei Stundensatz]],MATCH(TAB_Doku_201910[[#This Row],[Leistung]],TAB_Leistungen_30[Tätigkeit],0),2)</f>
        <v>60</v>
      </c>
      <c r="F248" s="153">
        <v>60</v>
      </c>
      <c r="G248" s="78" t="s">
        <v>952</v>
      </c>
      <c r="H248" s="128" t="s">
        <v>1017</v>
      </c>
    </row>
    <row r="249" spans="1:8" ht="16.2" hidden="1" customHeight="1" x14ac:dyDescent="0.3">
      <c r="A249" s="78" t="s">
        <v>882</v>
      </c>
      <c r="B249" s="127" t="s">
        <v>953</v>
      </c>
      <c r="C249" s="131">
        <v>44461</v>
      </c>
      <c r="D249" s="127">
        <v>6</v>
      </c>
      <c r="E249" s="127">
        <f>INDEX(TAB_Leistungen_30[[Tätigkeit]:[Stk.kosten/Kosten bei Stundensatz]],MATCH(TAB_Doku_201910[[#This Row],[Leistung]],TAB_Leistungen_30[Tätigkeit],0),2)</f>
        <v>60</v>
      </c>
      <c r="F249" s="153">
        <v>180</v>
      </c>
      <c r="G249" s="78" t="s">
        <v>939</v>
      </c>
      <c r="H249" s="128" t="s">
        <v>975</v>
      </c>
    </row>
    <row r="250" spans="1:8" ht="16.2" hidden="1" customHeight="1" x14ac:dyDescent="0.3">
      <c r="A250" s="78" t="s">
        <v>1031</v>
      </c>
      <c r="B250" s="127" t="s">
        <v>953</v>
      </c>
      <c r="C250" s="131">
        <v>44460</v>
      </c>
      <c r="D250" s="127">
        <v>3</v>
      </c>
      <c r="E250" s="127">
        <f>INDEX(TAB_Leistungen_30[[Tätigkeit]:[Stk.kosten/Kosten bei Stundensatz]],MATCH(TAB_Doku_201910[[#This Row],[Leistung]],TAB_Leistungen_30[Tätigkeit],0),2)</f>
        <v>60</v>
      </c>
      <c r="F250" s="153">
        <v>90</v>
      </c>
      <c r="G250" s="78" t="s">
        <v>952</v>
      </c>
      <c r="H250" s="128" t="s">
        <v>1017</v>
      </c>
    </row>
    <row r="251" spans="1:8" ht="16.2" hidden="1" customHeight="1" x14ac:dyDescent="0.3">
      <c r="A251" s="78" t="s">
        <v>1031</v>
      </c>
      <c r="B251" s="127" t="s">
        <v>953</v>
      </c>
      <c r="C251" s="131">
        <v>44459</v>
      </c>
      <c r="D251" s="127">
        <v>3</v>
      </c>
      <c r="E251" s="127">
        <f>INDEX(TAB_Leistungen_30[[Tätigkeit]:[Stk.kosten/Kosten bei Stundensatz]],MATCH(TAB_Doku_201910[[#This Row],[Leistung]],TAB_Leistungen_30[Tätigkeit],0),2)</f>
        <v>60</v>
      </c>
      <c r="F251" s="153">
        <v>90</v>
      </c>
      <c r="G251" s="78" t="s">
        <v>952</v>
      </c>
      <c r="H251" s="128" t="s">
        <v>1017</v>
      </c>
    </row>
    <row r="252" spans="1:8" ht="16.2" hidden="1" customHeight="1" x14ac:dyDescent="0.3">
      <c r="A252" s="78" t="s">
        <v>863</v>
      </c>
      <c r="B252" s="127" t="s">
        <v>48</v>
      </c>
      <c r="C252" s="131">
        <v>44456</v>
      </c>
      <c r="D252" s="127">
        <v>1</v>
      </c>
      <c r="E252" s="127">
        <f>INDEX(TAB_Leistungen_30[[Tätigkeit]:[Stk.kosten/Kosten bei Stundensatz]],MATCH(TAB_Doku_201910[[#This Row],[Leistung]],TAB_Leistungen_30[Tätigkeit],0),2)</f>
        <v>15</v>
      </c>
      <c r="F252" s="153">
        <v>7.5</v>
      </c>
      <c r="G252" s="78" t="s">
        <v>939</v>
      </c>
      <c r="H252" s="128" t="s">
        <v>977</v>
      </c>
    </row>
    <row r="253" spans="1:8" ht="16.2" hidden="1" customHeight="1" x14ac:dyDescent="0.3">
      <c r="A253" s="78" t="s">
        <v>509</v>
      </c>
      <c r="B253" s="127" t="s">
        <v>48</v>
      </c>
      <c r="C253" s="131">
        <v>44456</v>
      </c>
      <c r="D253" s="127">
        <v>1</v>
      </c>
      <c r="E253" s="127">
        <f>INDEX(TAB_Leistungen_30[[Tätigkeit]:[Stk.kosten/Kosten bei Stundensatz]],MATCH(TAB_Doku_201910[[#This Row],[Leistung]],TAB_Leistungen_30[Tätigkeit],0),2)</f>
        <v>15</v>
      </c>
      <c r="F253" s="153">
        <v>7.5</v>
      </c>
      <c r="G253" s="78" t="s">
        <v>939</v>
      </c>
      <c r="H253" s="128" t="s">
        <v>976</v>
      </c>
    </row>
    <row r="254" spans="1:8" ht="16.2" hidden="1" customHeight="1" x14ac:dyDescent="0.3">
      <c r="A254" s="78" t="s">
        <v>882</v>
      </c>
      <c r="B254" s="127" t="s">
        <v>953</v>
      </c>
      <c r="C254" s="131">
        <v>44455</v>
      </c>
      <c r="D254" s="127">
        <v>5</v>
      </c>
      <c r="E254" s="127">
        <f>INDEX(TAB_Leistungen_30[[Tätigkeit]:[Stk.kosten/Kosten bei Stundensatz]],MATCH(TAB_Doku_201910[[#This Row],[Leistung]],TAB_Leistungen_30[Tätigkeit],0),2)</f>
        <v>60</v>
      </c>
      <c r="F254" s="153">
        <v>150</v>
      </c>
      <c r="G254" s="78" t="s">
        <v>939</v>
      </c>
      <c r="H254" s="128" t="s">
        <v>975</v>
      </c>
    </row>
    <row r="255" spans="1:8" ht="16.2" hidden="1" customHeight="1" x14ac:dyDescent="0.3">
      <c r="A255" s="78" t="s">
        <v>882</v>
      </c>
      <c r="B255" s="127" t="s">
        <v>953</v>
      </c>
      <c r="C255" s="131">
        <v>44454</v>
      </c>
      <c r="D255" s="127">
        <v>0.5</v>
      </c>
      <c r="E255" s="127">
        <f>INDEX(TAB_Leistungen_30[[Tätigkeit]:[Stk.kosten/Kosten bei Stundensatz]],MATCH(TAB_Doku_201910[[#This Row],[Leistung]],TAB_Leistungen_30[Tätigkeit],0),2)</f>
        <v>60</v>
      </c>
      <c r="F255" s="153">
        <v>15</v>
      </c>
      <c r="G255" s="78" t="s">
        <v>939</v>
      </c>
      <c r="H255" s="128" t="s">
        <v>974</v>
      </c>
    </row>
    <row r="256" spans="1:8" ht="16.2" hidden="1" customHeight="1" x14ac:dyDescent="0.3">
      <c r="A256" s="78" t="s">
        <v>882</v>
      </c>
      <c r="B256" s="127" t="s">
        <v>1</v>
      </c>
      <c r="C256" s="131">
        <v>44454</v>
      </c>
      <c r="D256" s="127">
        <v>4</v>
      </c>
      <c r="E256" s="127">
        <f>INDEX(TAB_Leistungen_30[[Tätigkeit]:[Stk.kosten/Kosten bei Stundensatz]],MATCH(TAB_Doku_201910[[#This Row],[Leistung]],TAB_Leistungen_30[Tätigkeit],0),2)</f>
        <v>10</v>
      </c>
      <c r="F256" s="153">
        <v>20</v>
      </c>
      <c r="G256" s="78" t="s">
        <v>939</v>
      </c>
      <c r="H256" s="128" t="s">
        <v>973</v>
      </c>
    </row>
    <row r="257" spans="1:8" ht="16.2" hidden="1" customHeight="1" x14ac:dyDescent="0.3">
      <c r="A257" s="78" t="s">
        <v>882</v>
      </c>
      <c r="B257" s="127" t="s">
        <v>48</v>
      </c>
      <c r="C257" s="131">
        <v>44454</v>
      </c>
      <c r="D257" s="127">
        <v>1</v>
      </c>
      <c r="E257" s="127">
        <f>INDEX(TAB_Leistungen_30[[Tätigkeit]:[Stk.kosten/Kosten bei Stundensatz]],MATCH(TAB_Doku_201910[[#This Row],[Leistung]],TAB_Leistungen_30[Tätigkeit],0),2)</f>
        <v>15</v>
      </c>
      <c r="F257" s="153">
        <v>7.5</v>
      </c>
      <c r="G257" s="78" t="s">
        <v>939</v>
      </c>
      <c r="H257" s="128" t="s">
        <v>972</v>
      </c>
    </row>
    <row r="258" spans="1:8" ht="16.2" hidden="1" customHeight="1" x14ac:dyDescent="0.3">
      <c r="A258" s="78" t="s">
        <v>882</v>
      </c>
      <c r="B258" s="127" t="s">
        <v>48</v>
      </c>
      <c r="C258" s="131">
        <v>44454</v>
      </c>
      <c r="D258" s="127">
        <v>1</v>
      </c>
      <c r="E258" s="127">
        <f>INDEX(TAB_Leistungen_30[[Tätigkeit]:[Stk.kosten/Kosten bei Stundensatz]],MATCH(TAB_Doku_201910[[#This Row],[Leistung]],TAB_Leistungen_30[Tätigkeit],0),2)</f>
        <v>15</v>
      </c>
      <c r="F258" s="153">
        <v>7.5</v>
      </c>
      <c r="G258" s="78" t="s">
        <v>939</v>
      </c>
      <c r="H258" s="128" t="s">
        <v>970</v>
      </c>
    </row>
    <row r="259" spans="1:8" ht="16.2" hidden="1" customHeight="1" x14ac:dyDescent="0.3">
      <c r="A259" s="78" t="s">
        <v>882</v>
      </c>
      <c r="B259" s="127" t="s">
        <v>1</v>
      </c>
      <c r="C259" s="131">
        <v>44453</v>
      </c>
      <c r="D259" s="127">
        <v>1</v>
      </c>
      <c r="E259" s="127">
        <f>INDEX(TAB_Leistungen_30[[Tätigkeit]:[Stk.kosten/Kosten bei Stundensatz]],MATCH(TAB_Doku_201910[[#This Row],[Leistung]],TAB_Leistungen_30[Tätigkeit],0),2)</f>
        <v>10</v>
      </c>
      <c r="F259" s="153">
        <v>5</v>
      </c>
      <c r="G259" s="78" t="s">
        <v>939</v>
      </c>
      <c r="H259" s="128" t="s">
        <v>971</v>
      </c>
    </row>
    <row r="260" spans="1:8" ht="16.2" hidden="1" customHeight="1" x14ac:dyDescent="0.3">
      <c r="A260" s="78" t="s">
        <v>1031</v>
      </c>
      <c r="B260" s="127" t="s">
        <v>953</v>
      </c>
      <c r="C260" s="131">
        <v>44453</v>
      </c>
      <c r="D260" s="127">
        <v>1.5</v>
      </c>
      <c r="E260" s="127">
        <f>INDEX(TAB_Leistungen_30[[Tätigkeit]:[Stk.kosten/Kosten bei Stundensatz]],MATCH(TAB_Doku_201910[[#This Row],[Leistung]],TAB_Leistungen_30[Tätigkeit],0),2)</f>
        <v>60</v>
      </c>
      <c r="F260" s="153">
        <v>45</v>
      </c>
      <c r="G260" s="78" t="s">
        <v>939</v>
      </c>
      <c r="H260" s="128" t="s">
        <v>955</v>
      </c>
    </row>
    <row r="261" spans="1:8" ht="16.2" hidden="1" customHeight="1" x14ac:dyDescent="0.3">
      <c r="A261" s="78" t="s">
        <v>911</v>
      </c>
      <c r="B261" s="127" t="s">
        <v>953</v>
      </c>
      <c r="C261" s="131">
        <v>44453</v>
      </c>
      <c r="D261" s="127">
        <v>2</v>
      </c>
      <c r="E261" s="127">
        <f>INDEX(TAB_Leistungen_30[[Tätigkeit]:[Stk.kosten/Kosten bei Stundensatz]],MATCH(TAB_Doku_201910[[#This Row],[Leistung]],TAB_Leistungen_30[Tätigkeit],0),2)</f>
        <v>60</v>
      </c>
      <c r="F261" s="153">
        <v>60</v>
      </c>
      <c r="G261" s="78" t="s">
        <v>939</v>
      </c>
      <c r="H261" s="128" t="s">
        <v>968</v>
      </c>
    </row>
    <row r="262" spans="1:8" ht="16.2" hidden="1" customHeight="1" x14ac:dyDescent="0.3">
      <c r="A262" s="78" t="s">
        <v>959</v>
      </c>
      <c r="B262" s="127" t="s">
        <v>48</v>
      </c>
      <c r="C262" s="131">
        <v>44453</v>
      </c>
      <c r="D262" s="127">
        <v>1</v>
      </c>
      <c r="E262" s="127">
        <f>INDEX(TAB_Leistungen_30[[Tätigkeit]:[Stk.kosten/Kosten bei Stundensatz]],MATCH(TAB_Doku_201910[[#This Row],[Leistung]],TAB_Leistungen_30[Tätigkeit],0),2)</f>
        <v>15</v>
      </c>
      <c r="F262" s="153">
        <v>7.5</v>
      </c>
      <c r="G262" s="78" t="s">
        <v>939</v>
      </c>
      <c r="H262" s="128" t="s">
        <v>967</v>
      </c>
    </row>
    <row r="263" spans="1:8" ht="16.2" hidden="1" customHeight="1" x14ac:dyDescent="0.3">
      <c r="A263" s="78" t="s">
        <v>911</v>
      </c>
      <c r="B263" s="127" t="s">
        <v>953</v>
      </c>
      <c r="C263" s="131">
        <v>44452</v>
      </c>
      <c r="D263" s="127">
        <v>4</v>
      </c>
      <c r="E263" s="127">
        <f>INDEX(TAB_Leistungen_30[[Tätigkeit]:[Stk.kosten/Kosten bei Stundensatz]],MATCH(TAB_Doku_201910[[#This Row],[Leistung]],TAB_Leistungen_30[Tätigkeit],0),2)</f>
        <v>60</v>
      </c>
      <c r="F263" s="153">
        <v>120</v>
      </c>
      <c r="G263" s="78" t="s">
        <v>939</v>
      </c>
      <c r="H263" s="128" t="s">
        <v>966</v>
      </c>
    </row>
    <row r="264" spans="1:8" ht="16.2" hidden="1" customHeight="1" x14ac:dyDescent="0.3">
      <c r="A264" s="78" t="s">
        <v>940</v>
      </c>
      <c r="B264" s="127" t="s">
        <v>1</v>
      </c>
      <c r="C264" s="131">
        <v>44452</v>
      </c>
      <c r="D264" s="127">
        <v>2</v>
      </c>
      <c r="E264" s="127">
        <f>INDEX(TAB_Leistungen_30[[Tätigkeit]:[Stk.kosten/Kosten bei Stundensatz]],MATCH(TAB_Doku_201910[[#This Row],[Leistung]],TAB_Leistungen_30[Tätigkeit],0),2)</f>
        <v>10</v>
      </c>
      <c r="F264" s="153">
        <v>10</v>
      </c>
      <c r="G264" s="78" t="s">
        <v>939</v>
      </c>
      <c r="H264" s="128" t="s">
        <v>965</v>
      </c>
    </row>
    <row r="265" spans="1:8" ht="16.2" hidden="1" customHeight="1" x14ac:dyDescent="0.3">
      <c r="A265" s="78" t="s">
        <v>882</v>
      </c>
      <c r="B265" s="127" t="s">
        <v>49</v>
      </c>
      <c r="C265" s="131">
        <v>44449</v>
      </c>
      <c r="D265" s="127">
        <v>1</v>
      </c>
      <c r="E265" s="127">
        <f>INDEX(TAB_Leistungen_30[[Tätigkeit]:[Stk.kosten/Kosten bei Stundensatz]],MATCH(TAB_Doku_201910[[#This Row],[Leistung]],TAB_Leistungen_30[Tätigkeit],0),2)</f>
        <v>30</v>
      </c>
      <c r="F265" s="153">
        <v>15</v>
      </c>
      <c r="G265" s="78" t="s">
        <v>939</v>
      </c>
      <c r="H265" s="128" t="s">
        <v>964</v>
      </c>
    </row>
    <row r="266" spans="1:8" ht="16.2" hidden="1" customHeight="1" x14ac:dyDescent="0.3">
      <c r="A266" s="78" t="s">
        <v>882</v>
      </c>
      <c r="B266" s="127" t="s">
        <v>48</v>
      </c>
      <c r="C266" s="131">
        <v>44449</v>
      </c>
      <c r="D266" s="127">
        <v>1</v>
      </c>
      <c r="E266" s="127">
        <f>INDEX(TAB_Leistungen_30[[Tätigkeit]:[Stk.kosten/Kosten bei Stundensatz]],MATCH(TAB_Doku_201910[[#This Row],[Leistung]],TAB_Leistungen_30[Tätigkeit],0),2)</f>
        <v>15</v>
      </c>
      <c r="F266" s="153">
        <v>7.5</v>
      </c>
      <c r="G266" s="78" t="s">
        <v>939</v>
      </c>
      <c r="H266" s="128" t="s">
        <v>963</v>
      </c>
    </row>
    <row r="267" spans="1:8" ht="16.2" hidden="1" customHeight="1" x14ac:dyDescent="0.3">
      <c r="A267" s="78" t="s">
        <v>959</v>
      </c>
      <c r="B267" s="127" t="s">
        <v>48</v>
      </c>
      <c r="C267" s="131">
        <v>44448</v>
      </c>
      <c r="D267" s="127">
        <v>1</v>
      </c>
      <c r="E267" s="127">
        <f>INDEX(TAB_Leistungen_30[[Tätigkeit]:[Stk.kosten/Kosten bei Stundensatz]],MATCH(TAB_Doku_201910[[#This Row],[Leistung]],TAB_Leistungen_30[Tätigkeit],0),2)</f>
        <v>15</v>
      </c>
      <c r="F267" s="153">
        <v>7.5</v>
      </c>
      <c r="G267" s="78" t="s">
        <v>939</v>
      </c>
      <c r="H267" s="128" t="s">
        <v>961</v>
      </c>
    </row>
    <row r="268" spans="1:8" ht="16.2" hidden="1" customHeight="1" x14ac:dyDescent="0.3">
      <c r="A268" s="78" t="s">
        <v>882</v>
      </c>
      <c r="B268" s="127" t="s">
        <v>953</v>
      </c>
      <c r="C268" s="131">
        <v>44448</v>
      </c>
      <c r="D268" s="127">
        <v>2</v>
      </c>
      <c r="E268" s="127">
        <f>INDEX(TAB_Leistungen_30[[Tätigkeit]:[Stk.kosten/Kosten bei Stundensatz]],MATCH(TAB_Doku_201910[[#This Row],[Leistung]],TAB_Leistungen_30[Tätigkeit],0),2)</f>
        <v>60</v>
      </c>
      <c r="F268" s="153">
        <v>60</v>
      </c>
      <c r="G268" s="78" t="s">
        <v>939</v>
      </c>
      <c r="H268" s="128" t="s">
        <v>960</v>
      </c>
    </row>
    <row r="269" spans="1:8" ht="16.2" hidden="1" customHeight="1" x14ac:dyDescent="0.3">
      <c r="A269" s="78" t="s">
        <v>882</v>
      </c>
      <c r="B269" s="127" t="s">
        <v>48</v>
      </c>
      <c r="C269" s="131">
        <v>44447</v>
      </c>
      <c r="D269" s="127">
        <v>1</v>
      </c>
      <c r="E269" s="127">
        <f>INDEX(TAB_Leistungen_30[[Tätigkeit]:[Stk.kosten/Kosten bei Stundensatz]],MATCH(TAB_Doku_201910[[#This Row],[Leistung]],TAB_Leistungen_30[Tätigkeit],0),2)</f>
        <v>15</v>
      </c>
      <c r="F269" s="153">
        <v>7.5</v>
      </c>
      <c r="G269" s="78" t="s">
        <v>939</v>
      </c>
      <c r="H269" s="128" t="s">
        <v>962</v>
      </c>
    </row>
    <row r="270" spans="1:8" ht="16.2" hidden="1" customHeight="1" x14ac:dyDescent="0.3">
      <c r="A270" s="78" t="s">
        <v>911</v>
      </c>
      <c r="B270" s="127" t="s">
        <v>1</v>
      </c>
      <c r="C270" s="131">
        <v>44447</v>
      </c>
      <c r="D270" s="127">
        <v>1</v>
      </c>
      <c r="E270" s="127">
        <f>INDEX(TAB_Leistungen_30[[Tätigkeit]:[Stk.kosten/Kosten bei Stundensatz]],MATCH(TAB_Doku_201910[[#This Row],[Leistung]],TAB_Leistungen_30[Tätigkeit],0),2)</f>
        <v>10</v>
      </c>
      <c r="F270" s="153">
        <v>5</v>
      </c>
      <c r="G270" s="78" t="s">
        <v>939</v>
      </c>
      <c r="H270" s="128" t="s">
        <v>957</v>
      </c>
    </row>
    <row r="271" spans="1:8" ht="16.2" hidden="1" customHeight="1" x14ac:dyDescent="0.3">
      <c r="A271" s="78" t="s">
        <v>882</v>
      </c>
      <c r="B271" s="127" t="s">
        <v>953</v>
      </c>
      <c r="C271" s="125">
        <v>44447</v>
      </c>
      <c r="D271" s="127">
        <v>1</v>
      </c>
      <c r="E271" s="127">
        <f>INDEX(TAB_Leistungen_30[[Tätigkeit]:[Stk.kosten/Kosten bei Stundensatz]],MATCH(TAB_Doku_201910[[#This Row],[Leistung]],TAB_Leistungen_30[Tätigkeit],0),2)</f>
        <v>60</v>
      </c>
      <c r="F271" s="153">
        <v>30</v>
      </c>
      <c r="G271" s="78" t="s">
        <v>939</v>
      </c>
      <c r="H271" s="128" t="s">
        <v>956</v>
      </c>
    </row>
    <row r="272" spans="1:8" ht="16.2" hidden="1" customHeight="1" x14ac:dyDescent="0.3">
      <c r="A272" s="78" t="s">
        <v>1031</v>
      </c>
      <c r="B272" s="127" t="s">
        <v>953</v>
      </c>
      <c r="C272" s="125">
        <v>44446</v>
      </c>
      <c r="D272" s="127">
        <v>6</v>
      </c>
      <c r="E272" s="127">
        <f>INDEX(TAB_Leistungen_30[[Tätigkeit]:[Stk.kosten/Kosten bei Stundensatz]],MATCH(TAB_Doku_201910[[#This Row],[Leistung]],TAB_Leistungen_30[Tätigkeit],0),2)</f>
        <v>60</v>
      </c>
      <c r="F272" s="153">
        <v>180</v>
      </c>
      <c r="G272" s="78" t="s">
        <v>952</v>
      </c>
      <c r="H272" s="128" t="s">
        <v>1017</v>
      </c>
    </row>
    <row r="273" spans="1:8" ht="16.2" hidden="1" customHeight="1" x14ac:dyDescent="0.3">
      <c r="A273" s="78" t="s">
        <v>1031</v>
      </c>
      <c r="B273" s="127" t="s">
        <v>953</v>
      </c>
      <c r="C273" s="125">
        <v>44445</v>
      </c>
      <c r="D273" s="127">
        <v>2</v>
      </c>
      <c r="E273" s="127">
        <f>INDEX(TAB_Leistungen_30[[Tätigkeit]:[Stk.kosten/Kosten bei Stundensatz]],MATCH(TAB_Doku_201910[[#This Row],[Leistung]],TAB_Leistungen_30[Tätigkeit],0),2)</f>
        <v>60</v>
      </c>
      <c r="F273" s="153">
        <v>60</v>
      </c>
      <c r="G273" s="78" t="s">
        <v>952</v>
      </c>
      <c r="H273" s="128" t="s">
        <v>1017</v>
      </c>
    </row>
    <row r="274" spans="1:8" ht="16.2" hidden="1" customHeight="1" x14ac:dyDescent="0.3">
      <c r="A274" s="78" t="s">
        <v>932</v>
      </c>
      <c r="B274" s="127" t="s">
        <v>48</v>
      </c>
      <c r="C274" s="131">
        <v>44445</v>
      </c>
      <c r="D274" s="127">
        <v>1</v>
      </c>
      <c r="E274" s="127">
        <f>INDEX(TAB_Leistungen_30[[Tätigkeit]:[Stk.kosten/Kosten bei Stundensatz]],MATCH(TAB_Doku_201910[[#This Row],[Leistung]],TAB_Leistungen_30[Tätigkeit],0),2)</f>
        <v>15</v>
      </c>
      <c r="F274" s="153">
        <v>7.5</v>
      </c>
      <c r="G274" s="78" t="s">
        <v>939</v>
      </c>
      <c r="H274" s="152" t="s">
        <v>951</v>
      </c>
    </row>
    <row r="275" spans="1:8" ht="16.2" hidden="1" customHeight="1" x14ac:dyDescent="0.3">
      <c r="A275" s="78" t="s">
        <v>1031</v>
      </c>
      <c r="B275" s="127" t="s">
        <v>48</v>
      </c>
      <c r="C275" s="131">
        <v>44445</v>
      </c>
      <c r="D275" s="127">
        <v>1</v>
      </c>
      <c r="E275" s="127">
        <f>INDEX(TAB_Leistungen_30[[Tätigkeit]:[Stk.kosten/Kosten bei Stundensatz]],MATCH(TAB_Doku_201910[[#This Row],[Leistung]],TAB_Leistungen_30[Tätigkeit],0),2)</f>
        <v>15</v>
      </c>
      <c r="F275" s="153">
        <v>7.5</v>
      </c>
      <c r="G275" s="78" t="s">
        <v>939</v>
      </c>
      <c r="H275" s="128" t="s">
        <v>950</v>
      </c>
    </row>
    <row r="276" spans="1:8" ht="16.2" hidden="1" customHeight="1" x14ac:dyDescent="0.3">
      <c r="A276" s="78" t="s">
        <v>932</v>
      </c>
      <c r="B276" s="127" t="s">
        <v>48</v>
      </c>
      <c r="C276" s="131">
        <v>44445</v>
      </c>
      <c r="D276" s="127">
        <v>1</v>
      </c>
      <c r="E276" s="127">
        <f>INDEX(TAB_Leistungen_30[[Tätigkeit]:[Stk.kosten/Kosten bei Stundensatz]],MATCH(TAB_Doku_201910[[#This Row],[Leistung]],TAB_Leistungen_30[Tätigkeit],0),2)</f>
        <v>15</v>
      </c>
      <c r="F276" s="153">
        <v>7.5</v>
      </c>
      <c r="G276" s="78" t="s">
        <v>939</v>
      </c>
      <c r="H276" s="128" t="s">
        <v>949</v>
      </c>
    </row>
    <row r="277" spans="1:8" ht="16.2" hidden="1" customHeight="1" x14ac:dyDescent="0.3">
      <c r="A277" s="78" t="s">
        <v>940</v>
      </c>
      <c r="B277" s="127" t="s">
        <v>1</v>
      </c>
      <c r="C277" s="131">
        <v>44445</v>
      </c>
      <c r="D277" s="127">
        <v>2</v>
      </c>
      <c r="E277" s="127">
        <f>INDEX(TAB_Leistungen_30[[Tätigkeit]:[Stk.kosten/Kosten bei Stundensatz]],MATCH(TAB_Doku_201910[[#This Row],[Leistung]],TAB_Leistungen_30[Tätigkeit],0),2)</f>
        <v>10</v>
      </c>
      <c r="F277" s="153">
        <v>10</v>
      </c>
      <c r="G277" s="78" t="s">
        <v>939</v>
      </c>
      <c r="H277" s="128" t="s">
        <v>958</v>
      </c>
    </row>
    <row r="278" spans="1:8" ht="16.2" hidden="1" customHeight="1" x14ac:dyDescent="0.3">
      <c r="A278" s="78" t="s">
        <v>940</v>
      </c>
      <c r="B278" s="127" t="s">
        <v>140</v>
      </c>
      <c r="C278" s="131">
        <v>44445</v>
      </c>
      <c r="D278" s="127">
        <v>2</v>
      </c>
      <c r="E278" s="127">
        <f>INDEX(TAB_Leistungen_30[[Tätigkeit]:[Stk.kosten/Kosten bei Stundensatz]],MATCH(TAB_Doku_201910[[#This Row],[Leistung]],TAB_Leistungen_30[Tätigkeit],0),2)</f>
        <v>5</v>
      </c>
      <c r="F278" s="153">
        <v>5</v>
      </c>
      <c r="G278" s="78" t="s">
        <v>939</v>
      </c>
      <c r="H278" s="128" t="s">
        <v>948</v>
      </c>
    </row>
    <row r="279" spans="1:8" ht="16.2" hidden="1" customHeight="1" x14ac:dyDescent="0.3">
      <c r="A279" s="78" t="s">
        <v>882</v>
      </c>
      <c r="B279" s="127" t="s">
        <v>48</v>
      </c>
      <c r="C279" s="131">
        <v>44445</v>
      </c>
      <c r="D279" s="127">
        <v>1</v>
      </c>
      <c r="E279" s="127">
        <f>INDEX(TAB_Leistungen_30[[Tätigkeit]:[Stk.kosten/Kosten bei Stundensatz]],MATCH(TAB_Doku_201910[[#This Row],[Leistung]],TAB_Leistungen_30[Tätigkeit],0),2)</f>
        <v>15</v>
      </c>
      <c r="F279" s="153">
        <v>7.5</v>
      </c>
      <c r="G279" s="78" t="s">
        <v>939</v>
      </c>
      <c r="H279" s="126" t="s">
        <v>947</v>
      </c>
    </row>
    <row r="280" spans="1:8" ht="16.2" hidden="1" customHeight="1" x14ac:dyDescent="0.3">
      <c r="A280" s="78" t="s">
        <v>882</v>
      </c>
      <c r="B280" s="127" t="s">
        <v>48</v>
      </c>
      <c r="C280" s="131">
        <v>44440</v>
      </c>
      <c r="D280" s="127">
        <v>1</v>
      </c>
      <c r="E280" s="127">
        <f>INDEX(TAB_Leistungen_30[[Tätigkeit]:[Stk.kosten/Kosten bei Stundensatz]],MATCH(TAB_Doku_201910[[#This Row],[Leistung]],TAB_Leistungen_30[Tätigkeit],0),2)</f>
        <v>15</v>
      </c>
      <c r="F280" s="153">
        <v>7.5</v>
      </c>
      <c r="G280" s="78" t="s">
        <v>939</v>
      </c>
      <c r="H280" s="128" t="s">
        <v>946</v>
      </c>
    </row>
    <row r="281" spans="1:8" ht="16.2" hidden="1" customHeight="1" x14ac:dyDescent="0.3">
      <c r="A281" s="78" t="s">
        <v>932</v>
      </c>
      <c r="B281" s="127" t="s">
        <v>1</v>
      </c>
      <c r="C281" s="131">
        <v>44440</v>
      </c>
      <c r="D281" s="127">
        <v>4</v>
      </c>
      <c r="E281" s="127">
        <f>INDEX(TAB_Leistungen_30[[Tätigkeit]:[Stk.kosten/Kosten bei Stundensatz]],MATCH(TAB_Doku_201910[[#This Row],[Leistung]],TAB_Leistungen_30[Tätigkeit],0),2)</f>
        <v>10</v>
      </c>
      <c r="F281" s="153">
        <v>20</v>
      </c>
      <c r="G281" s="78" t="s">
        <v>939</v>
      </c>
      <c r="H281" s="128" t="s">
        <v>945</v>
      </c>
    </row>
    <row r="282" spans="1:8" ht="16.2" hidden="1" customHeight="1" x14ac:dyDescent="0.3">
      <c r="A282" s="78" t="s">
        <v>1031</v>
      </c>
      <c r="B282" s="127" t="s">
        <v>1</v>
      </c>
      <c r="C282" s="131">
        <v>44440</v>
      </c>
      <c r="D282" s="127">
        <v>3</v>
      </c>
      <c r="E282" s="127">
        <f>INDEX(TAB_Leistungen_30[[Tätigkeit]:[Stk.kosten/Kosten bei Stundensatz]],MATCH(TAB_Doku_201910[[#This Row],[Leistung]],TAB_Leistungen_30[Tätigkeit],0),2)</f>
        <v>10</v>
      </c>
      <c r="F282" s="153">
        <v>15</v>
      </c>
      <c r="G282" s="78" t="s">
        <v>939</v>
      </c>
      <c r="H282" s="128" t="s">
        <v>944</v>
      </c>
    </row>
    <row r="283" spans="1:8" ht="16.2" hidden="1" customHeight="1" x14ac:dyDescent="0.3">
      <c r="A283" s="78" t="s">
        <v>882</v>
      </c>
      <c r="B283" s="127" t="s">
        <v>1</v>
      </c>
      <c r="C283" s="131">
        <v>44440</v>
      </c>
      <c r="D283" s="127">
        <v>1</v>
      </c>
      <c r="E283" s="127">
        <f>INDEX(TAB_Leistungen_30[[Tätigkeit]:[Stk.kosten/Kosten bei Stundensatz]],MATCH(TAB_Doku_201910[[#This Row],[Leistung]],TAB_Leistungen_30[Tätigkeit],0),2)</f>
        <v>10</v>
      </c>
      <c r="F283" s="153">
        <v>5</v>
      </c>
      <c r="G283" s="78" t="s">
        <v>939</v>
      </c>
      <c r="H283" s="128" t="s">
        <v>943</v>
      </c>
    </row>
    <row r="284" spans="1:8" ht="16.2" hidden="1" customHeight="1" x14ac:dyDescent="0.3">
      <c r="A284" s="78" t="s">
        <v>882</v>
      </c>
      <c r="B284" s="127" t="s">
        <v>13</v>
      </c>
      <c r="C284" s="131">
        <v>44440</v>
      </c>
      <c r="D284" s="127">
        <v>0.25</v>
      </c>
      <c r="E284" s="127">
        <f>INDEX(TAB_Leistungen_30[[Tätigkeit]:[Stk.kosten/Kosten bei Stundensatz]],MATCH(TAB_Doku_201910[[#This Row],[Leistung]],TAB_Leistungen_30[Tätigkeit],0),2)</f>
        <v>60</v>
      </c>
      <c r="F284" s="153">
        <v>7.5</v>
      </c>
      <c r="G284" s="78" t="s">
        <v>939</v>
      </c>
      <c r="H284" s="152" t="s">
        <v>942</v>
      </c>
    </row>
    <row r="285" spans="1:8" ht="16.2" hidden="1" customHeight="1" x14ac:dyDescent="0.3">
      <c r="A285" s="78" t="s">
        <v>940</v>
      </c>
      <c r="B285" s="127" t="s">
        <v>13</v>
      </c>
      <c r="C285" s="131">
        <v>44440</v>
      </c>
      <c r="D285" s="127">
        <v>0.25</v>
      </c>
      <c r="E285" s="127">
        <f>INDEX(TAB_Leistungen_30[[Tätigkeit]:[Stk.kosten/Kosten bei Stundensatz]],MATCH(TAB_Doku_201910[[#This Row],[Leistung]],TAB_Leistungen_30[Tätigkeit],0),2)</f>
        <v>60</v>
      </c>
      <c r="F285" s="153">
        <v>7.5</v>
      </c>
      <c r="G285" s="78" t="s">
        <v>939</v>
      </c>
      <c r="H285" s="128" t="s">
        <v>941</v>
      </c>
    </row>
    <row r="286" spans="1:8" ht="16.2" hidden="1" customHeight="1" x14ac:dyDescent="0.3">
      <c r="A286" s="78" t="s">
        <v>1031</v>
      </c>
      <c r="B286" s="127" t="s">
        <v>953</v>
      </c>
      <c r="C286" s="131">
        <v>44438</v>
      </c>
      <c r="D286" s="127">
        <v>24</v>
      </c>
      <c r="E286" s="127">
        <f>INDEX(TAB_Leistungen_30[[Tätigkeit]:[Stk.kosten/Kosten bei Stundensatz]],MATCH(TAB_Doku_201910[[#This Row],[Leistung]],TAB_Leistungen_30[Tätigkeit],0),2)</f>
        <v>60</v>
      </c>
      <c r="F286" s="153">
        <v>720</v>
      </c>
      <c r="G286" s="78" t="s">
        <v>952</v>
      </c>
      <c r="H286" s="128" t="s">
        <v>954</v>
      </c>
    </row>
    <row r="287" spans="1:8" ht="16.2" hidden="1" customHeight="1" x14ac:dyDescent="0.3">
      <c r="A287" s="78" t="s">
        <v>911</v>
      </c>
      <c r="B287" s="127" t="s">
        <v>48</v>
      </c>
      <c r="C287" s="131">
        <v>44438</v>
      </c>
      <c r="D287" s="127">
        <v>1</v>
      </c>
      <c r="E287" s="127">
        <f>INDEX(TAB_Leistungen_30[[Tätigkeit]:[Stk.kosten/Kosten bei Stundensatz]],MATCH(TAB_Doku_201910[[#This Row],[Leistung]],TAB_Leistungen_30[Tätigkeit],0),2)</f>
        <v>15</v>
      </c>
      <c r="F287" s="153">
        <v>7.5</v>
      </c>
      <c r="G287" s="78" t="s">
        <v>939</v>
      </c>
      <c r="H287" s="128" t="s">
        <v>505</v>
      </c>
    </row>
    <row r="288" spans="1:8" ht="16.2" hidden="1" customHeight="1" x14ac:dyDescent="0.3">
      <c r="A288" s="78" t="s">
        <v>911</v>
      </c>
      <c r="B288" s="127" t="s">
        <v>1003</v>
      </c>
      <c r="C288" s="131">
        <v>44438</v>
      </c>
      <c r="D288" s="127">
        <v>2</v>
      </c>
      <c r="E288" s="127">
        <f>INDEX(TAB_Leistungen_30[[Tätigkeit]:[Stk.kosten/Kosten bei Stundensatz]],MATCH(TAB_Doku_201910[[#This Row],[Leistung]],TAB_Leistungen_30[Tätigkeit],0),2)</f>
        <v>60</v>
      </c>
      <c r="F288" s="153">
        <v>60</v>
      </c>
      <c r="G288" s="78" t="s">
        <v>939</v>
      </c>
      <c r="H288" s="128" t="s">
        <v>937</v>
      </c>
    </row>
    <row r="289" spans="1:8" ht="16.2" hidden="1" customHeight="1" x14ac:dyDescent="0.3">
      <c r="A289" s="78" t="s">
        <v>935</v>
      </c>
      <c r="B289" s="127" t="s">
        <v>49</v>
      </c>
      <c r="C289" s="131">
        <v>44438</v>
      </c>
      <c r="D289" s="127">
        <v>1</v>
      </c>
      <c r="E289" s="127">
        <f>INDEX(TAB_Leistungen_30[[Tätigkeit]:[Stk.kosten/Kosten bei Stundensatz]],MATCH(TAB_Doku_201910[[#This Row],[Leistung]],TAB_Leistungen_30[Tätigkeit],0),2)</f>
        <v>30</v>
      </c>
      <c r="F289" s="153">
        <v>15</v>
      </c>
      <c r="G289" s="78" t="s">
        <v>939</v>
      </c>
      <c r="H289" s="126" t="s">
        <v>936</v>
      </c>
    </row>
    <row r="290" spans="1:8" ht="16.2" hidden="1" customHeight="1" x14ac:dyDescent="0.3">
      <c r="A290" s="78" t="s">
        <v>959</v>
      </c>
      <c r="B290" s="127" t="s">
        <v>48</v>
      </c>
      <c r="C290" s="131">
        <v>44438</v>
      </c>
      <c r="D290" s="127">
        <v>1</v>
      </c>
      <c r="E290" s="127">
        <f>INDEX(TAB_Leistungen_30[[Tätigkeit]:[Stk.kosten/Kosten bei Stundensatz]],MATCH(TAB_Doku_201910[[#This Row],[Leistung]],TAB_Leistungen_30[Tätigkeit],0),2)</f>
        <v>15</v>
      </c>
      <c r="F290" s="153">
        <v>7.5</v>
      </c>
      <c r="G290" s="78" t="s">
        <v>939</v>
      </c>
      <c r="H290" s="128" t="s">
        <v>930</v>
      </c>
    </row>
    <row r="291" spans="1:8" ht="16.2" hidden="1" customHeight="1" x14ac:dyDescent="0.3">
      <c r="A291" s="78" t="s">
        <v>935</v>
      </c>
      <c r="B291" s="127" t="s">
        <v>1</v>
      </c>
      <c r="C291" s="131">
        <v>44435</v>
      </c>
      <c r="D291" s="127">
        <v>1</v>
      </c>
      <c r="E291" s="127">
        <f>INDEX(TAB_Leistungen_30[[Tätigkeit]:[Stk.kosten/Kosten bei Stundensatz]],MATCH(TAB_Doku_201910[[#This Row],[Leistung]],TAB_Leistungen_30[Tätigkeit],0),2)</f>
        <v>10</v>
      </c>
      <c r="F291" s="153">
        <v>5</v>
      </c>
      <c r="G291" s="78" t="s">
        <v>939</v>
      </c>
      <c r="H291" s="128" t="s">
        <v>938</v>
      </c>
    </row>
    <row r="292" spans="1:8" ht="16.2" hidden="1" customHeight="1" x14ac:dyDescent="0.3">
      <c r="A292" s="78" t="s">
        <v>959</v>
      </c>
      <c r="B292" s="127" t="s">
        <v>1</v>
      </c>
      <c r="C292" s="131">
        <v>44432</v>
      </c>
      <c r="D292" s="127">
        <v>1</v>
      </c>
      <c r="E292" s="127">
        <f>INDEX(TAB_Leistungen_30[[Tätigkeit]:[Stk.kosten/Kosten bei Stundensatz]],MATCH(TAB_Doku_201910[[#This Row],[Leistung]],TAB_Leistungen_30[Tätigkeit],0),2)</f>
        <v>10</v>
      </c>
      <c r="F292" s="153">
        <v>5</v>
      </c>
      <c r="G292" s="78" t="s">
        <v>939</v>
      </c>
      <c r="H292" s="128" t="s">
        <v>928</v>
      </c>
    </row>
    <row r="293" spans="1:8" ht="16.2" hidden="1" customHeight="1" x14ac:dyDescent="0.3">
      <c r="A293" s="78" t="s">
        <v>959</v>
      </c>
      <c r="B293" s="127" t="s">
        <v>140</v>
      </c>
      <c r="C293" s="131">
        <v>44431</v>
      </c>
      <c r="D293" s="127">
        <v>1</v>
      </c>
      <c r="E293" s="127">
        <f>INDEX(TAB_Leistungen_30[[Tätigkeit]:[Stk.kosten/Kosten bei Stundensatz]],MATCH(TAB_Doku_201910[[#This Row],[Leistung]],TAB_Leistungen_30[Tätigkeit],0),2)</f>
        <v>5</v>
      </c>
      <c r="F293" s="153">
        <v>2.5</v>
      </c>
      <c r="G293" s="78" t="s">
        <v>939</v>
      </c>
      <c r="H293" s="128" t="s">
        <v>929</v>
      </c>
    </row>
    <row r="294" spans="1:8" ht="16.2" hidden="1" customHeight="1" x14ac:dyDescent="0.3">
      <c r="A294" s="78" t="s">
        <v>932</v>
      </c>
      <c r="B294" s="127" t="s">
        <v>48</v>
      </c>
      <c r="C294" s="131">
        <v>44430</v>
      </c>
      <c r="D294" s="127">
        <v>2</v>
      </c>
      <c r="E294" s="127">
        <f>INDEX(TAB_Leistungen_30[[Tätigkeit]:[Stk.kosten/Kosten bei Stundensatz]],MATCH(TAB_Doku_201910[[#This Row],[Leistung]],TAB_Leistungen_30[Tätigkeit],0),2)</f>
        <v>15</v>
      </c>
      <c r="F294" s="153">
        <v>15</v>
      </c>
      <c r="G294" s="78" t="s">
        <v>939</v>
      </c>
      <c r="H294" s="128" t="s">
        <v>933</v>
      </c>
    </row>
    <row r="295" spans="1:8" ht="16.2" hidden="1" customHeight="1" x14ac:dyDescent="0.3">
      <c r="A295" s="78" t="s">
        <v>882</v>
      </c>
      <c r="B295" s="127" t="s">
        <v>49</v>
      </c>
      <c r="C295" s="131">
        <v>44428</v>
      </c>
      <c r="D295" s="127">
        <v>1</v>
      </c>
      <c r="E295" s="127">
        <f>INDEX(TAB_Leistungen_30[[Tätigkeit]:[Stk.kosten/Kosten bei Stundensatz]],MATCH(TAB_Doku_201910[[#This Row],[Leistung]],TAB_Leistungen_30[Tätigkeit],0),2)</f>
        <v>30</v>
      </c>
      <c r="F295" s="153">
        <v>15</v>
      </c>
      <c r="G295" s="78" t="s">
        <v>939</v>
      </c>
      <c r="H295" s="128" t="s">
        <v>931</v>
      </c>
    </row>
    <row r="296" spans="1:8" ht="16.2" hidden="1" customHeight="1" x14ac:dyDescent="0.3">
      <c r="A296" s="78" t="s">
        <v>911</v>
      </c>
      <c r="B296" s="127" t="s">
        <v>48</v>
      </c>
      <c r="C296" s="131">
        <v>44427</v>
      </c>
      <c r="D296" s="127">
        <v>1</v>
      </c>
      <c r="E296" s="127">
        <f>INDEX(TAB_Leistungen_30[[Tätigkeit]:[Stk.kosten/Kosten bei Stundensatz]],MATCH(TAB_Doku_201910[[#This Row],[Leistung]],TAB_Leistungen_30[Tätigkeit],0),2)</f>
        <v>15</v>
      </c>
      <c r="F296" s="153">
        <v>7.5</v>
      </c>
      <c r="G296" s="78" t="s">
        <v>939</v>
      </c>
      <c r="H296" s="128" t="s">
        <v>927</v>
      </c>
    </row>
    <row r="297" spans="1:8" ht="16.2" hidden="1" customHeight="1" x14ac:dyDescent="0.3">
      <c r="A297" s="78" t="s">
        <v>911</v>
      </c>
      <c r="B297" s="127" t="s">
        <v>22</v>
      </c>
      <c r="C297" s="131">
        <v>44427</v>
      </c>
      <c r="D297" s="127">
        <v>1</v>
      </c>
      <c r="E297" s="127">
        <f>INDEX(TAB_Leistungen_30[[Tätigkeit]:[Stk.kosten/Kosten bei Stundensatz]],MATCH(TAB_Doku_201910[[#This Row],[Leistung]],TAB_Leistungen_30[Tätigkeit],0),2)</f>
        <v>60</v>
      </c>
      <c r="F297" s="153">
        <v>30</v>
      </c>
      <c r="G297" s="78" t="s">
        <v>939</v>
      </c>
      <c r="H297" s="128" t="s">
        <v>926</v>
      </c>
    </row>
    <row r="298" spans="1:8" ht="16.2" hidden="1" customHeight="1" x14ac:dyDescent="0.3">
      <c r="A298" s="78" t="s">
        <v>882</v>
      </c>
      <c r="B298" s="127" t="s">
        <v>1</v>
      </c>
      <c r="C298" s="131">
        <v>44427</v>
      </c>
      <c r="D298" s="127">
        <v>3</v>
      </c>
      <c r="E298" s="127">
        <f>INDEX(TAB_Leistungen_30[[Tätigkeit]:[Stk.kosten/Kosten bei Stundensatz]],MATCH(TAB_Doku_201910[[#This Row],[Leistung]],TAB_Leistungen_30[Tätigkeit],0),2)</f>
        <v>10</v>
      </c>
      <c r="F298" s="153">
        <v>15</v>
      </c>
      <c r="G298" s="78" t="s">
        <v>939</v>
      </c>
      <c r="H298" s="128" t="s">
        <v>924</v>
      </c>
    </row>
    <row r="299" spans="1:8" ht="16.2" hidden="1" customHeight="1" x14ac:dyDescent="0.3">
      <c r="A299" s="78" t="s">
        <v>911</v>
      </c>
      <c r="B299" s="127" t="s">
        <v>1</v>
      </c>
      <c r="C299" s="131">
        <v>44426</v>
      </c>
      <c r="D299" s="127">
        <v>2</v>
      </c>
      <c r="E299" s="127">
        <f>INDEX(TAB_Leistungen_30[[Tätigkeit]:[Stk.kosten/Kosten bei Stundensatz]],MATCH(TAB_Doku_201910[[#This Row],[Leistung]],TAB_Leistungen_30[Tätigkeit],0),2)</f>
        <v>10</v>
      </c>
      <c r="F299" s="153">
        <v>10</v>
      </c>
      <c r="G299" s="78" t="s">
        <v>939</v>
      </c>
      <c r="H299" s="128" t="s">
        <v>925</v>
      </c>
    </row>
    <row r="300" spans="1:8" ht="16.2" hidden="1" customHeight="1" x14ac:dyDescent="0.3">
      <c r="A300" s="78" t="s">
        <v>509</v>
      </c>
      <c r="B300" s="127" t="s">
        <v>140</v>
      </c>
      <c r="C300" s="131">
        <v>44426</v>
      </c>
      <c r="D300" s="127">
        <v>1</v>
      </c>
      <c r="E300" s="127">
        <f>INDEX(TAB_Leistungen_30[[Tätigkeit]:[Stk.kosten/Kosten bei Stundensatz]],MATCH(TAB_Doku_201910[[#This Row],[Leistung]],TAB_Leistungen_30[Tätigkeit],0),2)</f>
        <v>5</v>
      </c>
      <c r="F300" s="153">
        <v>2.5</v>
      </c>
      <c r="G300" s="78" t="s">
        <v>939</v>
      </c>
      <c r="H300" s="128" t="s">
        <v>909</v>
      </c>
    </row>
    <row r="301" spans="1:8" ht="16.2" hidden="1" customHeight="1" x14ac:dyDescent="0.3">
      <c r="A301" s="78" t="s">
        <v>509</v>
      </c>
      <c r="B301" s="127" t="s">
        <v>48</v>
      </c>
      <c r="C301" s="131">
        <v>44426</v>
      </c>
      <c r="D301" s="127">
        <v>1</v>
      </c>
      <c r="E301" s="127">
        <f>INDEX(TAB_Leistungen_30[[Tätigkeit]:[Stk.kosten/Kosten bei Stundensatz]],MATCH(TAB_Doku_201910[[#This Row],[Leistung]],TAB_Leistungen_30[Tätigkeit],0),2)</f>
        <v>15</v>
      </c>
      <c r="F301" s="153">
        <v>7.5</v>
      </c>
      <c r="G301" s="78" t="s">
        <v>939</v>
      </c>
      <c r="H301" s="128" t="s">
        <v>909</v>
      </c>
    </row>
    <row r="302" spans="1:8" ht="16.2" hidden="1" customHeight="1" x14ac:dyDescent="0.3">
      <c r="A302" s="78" t="s">
        <v>911</v>
      </c>
      <c r="B302" s="127" t="s">
        <v>48</v>
      </c>
      <c r="C302" s="131">
        <v>44426</v>
      </c>
      <c r="D302" s="127">
        <v>3</v>
      </c>
      <c r="E302" s="127">
        <f>INDEX(TAB_Leistungen_30[[Tätigkeit]:[Stk.kosten/Kosten bei Stundensatz]],MATCH(TAB_Doku_201910[[#This Row],[Leistung]],TAB_Leistungen_30[Tätigkeit],0),2)</f>
        <v>15</v>
      </c>
      <c r="F302" s="153">
        <v>22.5</v>
      </c>
      <c r="G302" s="78" t="s">
        <v>939</v>
      </c>
      <c r="H302" s="128" t="s">
        <v>918</v>
      </c>
    </row>
    <row r="303" spans="1:8" ht="16.2" hidden="1" customHeight="1" x14ac:dyDescent="0.3">
      <c r="A303" s="78" t="s">
        <v>882</v>
      </c>
      <c r="B303" s="127" t="s">
        <v>1</v>
      </c>
      <c r="C303" s="131">
        <v>44426</v>
      </c>
      <c r="D303" s="127">
        <v>2</v>
      </c>
      <c r="E303" s="127">
        <f>INDEX(TAB_Leistungen_30[[Tätigkeit]:[Stk.kosten/Kosten bei Stundensatz]],MATCH(TAB_Doku_201910[[#This Row],[Leistung]],TAB_Leistungen_30[Tätigkeit],0),2)</f>
        <v>10</v>
      </c>
      <c r="F303" s="153">
        <v>10</v>
      </c>
      <c r="G303" s="78" t="s">
        <v>939</v>
      </c>
      <c r="H303" s="128" t="s">
        <v>910</v>
      </c>
    </row>
    <row r="304" spans="1:8" ht="16.2" hidden="1" customHeight="1" x14ac:dyDescent="0.3">
      <c r="A304" s="78" t="s">
        <v>1031</v>
      </c>
      <c r="B304" s="127" t="s">
        <v>2</v>
      </c>
      <c r="C304" s="131">
        <v>44420</v>
      </c>
      <c r="D304" s="127">
        <v>24</v>
      </c>
      <c r="E304" s="127">
        <f>INDEX(TAB_Leistungen_30[[Tätigkeit]:[Stk.kosten/Kosten bei Stundensatz]],MATCH(TAB_Doku_201910[[#This Row],[Leistung]],TAB_Leistungen_30[Tätigkeit],0),2)</f>
        <v>10</v>
      </c>
      <c r="F304" s="153">
        <v>60</v>
      </c>
      <c r="G304" s="78" t="s">
        <v>939</v>
      </c>
      <c r="H304" s="128" t="s">
        <v>920</v>
      </c>
    </row>
    <row r="305" spans="1:8" ht="16.2" hidden="1" customHeight="1" x14ac:dyDescent="0.3">
      <c r="A305" s="78" t="s">
        <v>1031</v>
      </c>
      <c r="B305" s="127" t="s">
        <v>487</v>
      </c>
      <c r="C305" s="131">
        <v>44420</v>
      </c>
      <c r="D305" s="127">
        <v>10</v>
      </c>
      <c r="E305" s="127">
        <f>INDEX(TAB_Leistungen_30[[Tätigkeit]:[Stk.kosten/Kosten bei Stundensatz]],MATCH(TAB_Doku_201910[[#This Row],[Leistung]],TAB_Leistungen_30[Tätigkeit],0),2)</f>
        <v>60</v>
      </c>
      <c r="F305" s="153">
        <v>300</v>
      </c>
      <c r="G305" s="78" t="s">
        <v>939</v>
      </c>
      <c r="H305" s="128" t="s">
        <v>919</v>
      </c>
    </row>
    <row r="306" spans="1:8" ht="16.2" hidden="1" customHeight="1" x14ac:dyDescent="0.3">
      <c r="A306" s="78" t="s">
        <v>932</v>
      </c>
      <c r="B306" s="127" t="s">
        <v>58</v>
      </c>
      <c r="C306" s="131">
        <v>44419</v>
      </c>
      <c r="D306" s="127">
        <v>1.5</v>
      </c>
      <c r="E306" s="127">
        <f>INDEX(TAB_Leistungen_30[[Tätigkeit]:[Stk.kosten/Kosten bei Stundensatz]],MATCH(TAB_Doku_201910[[#This Row],[Leistung]],TAB_Leistungen_30[Tätigkeit],0),2)</f>
        <v>120</v>
      </c>
      <c r="F306" s="153">
        <v>90</v>
      </c>
      <c r="G306" s="78" t="s">
        <v>939</v>
      </c>
      <c r="H306" s="128" t="s">
        <v>923</v>
      </c>
    </row>
    <row r="307" spans="1:8" ht="16.2" hidden="1" customHeight="1" x14ac:dyDescent="0.3">
      <c r="A307" s="78" t="s">
        <v>911</v>
      </c>
      <c r="B307" s="127" t="s">
        <v>487</v>
      </c>
      <c r="C307" s="131">
        <v>44418</v>
      </c>
      <c r="D307" s="127">
        <v>2</v>
      </c>
      <c r="E307" s="127">
        <f>INDEX(TAB_Leistungen_30[[Tätigkeit]:[Stk.kosten/Kosten bei Stundensatz]],MATCH(TAB_Doku_201910[[#This Row],[Leistung]],TAB_Leistungen_30[Tätigkeit],0),2)</f>
        <v>60</v>
      </c>
      <c r="F307" s="153">
        <v>60</v>
      </c>
      <c r="G307" s="78" t="s">
        <v>939</v>
      </c>
      <c r="H307" s="128" t="s">
        <v>916</v>
      </c>
    </row>
    <row r="308" spans="1:8" ht="16.2" hidden="1" customHeight="1" x14ac:dyDescent="0.3">
      <c r="A308" s="78" t="s">
        <v>932</v>
      </c>
      <c r="B308" s="78" t="s">
        <v>2</v>
      </c>
      <c r="C308" s="131">
        <v>44418</v>
      </c>
      <c r="D308" s="127">
        <v>16</v>
      </c>
      <c r="E308" s="127">
        <f>INDEX(TAB_Leistungen_30[[Tätigkeit]:[Stk.kosten/Kosten bei Stundensatz]],MATCH(TAB_Doku_201910[[#This Row],[Leistung]],TAB_Leistungen_30[Tätigkeit],0),2)</f>
        <v>10</v>
      </c>
      <c r="F308" s="153">
        <v>40</v>
      </c>
      <c r="G308" s="78" t="s">
        <v>939</v>
      </c>
      <c r="H308" s="128" t="s">
        <v>914</v>
      </c>
    </row>
    <row r="309" spans="1:8" ht="16.2" hidden="1" customHeight="1" x14ac:dyDescent="0.3">
      <c r="A309" s="78" t="s">
        <v>932</v>
      </c>
      <c r="B309" s="127" t="s">
        <v>255</v>
      </c>
      <c r="C309" s="131">
        <v>44418</v>
      </c>
      <c r="D309" s="127">
        <v>161</v>
      </c>
      <c r="E309" s="127">
        <f>INDEX(TAB_Leistungen_30[[Tätigkeit]:[Stk.kosten/Kosten bei Stundensatz]],MATCH(TAB_Doku_201910[[#This Row],[Leistung]],TAB_Leistungen_30[Tätigkeit],0),2)</f>
        <v>0</v>
      </c>
      <c r="F309" s="153">
        <v>48.3</v>
      </c>
      <c r="G309" s="78" t="s">
        <v>939</v>
      </c>
      <c r="H309" s="128" t="s">
        <v>915</v>
      </c>
    </row>
    <row r="310" spans="1:8" ht="16.2" hidden="1" customHeight="1" x14ac:dyDescent="0.3">
      <c r="A310" s="78" t="s">
        <v>911</v>
      </c>
      <c r="B310" s="78" t="s">
        <v>2</v>
      </c>
      <c r="C310" s="131">
        <v>44418</v>
      </c>
      <c r="D310" s="127">
        <v>26</v>
      </c>
      <c r="E310" s="127">
        <f>INDEX(TAB_Leistungen_30[[Tätigkeit]:[Stk.kosten/Kosten bei Stundensatz]],MATCH(TAB_Doku_201910[[#This Row],[Leistung]],TAB_Leistungen_30[Tätigkeit],0),2)</f>
        <v>10</v>
      </c>
      <c r="F310" s="153">
        <v>65</v>
      </c>
      <c r="G310" s="78" t="s">
        <v>939</v>
      </c>
      <c r="H310" s="128" t="s">
        <v>913</v>
      </c>
    </row>
    <row r="311" spans="1:8" ht="16.2" hidden="1" customHeight="1" x14ac:dyDescent="0.3">
      <c r="A311" s="78" t="s">
        <v>911</v>
      </c>
      <c r="B311" s="127" t="s">
        <v>255</v>
      </c>
      <c r="C311" s="131">
        <v>44418</v>
      </c>
      <c r="D311" s="127">
        <v>265</v>
      </c>
      <c r="E311" s="127">
        <f>INDEX(TAB_Leistungen_30[[Tätigkeit]:[Stk.kosten/Kosten bei Stundensatz]],MATCH(TAB_Doku_201910[[#This Row],[Leistung]],TAB_Leistungen_30[Tätigkeit],0),2)</f>
        <v>0</v>
      </c>
      <c r="F311" s="153">
        <v>79.5</v>
      </c>
      <c r="G311" s="78" t="s">
        <v>939</v>
      </c>
      <c r="H311" s="128" t="s">
        <v>912</v>
      </c>
    </row>
    <row r="312" spans="1:8" ht="16.2" hidden="1" customHeight="1" x14ac:dyDescent="0.3">
      <c r="A312" s="78" t="s">
        <v>882</v>
      </c>
      <c r="B312" s="127" t="s">
        <v>22</v>
      </c>
      <c r="C312" s="131">
        <v>44417</v>
      </c>
      <c r="D312" s="127">
        <v>1</v>
      </c>
      <c r="E312" s="127">
        <f>INDEX(TAB_Leistungen_30[[Tätigkeit]:[Stk.kosten/Kosten bei Stundensatz]],MATCH(TAB_Doku_201910[[#This Row],[Leistung]],TAB_Leistungen_30[Tätigkeit],0),2)</f>
        <v>60</v>
      </c>
      <c r="F312" s="153">
        <v>30</v>
      </c>
      <c r="G312" s="78" t="s">
        <v>939</v>
      </c>
      <c r="H312" s="128" t="s">
        <v>917</v>
      </c>
    </row>
    <row r="313" spans="1:8" ht="16.2" hidden="1" customHeight="1" x14ac:dyDescent="0.3">
      <c r="A313" s="78" t="s">
        <v>906</v>
      </c>
      <c r="B313" s="127" t="s">
        <v>48</v>
      </c>
      <c r="C313" s="131">
        <v>44412</v>
      </c>
      <c r="D313" s="127">
        <v>3</v>
      </c>
      <c r="E313" s="127">
        <f>INDEX(TAB_Leistungen_30[[Tätigkeit]:[Stk.kosten/Kosten bei Stundensatz]],MATCH(TAB_Doku_201910[[#This Row],[Leistung]],TAB_Leistungen_30[Tätigkeit],0),2)</f>
        <v>15</v>
      </c>
      <c r="F313" s="153">
        <v>22.5</v>
      </c>
      <c r="G313" s="78" t="s">
        <v>939</v>
      </c>
      <c r="H313" s="128" t="s">
        <v>908</v>
      </c>
    </row>
    <row r="314" spans="1:8" ht="16.2" hidden="1" customHeight="1" x14ac:dyDescent="0.3">
      <c r="A314" s="78" t="s">
        <v>906</v>
      </c>
      <c r="B314" s="127" t="s">
        <v>1</v>
      </c>
      <c r="C314" s="131">
        <v>44411</v>
      </c>
      <c r="D314" s="127">
        <v>2</v>
      </c>
      <c r="E314" s="127">
        <f>INDEX(TAB_Leistungen_30[[Tätigkeit]:[Stk.kosten/Kosten bei Stundensatz]],MATCH(TAB_Doku_201910[[#This Row],[Leistung]],TAB_Leistungen_30[Tätigkeit],0),2)</f>
        <v>10</v>
      </c>
      <c r="F314" s="153">
        <v>10</v>
      </c>
      <c r="G314" s="78" t="s">
        <v>939</v>
      </c>
      <c r="H314" s="126" t="s">
        <v>907</v>
      </c>
    </row>
    <row r="315" spans="1:8" ht="16.2" hidden="1" customHeight="1" x14ac:dyDescent="0.3">
      <c r="A315" s="78" t="s">
        <v>1031</v>
      </c>
      <c r="B315" s="127" t="s">
        <v>22</v>
      </c>
      <c r="C315" s="131">
        <v>44410</v>
      </c>
      <c r="D315" s="127">
        <v>3</v>
      </c>
      <c r="E315" s="127">
        <f>INDEX(TAB_Leistungen_30[[Tätigkeit]:[Stk.kosten/Kosten bei Stundensatz]],MATCH(TAB_Doku_201910[[#This Row],[Leistung]],TAB_Leistungen_30[Tätigkeit],0),2)</f>
        <v>60</v>
      </c>
      <c r="F315" s="153">
        <v>90</v>
      </c>
      <c r="G315" s="78" t="s">
        <v>939</v>
      </c>
      <c r="H315" s="126" t="s">
        <v>921</v>
      </c>
    </row>
    <row r="316" spans="1:8" ht="16.2" hidden="1" customHeight="1" x14ac:dyDescent="0.3">
      <c r="A316" s="78" t="s">
        <v>102</v>
      </c>
      <c r="B316" s="127" t="s">
        <v>207</v>
      </c>
      <c r="C316" s="131">
        <v>44400</v>
      </c>
      <c r="D316" s="127">
        <v>2</v>
      </c>
      <c r="E316" s="127">
        <f>INDEX(TAB_Leistungen_30[[Tätigkeit]:[Stk.kosten/Kosten bei Stundensatz]],MATCH(TAB_Doku_201910[[#This Row],[Leistung]],TAB_Leistungen_30[Tätigkeit],0),2)</f>
        <v>0</v>
      </c>
      <c r="F316" s="153">
        <v>10</v>
      </c>
      <c r="G316" s="78" t="s">
        <v>905</v>
      </c>
      <c r="H316" s="128" t="s">
        <v>901</v>
      </c>
    </row>
    <row r="317" spans="1:8" ht="16.2" hidden="1" customHeight="1" x14ac:dyDescent="0.3">
      <c r="A317" s="78" t="s">
        <v>102</v>
      </c>
      <c r="B317" s="127" t="s">
        <v>13</v>
      </c>
      <c r="C317" s="131">
        <v>44400</v>
      </c>
      <c r="D317" s="127">
        <v>2</v>
      </c>
      <c r="E317" s="127">
        <f>INDEX(TAB_Leistungen_30[[Tätigkeit]:[Stk.kosten/Kosten bei Stundensatz]],MATCH(TAB_Doku_201910[[#This Row],[Leistung]],TAB_Leistungen_30[Tätigkeit],0),2)</f>
        <v>60</v>
      </c>
      <c r="F317" s="153">
        <v>60</v>
      </c>
      <c r="G317" s="78" t="s">
        <v>905</v>
      </c>
      <c r="H317" s="128" t="s">
        <v>901</v>
      </c>
    </row>
    <row r="318" spans="1:8" ht="16.2" hidden="1" customHeight="1" x14ac:dyDescent="0.3">
      <c r="A318" s="78" t="s">
        <v>866</v>
      </c>
      <c r="B318" s="127" t="s">
        <v>13</v>
      </c>
      <c r="C318" s="131">
        <v>44400</v>
      </c>
      <c r="D318" s="127">
        <v>2</v>
      </c>
      <c r="E318" s="127">
        <f>INDEX(TAB_Leistungen_30[[Tätigkeit]:[Stk.kosten/Kosten bei Stundensatz]],MATCH(TAB_Doku_201910[[#This Row],[Leistung]],TAB_Leistungen_30[Tätigkeit],0),2)</f>
        <v>60</v>
      </c>
      <c r="F318" s="153">
        <v>60</v>
      </c>
      <c r="G318" s="78" t="s">
        <v>905</v>
      </c>
      <c r="H318" s="128" t="s">
        <v>900</v>
      </c>
    </row>
    <row r="319" spans="1:8" ht="16.2" hidden="1" customHeight="1" x14ac:dyDescent="0.3">
      <c r="A319" s="78" t="s">
        <v>714</v>
      </c>
      <c r="B319" s="127" t="s">
        <v>13</v>
      </c>
      <c r="C319" s="131">
        <v>44400</v>
      </c>
      <c r="D319" s="127">
        <v>2</v>
      </c>
      <c r="E319" s="127">
        <f>INDEX(TAB_Leistungen_30[[Tätigkeit]:[Stk.kosten/Kosten bei Stundensatz]],MATCH(TAB_Doku_201910[[#This Row],[Leistung]],TAB_Leistungen_30[Tätigkeit],0),2)</f>
        <v>60</v>
      </c>
      <c r="F319" s="153">
        <v>60</v>
      </c>
      <c r="G319" s="78" t="s">
        <v>905</v>
      </c>
      <c r="H319" s="128" t="s">
        <v>902</v>
      </c>
    </row>
    <row r="320" spans="1:8" ht="16.2" hidden="1" customHeight="1" x14ac:dyDescent="0.3">
      <c r="A320" s="78" t="s">
        <v>882</v>
      </c>
      <c r="B320" s="127" t="s">
        <v>1</v>
      </c>
      <c r="C320" s="131">
        <v>44396</v>
      </c>
      <c r="D320" s="127">
        <v>1</v>
      </c>
      <c r="E320" s="127">
        <f>INDEX(TAB_Leistungen_30[[Tätigkeit]:[Stk.kosten/Kosten bei Stundensatz]],MATCH(TAB_Doku_201910[[#This Row],[Leistung]],TAB_Leistungen_30[Tätigkeit],0),2)</f>
        <v>10</v>
      </c>
      <c r="F320" s="153">
        <v>5</v>
      </c>
      <c r="G320" s="78" t="s">
        <v>905</v>
      </c>
      <c r="H320" s="128" t="s">
        <v>826</v>
      </c>
    </row>
    <row r="321" spans="1:8" ht="16.2" hidden="1" customHeight="1" x14ac:dyDescent="0.3">
      <c r="A321" s="78" t="s">
        <v>882</v>
      </c>
      <c r="B321" s="127" t="s">
        <v>48</v>
      </c>
      <c r="C321" s="131">
        <v>44396</v>
      </c>
      <c r="D321" s="127">
        <v>4</v>
      </c>
      <c r="E321" s="127">
        <f>INDEX(TAB_Leistungen_30[[Tätigkeit]:[Stk.kosten/Kosten bei Stundensatz]],MATCH(TAB_Doku_201910[[#This Row],[Leistung]],TAB_Leistungen_30[Tätigkeit],0),2)</f>
        <v>15</v>
      </c>
      <c r="F321" s="153">
        <v>30</v>
      </c>
      <c r="G321" s="78" t="s">
        <v>905</v>
      </c>
      <c r="H321" s="128" t="s">
        <v>883</v>
      </c>
    </row>
    <row r="322" spans="1:8" ht="16.2" hidden="1" customHeight="1" x14ac:dyDescent="0.3">
      <c r="A322" s="78" t="s">
        <v>1031</v>
      </c>
      <c r="B322" s="127" t="s">
        <v>255</v>
      </c>
      <c r="C322" s="131">
        <v>44395</v>
      </c>
      <c r="D322" s="127">
        <v>100</v>
      </c>
      <c r="E322" s="127">
        <f>INDEX(TAB_Leistungen_30[[Tätigkeit]:[Stk.kosten/Kosten bei Stundensatz]],MATCH(TAB_Doku_201910[[#This Row],[Leistung]],TAB_Leistungen_30[Tätigkeit],0),2)</f>
        <v>0</v>
      </c>
      <c r="F322" s="153">
        <v>30</v>
      </c>
      <c r="G322" s="78" t="s">
        <v>905</v>
      </c>
      <c r="H322" s="128" t="s">
        <v>898</v>
      </c>
    </row>
    <row r="323" spans="1:8" ht="16.2" hidden="1" customHeight="1" x14ac:dyDescent="0.3">
      <c r="A323" s="78" t="s">
        <v>1031</v>
      </c>
      <c r="B323" s="127" t="s">
        <v>255</v>
      </c>
      <c r="C323" s="131">
        <v>44395</v>
      </c>
      <c r="D323" s="127">
        <v>237</v>
      </c>
      <c r="E323" s="127">
        <f>INDEX(TAB_Leistungen_30[[Tätigkeit]:[Stk.kosten/Kosten bei Stundensatz]],MATCH(TAB_Doku_201910[[#This Row],[Leistung]],TAB_Leistungen_30[Tätigkeit],0),2)</f>
        <v>0</v>
      </c>
      <c r="F323" s="153">
        <v>71.099999999999994</v>
      </c>
      <c r="G323" s="78" t="s">
        <v>905</v>
      </c>
      <c r="H323" s="128" t="s">
        <v>899</v>
      </c>
    </row>
    <row r="324" spans="1:8" ht="16.2" hidden="1" customHeight="1" x14ac:dyDescent="0.3">
      <c r="A324" s="78" t="s">
        <v>1031</v>
      </c>
      <c r="B324" s="127" t="s">
        <v>35</v>
      </c>
      <c r="C324" s="131">
        <v>44395</v>
      </c>
      <c r="D324" s="127">
        <v>3</v>
      </c>
      <c r="E324" s="127">
        <f>INDEX(TAB_Leistungen_30[[Tätigkeit]:[Stk.kosten/Kosten bei Stundensatz]],MATCH(TAB_Doku_201910[[#This Row],[Leistung]],TAB_Leistungen_30[Tätigkeit],0),2)</f>
        <v>60</v>
      </c>
      <c r="F324" s="153">
        <v>90</v>
      </c>
      <c r="G324" s="78" t="s">
        <v>905</v>
      </c>
      <c r="H324" s="128" t="s">
        <v>897</v>
      </c>
    </row>
    <row r="325" spans="1:8" ht="16.2" hidden="1" customHeight="1" x14ac:dyDescent="0.3">
      <c r="A325" s="78" t="s">
        <v>863</v>
      </c>
      <c r="B325" s="127" t="s">
        <v>1</v>
      </c>
      <c r="C325" s="131">
        <v>44384</v>
      </c>
      <c r="D325" s="127">
        <v>3</v>
      </c>
      <c r="E325" s="127">
        <f>INDEX(TAB_Leistungen_30[[Tätigkeit]:[Stk.kosten/Kosten bei Stundensatz]],MATCH(TAB_Doku_201910[[#This Row],[Leistung]],TAB_Leistungen_30[Tätigkeit],0),2)</f>
        <v>10</v>
      </c>
      <c r="F325" s="153">
        <v>15</v>
      </c>
      <c r="G325" s="78" t="s">
        <v>905</v>
      </c>
      <c r="H325" s="128" t="s">
        <v>903</v>
      </c>
    </row>
    <row r="326" spans="1:8" ht="16.2" hidden="1" customHeight="1" x14ac:dyDescent="0.3">
      <c r="A326" s="78" t="s">
        <v>718</v>
      </c>
      <c r="B326" s="127" t="s">
        <v>8</v>
      </c>
      <c r="C326" s="131">
        <v>44384</v>
      </c>
      <c r="D326" s="127">
        <v>1</v>
      </c>
      <c r="E326" s="127">
        <f>INDEX(TAB_Leistungen_30[[Tätigkeit]:[Stk.kosten/Kosten bei Stundensatz]],MATCH(TAB_Doku_201910[[#This Row],[Leistung]],TAB_Leistungen_30[Tätigkeit],0),2)</f>
        <v>180</v>
      </c>
      <c r="F326" s="153">
        <v>90</v>
      </c>
      <c r="G326" s="78" t="s">
        <v>905</v>
      </c>
      <c r="H326" s="128" t="s">
        <v>885</v>
      </c>
    </row>
    <row r="327" spans="1:8" ht="16.2" hidden="1" customHeight="1" x14ac:dyDescent="0.3">
      <c r="A327" s="78" t="s">
        <v>1031</v>
      </c>
      <c r="B327" s="127" t="s">
        <v>1003</v>
      </c>
      <c r="C327" s="131">
        <v>44383</v>
      </c>
      <c r="D327" s="127">
        <v>2</v>
      </c>
      <c r="E327" s="127">
        <f>INDEX(TAB_Leistungen_30[[Tätigkeit]:[Stk.kosten/Kosten bei Stundensatz]],MATCH(TAB_Doku_201910[[#This Row],[Leistung]],TAB_Leistungen_30[Tätigkeit],0),2)</f>
        <v>60</v>
      </c>
      <c r="F327" s="153">
        <v>60</v>
      </c>
      <c r="G327" s="78" t="s">
        <v>939</v>
      </c>
      <c r="H327" s="128" t="s">
        <v>969</v>
      </c>
    </row>
    <row r="328" spans="1:8" ht="16.2" hidden="1" customHeight="1" x14ac:dyDescent="0.3">
      <c r="A328" s="78" t="s">
        <v>718</v>
      </c>
      <c r="B328" s="127" t="s">
        <v>48</v>
      </c>
      <c r="C328" s="131">
        <v>44379</v>
      </c>
      <c r="D328" s="127">
        <v>3</v>
      </c>
      <c r="E328" s="127">
        <f>INDEX(TAB_Leistungen_30[[Tätigkeit]:[Stk.kosten/Kosten bei Stundensatz]],MATCH(TAB_Doku_201910[[#This Row],[Leistung]],TAB_Leistungen_30[Tätigkeit],0),2)</f>
        <v>15</v>
      </c>
      <c r="F328" s="153">
        <v>22.5</v>
      </c>
      <c r="G328" s="78" t="s">
        <v>905</v>
      </c>
      <c r="H328" s="128" t="s">
        <v>886</v>
      </c>
    </row>
    <row r="329" spans="1:8" ht="16.2" hidden="1" customHeight="1" x14ac:dyDescent="0.3">
      <c r="A329" s="78" t="s">
        <v>718</v>
      </c>
      <c r="B329" s="127" t="s">
        <v>1</v>
      </c>
      <c r="C329" s="131">
        <v>44377</v>
      </c>
      <c r="D329" s="127">
        <v>3</v>
      </c>
      <c r="E329" s="127">
        <f>INDEX(TAB_Leistungen_30[[Tätigkeit]:[Stk.kosten/Kosten bei Stundensatz]],MATCH(TAB_Doku_201910[[#This Row],[Leistung]],TAB_Leistungen_30[Tätigkeit],0),2)</f>
        <v>10</v>
      </c>
      <c r="F329" s="153">
        <v>15</v>
      </c>
      <c r="G329" s="78" t="s">
        <v>905</v>
      </c>
      <c r="H329" s="128" t="s">
        <v>886</v>
      </c>
    </row>
    <row r="330" spans="1:8" ht="16.2" hidden="1" customHeight="1" x14ac:dyDescent="0.3">
      <c r="A330" s="78" t="s">
        <v>887</v>
      </c>
      <c r="B330" s="127" t="s">
        <v>1</v>
      </c>
      <c r="C330" s="131">
        <v>44362</v>
      </c>
      <c r="D330" s="127">
        <v>1</v>
      </c>
      <c r="E330" s="127">
        <f>INDEX(TAB_Leistungen_30[[Tätigkeit]:[Stk.kosten/Kosten bei Stundensatz]],MATCH(TAB_Doku_201910[[#This Row],[Leistung]],TAB_Leistungen_30[Tätigkeit],0),2)</f>
        <v>10</v>
      </c>
      <c r="F330" s="153">
        <v>5</v>
      </c>
      <c r="G330" s="78" t="s">
        <v>905</v>
      </c>
      <c r="H330" s="128" t="s">
        <v>888</v>
      </c>
    </row>
    <row r="331" spans="1:8" ht="16.2" hidden="1" customHeight="1" x14ac:dyDescent="0.3">
      <c r="A331" s="78" t="s">
        <v>887</v>
      </c>
      <c r="B331" s="127" t="s">
        <v>48</v>
      </c>
      <c r="C331" s="131">
        <v>44362</v>
      </c>
      <c r="D331" s="127">
        <v>3</v>
      </c>
      <c r="E331" s="127">
        <f>INDEX(TAB_Leistungen_30[[Tätigkeit]:[Stk.kosten/Kosten bei Stundensatz]],MATCH(TAB_Doku_201910[[#This Row],[Leistung]],TAB_Leistungen_30[Tätigkeit],0),2)</f>
        <v>15</v>
      </c>
      <c r="F331" s="153">
        <v>22.5</v>
      </c>
      <c r="G331" s="78" t="s">
        <v>905</v>
      </c>
      <c r="H331" s="128" t="s">
        <v>888</v>
      </c>
    </row>
    <row r="332" spans="1:8" ht="16.2" hidden="1" customHeight="1" x14ac:dyDescent="0.3">
      <c r="A332" s="78" t="s">
        <v>867</v>
      </c>
      <c r="B332" s="127" t="s">
        <v>48</v>
      </c>
      <c r="C332" s="131">
        <v>44343</v>
      </c>
      <c r="D332" s="127">
        <v>1</v>
      </c>
      <c r="E332" s="127">
        <f>INDEX(TAB_Leistungen_30[[Tätigkeit]:[Stk.kosten/Kosten bei Stundensatz]],MATCH(TAB_Doku_201910[[#This Row],[Leistung]],TAB_Leistungen_30[Tätigkeit],0),2)</f>
        <v>15</v>
      </c>
      <c r="F332" s="153">
        <v>7.5</v>
      </c>
      <c r="G332" s="78" t="s">
        <v>905</v>
      </c>
      <c r="H332" s="128" t="s">
        <v>881</v>
      </c>
    </row>
    <row r="333" spans="1:8" ht="16.2" hidden="1" customHeight="1" x14ac:dyDescent="0.3">
      <c r="A333" s="78" t="s">
        <v>867</v>
      </c>
      <c r="B333" s="127" t="s">
        <v>1</v>
      </c>
      <c r="C333" s="131">
        <v>44333</v>
      </c>
      <c r="D333" s="127">
        <v>2</v>
      </c>
      <c r="E333" s="127">
        <f>INDEX(TAB_Leistungen_30[[Tätigkeit]:[Stk.kosten/Kosten bei Stundensatz]],MATCH(TAB_Doku_201910[[#This Row],[Leistung]],TAB_Leistungen_30[Tätigkeit],0),2)</f>
        <v>10</v>
      </c>
      <c r="F333" s="153">
        <v>10</v>
      </c>
      <c r="G333" s="78" t="s">
        <v>905</v>
      </c>
      <c r="H333" s="128" t="s">
        <v>880</v>
      </c>
    </row>
    <row r="334" spans="1:8" ht="16.2" hidden="1" customHeight="1" x14ac:dyDescent="0.3">
      <c r="A334" s="78" t="s">
        <v>891</v>
      </c>
      <c r="B334" s="127" t="s">
        <v>48</v>
      </c>
      <c r="C334" s="131">
        <v>44326</v>
      </c>
      <c r="D334" s="127">
        <v>3</v>
      </c>
      <c r="E334" s="127">
        <f>INDEX(TAB_Leistungen_30[[Tätigkeit]:[Stk.kosten/Kosten bei Stundensatz]],MATCH(TAB_Doku_201910[[#This Row],[Leistung]],TAB_Leistungen_30[Tätigkeit],0),2)</f>
        <v>15</v>
      </c>
      <c r="F334" s="153">
        <v>22.5</v>
      </c>
      <c r="G334" s="78" t="s">
        <v>905</v>
      </c>
      <c r="H334" s="128" t="s">
        <v>890</v>
      </c>
    </row>
    <row r="335" spans="1:8" ht="16.2" hidden="1" customHeight="1" x14ac:dyDescent="0.3">
      <c r="A335" s="126" t="s">
        <v>932</v>
      </c>
      <c r="B335" s="127" t="s">
        <v>48</v>
      </c>
      <c r="C335" s="125">
        <v>44323</v>
      </c>
      <c r="D335" s="126">
        <v>1</v>
      </c>
      <c r="E335" s="126">
        <f>INDEX(TAB_Leistungen_30[[Tätigkeit]:[Stk.kosten/Kosten bei Stundensatz]],MATCH(TAB_Doku_201910[[#This Row],[Leistung]],TAB_Leistungen_30[Tätigkeit],0),2)</f>
        <v>15</v>
      </c>
      <c r="F335" s="154">
        <v>7.5</v>
      </c>
      <c r="G335" s="78" t="s">
        <v>939</v>
      </c>
      <c r="H335" s="126" t="s">
        <v>922</v>
      </c>
    </row>
    <row r="336" spans="1:8" s="29" customFormat="1" ht="16.2" hidden="1" customHeight="1" x14ac:dyDescent="0.3">
      <c r="A336" s="126" t="s">
        <v>932</v>
      </c>
      <c r="B336" s="127" t="s">
        <v>1003</v>
      </c>
      <c r="C336" s="125">
        <v>44323</v>
      </c>
      <c r="D336" s="126">
        <v>2</v>
      </c>
      <c r="E336" s="126">
        <f>INDEX(TAB_Leistungen_30[[Tätigkeit]:[Stk.kosten/Kosten bei Stundensatz]],MATCH(TAB_Doku_201910[[#This Row],[Leistung]],TAB_Leistungen_30[Tätigkeit],0),2)</f>
        <v>60</v>
      </c>
      <c r="F336" s="154">
        <v>60</v>
      </c>
      <c r="G336" s="78" t="s">
        <v>939</v>
      </c>
      <c r="H336" s="126" t="s">
        <v>934</v>
      </c>
    </row>
    <row r="337" spans="1:8" ht="16.2" hidden="1" customHeight="1" x14ac:dyDescent="0.3">
      <c r="A337" s="78" t="s">
        <v>894</v>
      </c>
      <c r="B337" s="127" t="s">
        <v>8</v>
      </c>
      <c r="C337" s="131">
        <v>44320</v>
      </c>
      <c r="D337" s="127">
        <v>2</v>
      </c>
      <c r="E337" s="127">
        <f>INDEX(TAB_Leistungen_30[[Tätigkeit]:[Stk.kosten/Kosten bei Stundensatz]],MATCH(TAB_Doku_201910[[#This Row],[Leistung]],TAB_Leistungen_30[Tätigkeit],0),2)</f>
        <v>180</v>
      </c>
      <c r="F337" s="153">
        <v>180</v>
      </c>
      <c r="G337" s="78" t="s">
        <v>905</v>
      </c>
      <c r="H337" s="128" t="s">
        <v>896</v>
      </c>
    </row>
    <row r="338" spans="1:8" ht="16.2" hidden="1" customHeight="1" x14ac:dyDescent="0.3">
      <c r="A338" s="78" t="s">
        <v>894</v>
      </c>
      <c r="B338" s="127" t="s">
        <v>48</v>
      </c>
      <c r="C338" s="131">
        <v>44320</v>
      </c>
      <c r="D338" s="127">
        <v>4</v>
      </c>
      <c r="E338" s="127">
        <f>INDEX(TAB_Leistungen_30[[Tätigkeit]:[Stk.kosten/Kosten bei Stundensatz]],MATCH(TAB_Doku_201910[[#This Row],[Leistung]],TAB_Leistungen_30[Tätigkeit],0),2)</f>
        <v>15</v>
      </c>
      <c r="F338" s="153">
        <v>30</v>
      </c>
      <c r="G338" s="78" t="s">
        <v>905</v>
      </c>
      <c r="H338" s="128" t="s">
        <v>895</v>
      </c>
    </row>
    <row r="339" spans="1:8" ht="16.2" hidden="1" customHeight="1" x14ac:dyDescent="0.3">
      <c r="A339" s="78" t="s">
        <v>893</v>
      </c>
      <c r="B339" s="127" t="s">
        <v>13</v>
      </c>
      <c r="C339" s="131">
        <v>44316</v>
      </c>
      <c r="D339" s="127">
        <v>2</v>
      </c>
      <c r="E339" s="127">
        <f>INDEX(TAB_Leistungen_30[[Tätigkeit]:[Stk.kosten/Kosten bei Stundensatz]],MATCH(TAB_Doku_201910[[#This Row],[Leistung]],TAB_Leistungen_30[Tätigkeit],0),2)</f>
        <v>60</v>
      </c>
      <c r="F339" s="153">
        <v>60</v>
      </c>
      <c r="G339" s="78" t="s">
        <v>905</v>
      </c>
      <c r="H339" s="128" t="s">
        <v>892</v>
      </c>
    </row>
    <row r="340" spans="1:8" ht="16.2" hidden="1" customHeight="1" x14ac:dyDescent="0.3">
      <c r="A340" s="147" t="s">
        <v>859</v>
      </c>
      <c r="B340" s="148" t="s">
        <v>613</v>
      </c>
      <c r="C340" s="149">
        <v>44316</v>
      </c>
      <c r="D340" s="148">
        <v>2</v>
      </c>
      <c r="E340" s="148">
        <f>INDEX(TAB_Leistungen_30[[Tätigkeit]:[Stk.kosten/Kosten bei Stundensatz]],MATCH(TAB_Doku_201910[[#This Row],[Leistung]],TAB_Leistungen_30[Tätigkeit],0),2)</f>
        <v>60</v>
      </c>
      <c r="F340" s="153">
        <v>60</v>
      </c>
      <c r="G340" s="78" t="s">
        <v>905</v>
      </c>
      <c r="H340" s="150" t="s">
        <v>884</v>
      </c>
    </row>
    <row r="341" spans="1:8" ht="16.2" hidden="1" customHeight="1" x14ac:dyDescent="0.3">
      <c r="A341" s="78" t="s">
        <v>889</v>
      </c>
      <c r="B341" s="127" t="s">
        <v>48</v>
      </c>
      <c r="C341" s="131">
        <v>44304</v>
      </c>
      <c r="D341" s="127">
        <v>5</v>
      </c>
      <c r="E341" s="127">
        <f>INDEX(TAB_Leistungen_30[[Tätigkeit]:[Stk.kosten/Kosten bei Stundensatz]],MATCH(TAB_Doku_201910[[#This Row],[Leistung]],TAB_Leistungen_30[Tätigkeit],0),2)</f>
        <v>15</v>
      </c>
      <c r="F341" s="153">
        <v>37.5</v>
      </c>
      <c r="G341" s="78" t="s">
        <v>905</v>
      </c>
      <c r="H341" s="128" t="s">
        <v>870</v>
      </c>
    </row>
    <row r="342" spans="1:8" ht="16.2" hidden="1" customHeight="1" x14ac:dyDescent="0.3">
      <c r="A342" s="147" t="s">
        <v>871</v>
      </c>
      <c r="B342" s="148" t="s">
        <v>49</v>
      </c>
      <c r="C342" s="149">
        <v>44302</v>
      </c>
      <c r="D342" s="148">
        <v>1</v>
      </c>
      <c r="E342" s="148">
        <f>INDEX(TAB_Leistungen_30[[Tätigkeit]:[Stk.kosten/Kosten bei Stundensatz]],MATCH(TAB_Doku_201910[[#This Row],[Leistung]],TAB_Leistungen_30[Tätigkeit],0),2)</f>
        <v>30</v>
      </c>
      <c r="F342" s="153">
        <v>15</v>
      </c>
      <c r="G342" s="78" t="s">
        <v>905</v>
      </c>
      <c r="H342" s="150" t="s">
        <v>904</v>
      </c>
    </row>
    <row r="343" spans="1:8" ht="16.2" hidden="1" customHeight="1" x14ac:dyDescent="0.3">
      <c r="A343" s="78" t="s">
        <v>867</v>
      </c>
      <c r="B343" s="127" t="s">
        <v>50</v>
      </c>
      <c r="C343" s="131">
        <v>44301</v>
      </c>
      <c r="D343" s="127">
        <v>4</v>
      </c>
      <c r="E343" s="127">
        <f>INDEX(TAB_Leistungen_30[[Tätigkeit]:[Stk.kosten/Kosten bei Stundensatz]],MATCH(TAB_Doku_201910[[#This Row],[Leistung]],TAB_Leistungen_30[Tätigkeit],0),2)</f>
        <v>5</v>
      </c>
      <c r="F343" s="153">
        <v>10</v>
      </c>
      <c r="G343" s="78" t="s">
        <v>494</v>
      </c>
      <c r="H343" s="128"/>
    </row>
    <row r="344" spans="1:8" ht="16.2" hidden="1" customHeight="1" x14ac:dyDescent="0.3">
      <c r="A344" s="78" t="s">
        <v>867</v>
      </c>
      <c r="B344" s="127" t="s">
        <v>1</v>
      </c>
      <c r="C344" s="131">
        <v>44301</v>
      </c>
      <c r="D344" s="127">
        <v>1</v>
      </c>
      <c r="E344" s="127">
        <f>INDEX(TAB_Leistungen_30[[Tätigkeit]:[Stk.kosten/Kosten bei Stundensatz]],MATCH(TAB_Doku_201910[[#This Row],[Leistung]],TAB_Leistungen_30[Tätigkeit],0),2)</f>
        <v>10</v>
      </c>
      <c r="F344" s="153">
        <v>5</v>
      </c>
      <c r="G344" s="78" t="s">
        <v>494</v>
      </c>
      <c r="H344" s="128" t="s">
        <v>875</v>
      </c>
    </row>
    <row r="345" spans="1:8" ht="16.2" hidden="1" customHeight="1" x14ac:dyDescent="0.3">
      <c r="A345" s="78" t="s">
        <v>867</v>
      </c>
      <c r="B345" s="127" t="s">
        <v>523</v>
      </c>
      <c r="C345" s="131">
        <v>44301</v>
      </c>
      <c r="D345" s="127">
        <v>10</v>
      </c>
      <c r="E345" s="127">
        <f>INDEX(TAB_Leistungen_30[[Tätigkeit]:[Stk.kosten/Kosten bei Stundensatz]],MATCH(TAB_Doku_201910[[#This Row],[Leistung]],TAB_Leistungen_30[Tätigkeit],0),2)</f>
        <v>60</v>
      </c>
      <c r="F345" s="153">
        <v>300</v>
      </c>
      <c r="G345" s="78" t="s">
        <v>494</v>
      </c>
      <c r="H345" s="128" t="s">
        <v>874</v>
      </c>
    </row>
    <row r="346" spans="1:8" s="151" customFormat="1" ht="16.2" hidden="1" customHeight="1" x14ac:dyDescent="0.3">
      <c r="A346" s="78" t="s">
        <v>871</v>
      </c>
      <c r="B346" s="127" t="s">
        <v>48</v>
      </c>
      <c r="C346" s="131">
        <v>44301</v>
      </c>
      <c r="D346" s="127">
        <v>1</v>
      </c>
      <c r="E346" s="127">
        <f>INDEX(TAB_Leistungen_30[[Tätigkeit]:[Stk.kosten/Kosten bei Stundensatz]],MATCH(TAB_Doku_201910[[#This Row],[Leistung]],TAB_Leistungen_30[Tätigkeit],0),2)</f>
        <v>15</v>
      </c>
      <c r="F346" s="153">
        <v>7.5</v>
      </c>
      <c r="G346" s="78" t="s">
        <v>494</v>
      </c>
      <c r="H346" s="128" t="s">
        <v>872</v>
      </c>
    </row>
    <row r="347" spans="1:8" ht="16.2" hidden="1" customHeight="1" x14ac:dyDescent="0.3">
      <c r="A347" s="78" t="s">
        <v>863</v>
      </c>
      <c r="B347" s="127" t="s">
        <v>1</v>
      </c>
      <c r="C347" s="131">
        <v>44301</v>
      </c>
      <c r="D347" s="127">
        <v>2</v>
      </c>
      <c r="E347" s="127">
        <f>INDEX(TAB_Leistungen_30[[Tätigkeit]:[Stk.kosten/Kosten bei Stundensatz]],MATCH(TAB_Doku_201910[[#This Row],[Leistung]],TAB_Leistungen_30[Tätigkeit],0),2)</f>
        <v>10</v>
      </c>
      <c r="F347" s="153">
        <v>10</v>
      </c>
      <c r="G347" s="78" t="s">
        <v>494</v>
      </c>
      <c r="H347" s="128" t="s">
        <v>864</v>
      </c>
    </row>
    <row r="348" spans="1:8" s="151" customFormat="1" ht="16.2" hidden="1" customHeight="1" x14ac:dyDescent="0.3">
      <c r="A348" s="78" t="s">
        <v>102</v>
      </c>
      <c r="B348" s="127" t="s">
        <v>207</v>
      </c>
      <c r="C348" s="131">
        <v>44301</v>
      </c>
      <c r="D348" s="127">
        <v>2</v>
      </c>
      <c r="E348" s="127">
        <f>INDEX(TAB_Leistungen_30[[Tätigkeit]:[Stk.kosten/Kosten bei Stundensatz]],MATCH(TAB_Doku_201910[[#This Row],[Leistung]],TAB_Leistungen_30[Tätigkeit],0),2)</f>
        <v>0</v>
      </c>
      <c r="F348" s="153">
        <v>10</v>
      </c>
      <c r="G348" s="78" t="s">
        <v>494</v>
      </c>
      <c r="H348" s="128"/>
    </row>
    <row r="349" spans="1:8" ht="16.2" hidden="1" customHeight="1" x14ac:dyDescent="0.3">
      <c r="A349" s="78" t="s">
        <v>102</v>
      </c>
      <c r="B349" s="127" t="s">
        <v>13</v>
      </c>
      <c r="C349" s="131">
        <v>44301</v>
      </c>
      <c r="D349" s="127">
        <v>2</v>
      </c>
      <c r="E349" s="127">
        <f>INDEX(TAB_Leistungen_30[[Tätigkeit]:[Stk.kosten/Kosten bei Stundensatz]],MATCH(TAB_Doku_201910[[#This Row],[Leistung]],TAB_Leistungen_30[Tätigkeit],0),2)</f>
        <v>60</v>
      </c>
      <c r="F349" s="153">
        <v>60</v>
      </c>
      <c r="G349" s="78" t="s">
        <v>494</v>
      </c>
      <c r="H349" s="128"/>
    </row>
    <row r="350" spans="1:8" ht="16.2" hidden="1" customHeight="1" x14ac:dyDescent="0.3">
      <c r="A350" s="78" t="s">
        <v>714</v>
      </c>
      <c r="B350" s="127" t="s">
        <v>13</v>
      </c>
      <c r="C350" s="131">
        <v>44301</v>
      </c>
      <c r="D350" s="127">
        <v>2</v>
      </c>
      <c r="E350" s="127">
        <f>INDEX(TAB_Leistungen_30[[Tätigkeit]:[Stk.kosten/Kosten bei Stundensatz]],MATCH(TAB_Doku_201910[[#This Row],[Leistung]],TAB_Leistungen_30[Tätigkeit],0),2)</f>
        <v>60</v>
      </c>
      <c r="F350" s="153">
        <v>60</v>
      </c>
      <c r="G350" s="78" t="s">
        <v>494</v>
      </c>
      <c r="H350" s="128"/>
    </row>
    <row r="351" spans="1:8" ht="16.2" hidden="1" customHeight="1" x14ac:dyDescent="0.3">
      <c r="A351" s="78" t="s">
        <v>863</v>
      </c>
      <c r="B351" s="127" t="s">
        <v>1</v>
      </c>
      <c r="C351" s="131">
        <v>44301</v>
      </c>
      <c r="D351" s="127">
        <v>1</v>
      </c>
      <c r="E351" s="127">
        <f>INDEX(TAB_Leistungen_30[[Tätigkeit]:[Stk.kosten/Kosten bei Stundensatz]],MATCH(TAB_Doku_201910[[#This Row],[Leistung]],TAB_Leistungen_30[Tätigkeit],0),2)</f>
        <v>10</v>
      </c>
      <c r="F351" s="153">
        <v>5</v>
      </c>
      <c r="G351" s="78" t="s">
        <v>494</v>
      </c>
      <c r="H351" s="128" t="s">
        <v>879</v>
      </c>
    </row>
    <row r="352" spans="1:8" ht="16.2" hidden="1" customHeight="1" x14ac:dyDescent="0.3">
      <c r="A352" s="78" t="s">
        <v>871</v>
      </c>
      <c r="B352" s="127" t="s">
        <v>1</v>
      </c>
      <c r="C352" s="131">
        <v>44300</v>
      </c>
      <c r="D352" s="127">
        <v>1</v>
      </c>
      <c r="E352" s="127">
        <f>INDEX(TAB_Leistungen_30[[Tätigkeit]:[Stk.kosten/Kosten bei Stundensatz]],MATCH(TAB_Doku_201910[[#This Row],[Leistung]],TAB_Leistungen_30[Tätigkeit],0),2)</f>
        <v>10</v>
      </c>
      <c r="F352" s="153">
        <v>5</v>
      </c>
      <c r="G352" s="78" t="s">
        <v>494</v>
      </c>
      <c r="H352" s="128" t="s">
        <v>870</v>
      </c>
    </row>
    <row r="353" spans="1:8" s="29" customFormat="1" ht="16.2" hidden="1" customHeight="1" x14ac:dyDescent="0.3">
      <c r="A353" s="78" t="s">
        <v>857</v>
      </c>
      <c r="B353" s="127" t="s">
        <v>59</v>
      </c>
      <c r="C353" s="131">
        <v>44300</v>
      </c>
      <c r="D353" s="127">
        <v>1</v>
      </c>
      <c r="E353" s="127">
        <f>INDEX(TAB_Leistungen_30[[Tätigkeit]:[Stk.kosten/Kosten bei Stundensatz]],MATCH(TAB_Doku_201910[[#This Row],[Leistung]],TAB_Leistungen_30[Tätigkeit],0),2)</f>
        <v>60</v>
      </c>
      <c r="F353" s="153">
        <v>30</v>
      </c>
      <c r="G353" s="78" t="s">
        <v>494</v>
      </c>
      <c r="H353" s="128"/>
    </row>
    <row r="354" spans="1:8" ht="16.2" hidden="1" customHeight="1" x14ac:dyDescent="0.3">
      <c r="A354" s="78" t="s">
        <v>876</v>
      </c>
      <c r="B354" s="127" t="s">
        <v>50</v>
      </c>
      <c r="C354" s="131">
        <v>44294</v>
      </c>
      <c r="D354" s="127">
        <v>1</v>
      </c>
      <c r="E354" s="127">
        <f>INDEX(TAB_Leistungen_30[[Tätigkeit]:[Stk.kosten/Kosten bei Stundensatz]],MATCH(TAB_Doku_201910[[#This Row],[Leistung]],TAB_Leistungen_30[Tätigkeit],0),2)</f>
        <v>5</v>
      </c>
      <c r="F354" s="153">
        <v>2.5</v>
      </c>
      <c r="G354" s="78" t="s">
        <v>494</v>
      </c>
      <c r="H354" s="128" t="s">
        <v>873</v>
      </c>
    </row>
    <row r="355" spans="1:8" ht="16.2" hidden="1" customHeight="1" x14ac:dyDescent="0.3">
      <c r="A355" s="78" t="s">
        <v>876</v>
      </c>
      <c r="B355" s="127" t="s">
        <v>51</v>
      </c>
      <c r="C355" s="131">
        <v>44294</v>
      </c>
      <c r="D355" s="127">
        <v>1</v>
      </c>
      <c r="E355" s="127">
        <f>INDEX(TAB_Leistungen_30[[Tätigkeit]:[Stk.kosten/Kosten bei Stundensatz]],MATCH(TAB_Doku_201910[[#This Row],[Leistung]],TAB_Leistungen_30[Tätigkeit],0),2)</f>
        <v>10</v>
      </c>
      <c r="F355" s="153">
        <v>5</v>
      </c>
      <c r="G355" s="78" t="s">
        <v>494</v>
      </c>
      <c r="H355" s="128" t="s">
        <v>870</v>
      </c>
    </row>
    <row r="356" spans="1:8" s="29" customFormat="1" ht="16.2" hidden="1" customHeight="1" x14ac:dyDescent="0.3">
      <c r="A356" s="78" t="s">
        <v>509</v>
      </c>
      <c r="B356" s="127" t="s">
        <v>48</v>
      </c>
      <c r="C356" s="131">
        <v>44294</v>
      </c>
      <c r="D356" s="127">
        <v>2</v>
      </c>
      <c r="E356" s="127">
        <f>INDEX(TAB_Leistungen_30[[Tätigkeit]:[Stk.kosten/Kosten bei Stundensatz]],MATCH(TAB_Doku_201910[[#This Row],[Leistung]],TAB_Leistungen_30[Tätigkeit],0),2)</f>
        <v>15</v>
      </c>
      <c r="F356" s="153">
        <v>15</v>
      </c>
      <c r="G356" s="78" t="s">
        <v>494</v>
      </c>
      <c r="H356" s="128" t="s">
        <v>873</v>
      </c>
    </row>
    <row r="357" spans="1:8" ht="16.2" hidden="1" customHeight="1" x14ac:dyDescent="0.3">
      <c r="A357" s="78" t="s">
        <v>859</v>
      </c>
      <c r="B357" s="127" t="s">
        <v>487</v>
      </c>
      <c r="C357" s="131">
        <v>44294</v>
      </c>
      <c r="D357" s="127">
        <v>4</v>
      </c>
      <c r="E357" s="127">
        <f>INDEX(TAB_Leistungen_30[[Tätigkeit]:[Stk.kosten/Kosten bei Stundensatz]],MATCH(TAB_Doku_201910[[#This Row],[Leistung]],TAB_Leistungen_30[Tätigkeit],0),2)</f>
        <v>60</v>
      </c>
      <c r="F357" s="153">
        <v>120</v>
      </c>
      <c r="G357" s="78" t="s">
        <v>494</v>
      </c>
      <c r="H357" s="128" t="s">
        <v>851</v>
      </c>
    </row>
    <row r="358" spans="1:8" ht="16.2" hidden="1" customHeight="1" x14ac:dyDescent="0.3">
      <c r="A358" s="78" t="s">
        <v>859</v>
      </c>
      <c r="B358" s="127" t="s">
        <v>2</v>
      </c>
      <c r="C358" s="131">
        <v>44294</v>
      </c>
      <c r="D358" s="127">
        <v>32</v>
      </c>
      <c r="E358" s="127">
        <f>INDEX(TAB_Leistungen_30[[Tätigkeit]:[Stk.kosten/Kosten bei Stundensatz]],MATCH(TAB_Doku_201910[[#This Row],[Leistung]],TAB_Leistungen_30[Tätigkeit],0),2)</f>
        <v>10</v>
      </c>
      <c r="F358" s="153">
        <v>80</v>
      </c>
      <c r="G358" s="78" t="s">
        <v>494</v>
      </c>
      <c r="H358" s="128" t="s">
        <v>850</v>
      </c>
    </row>
    <row r="359" spans="1:8" s="29" customFormat="1" ht="16.2" hidden="1" customHeight="1" x14ac:dyDescent="0.3">
      <c r="A359" s="78" t="s">
        <v>866</v>
      </c>
      <c r="B359" s="127" t="s">
        <v>48</v>
      </c>
      <c r="C359" s="131">
        <v>44288</v>
      </c>
      <c r="D359" s="127">
        <v>3</v>
      </c>
      <c r="E359" s="127">
        <f>INDEX(TAB_Leistungen_30[[Tätigkeit]:[Stk.kosten/Kosten bei Stundensatz]],MATCH(TAB_Doku_201910[[#This Row],[Leistung]],TAB_Leistungen_30[Tätigkeit],0),2)</f>
        <v>15</v>
      </c>
      <c r="F359" s="153">
        <v>22.5</v>
      </c>
      <c r="G359" s="78" t="s">
        <v>494</v>
      </c>
      <c r="H359" s="128" t="s">
        <v>869</v>
      </c>
    </row>
    <row r="360" spans="1:8" ht="16.2" hidden="1" customHeight="1" x14ac:dyDescent="0.3">
      <c r="A360" s="78" t="s">
        <v>866</v>
      </c>
      <c r="B360" s="127" t="s">
        <v>1</v>
      </c>
      <c r="C360" s="131">
        <v>44288</v>
      </c>
      <c r="D360" s="127">
        <v>2</v>
      </c>
      <c r="E360" s="127">
        <f>INDEX(TAB_Leistungen_30[[Tätigkeit]:[Stk.kosten/Kosten bei Stundensatz]],MATCH(TAB_Doku_201910[[#This Row],[Leistung]],TAB_Leistungen_30[Tätigkeit],0),2)</f>
        <v>10</v>
      </c>
      <c r="F360" s="153">
        <v>10</v>
      </c>
      <c r="G360" s="78" t="s">
        <v>494</v>
      </c>
      <c r="H360" s="128" t="s">
        <v>868</v>
      </c>
    </row>
    <row r="361" spans="1:8" ht="16.2" hidden="1" customHeight="1" x14ac:dyDescent="0.3">
      <c r="A361" s="78" t="s">
        <v>865</v>
      </c>
      <c r="B361" s="127" t="s">
        <v>48</v>
      </c>
      <c r="C361" s="131">
        <v>44288</v>
      </c>
      <c r="D361" s="127">
        <v>2</v>
      </c>
      <c r="E361" s="127">
        <f>INDEX(TAB_Leistungen_30[[Tätigkeit]:[Stk.kosten/Kosten bei Stundensatz]],MATCH(TAB_Doku_201910[[#This Row],[Leistung]],TAB_Leistungen_30[Tätigkeit],0),2)</f>
        <v>15</v>
      </c>
      <c r="F361" s="153">
        <v>15</v>
      </c>
      <c r="G361" s="78" t="s">
        <v>494</v>
      </c>
      <c r="H361" s="128" t="s">
        <v>870</v>
      </c>
    </row>
    <row r="362" spans="1:8" ht="16.2" hidden="1" customHeight="1" x14ac:dyDescent="0.3">
      <c r="A362" s="78" t="s">
        <v>859</v>
      </c>
      <c r="B362" s="127" t="s">
        <v>613</v>
      </c>
      <c r="C362" s="131">
        <v>44288</v>
      </c>
      <c r="D362" s="127">
        <v>2</v>
      </c>
      <c r="E362" s="127">
        <f>INDEX(TAB_Leistungen_30[[Tätigkeit]:[Stk.kosten/Kosten bei Stundensatz]],MATCH(TAB_Doku_201910[[#This Row],[Leistung]],TAB_Leistungen_30[Tätigkeit],0),2)</f>
        <v>60</v>
      </c>
      <c r="F362" s="153">
        <v>60</v>
      </c>
      <c r="G362" s="78" t="s">
        <v>494</v>
      </c>
      <c r="H362" s="128" t="s">
        <v>860</v>
      </c>
    </row>
    <row r="363" spans="1:8" ht="16.2" hidden="1" customHeight="1" x14ac:dyDescent="0.3">
      <c r="A363" s="78" t="s">
        <v>863</v>
      </c>
      <c r="B363" s="127" t="s">
        <v>1</v>
      </c>
      <c r="C363" s="131">
        <v>44288</v>
      </c>
      <c r="D363" s="127">
        <v>1</v>
      </c>
      <c r="E363" s="127">
        <f>INDEX(TAB_Leistungen_30[[Tätigkeit]:[Stk.kosten/Kosten bei Stundensatz]],MATCH(TAB_Doku_201910[[#This Row],[Leistung]],TAB_Leistungen_30[Tätigkeit],0),2)</f>
        <v>10</v>
      </c>
      <c r="F363" s="153">
        <v>5</v>
      </c>
      <c r="G363" s="78" t="s">
        <v>494</v>
      </c>
      <c r="H363" s="128" t="s">
        <v>879</v>
      </c>
    </row>
    <row r="364" spans="1:8" ht="16.2" hidden="1" customHeight="1" x14ac:dyDescent="0.3">
      <c r="A364" s="78" t="s">
        <v>859</v>
      </c>
      <c r="B364" s="127" t="s">
        <v>48</v>
      </c>
      <c r="C364" s="131">
        <v>44284</v>
      </c>
      <c r="D364" s="127">
        <v>3</v>
      </c>
      <c r="E364" s="127">
        <f>INDEX(TAB_Leistungen_30[[Tätigkeit]:[Stk.kosten/Kosten bei Stundensatz]],MATCH(TAB_Doku_201910[[#This Row],[Leistung]],TAB_Leistungen_30[Tätigkeit],0),2)</f>
        <v>15</v>
      </c>
      <c r="F364" s="153">
        <v>22.5</v>
      </c>
      <c r="G364" s="78" t="s">
        <v>494</v>
      </c>
      <c r="H364" s="128" t="s">
        <v>861</v>
      </c>
    </row>
    <row r="365" spans="1:8" ht="16.2" hidden="1" customHeight="1" x14ac:dyDescent="0.3">
      <c r="A365" s="78" t="s">
        <v>859</v>
      </c>
      <c r="B365" s="127" t="s">
        <v>1</v>
      </c>
      <c r="C365" s="131">
        <v>44275</v>
      </c>
      <c r="D365" s="127">
        <v>2</v>
      </c>
      <c r="E365" s="127">
        <f>INDEX(TAB_Leistungen_30[[Tätigkeit]:[Stk.kosten/Kosten bei Stundensatz]],MATCH(TAB_Doku_201910[[#This Row],[Leistung]],TAB_Leistungen_30[Tätigkeit],0),2)</f>
        <v>10</v>
      </c>
      <c r="F365" s="153">
        <v>10</v>
      </c>
      <c r="G365" s="78" t="s">
        <v>494</v>
      </c>
      <c r="H365" s="128" t="s">
        <v>862</v>
      </c>
    </row>
    <row r="366" spans="1:8" ht="16.2" hidden="1" customHeight="1" x14ac:dyDescent="0.3">
      <c r="A366" s="78" t="s">
        <v>853</v>
      </c>
      <c r="B366" s="127" t="s">
        <v>8</v>
      </c>
      <c r="C366" s="131">
        <v>44264</v>
      </c>
      <c r="D366" s="127">
        <v>1</v>
      </c>
      <c r="E366" s="127">
        <f>INDEX(TAB_Leistungen_30[[Tätigkeit]:[Stk.kosten/Kosten bei Stundensatz]],MATCH(TAB_Doku_201910[[#This Row],[Leistung]],TAB_Leistungen_30[Tätigkeit],0),2)</f>
        <v>180</v>
      </c>
      <c r="F366" s="153">
        <v>90</v>
      </c>
      <c r="G366" s="78" t="s">
        <v>858</v>
      </c>
      <c r="H366" s="128" t="s">
        <v>855</v>
      </c>
    </row>
    <row r="367" spans="1:8" ht="16.2" hidden="1" customHeight="1" x14ac:dyDescent="0.3">
      <c r="A367" s="78" t="s">
        <v>853</v>
      </c>
      <c r="B367" s="127" t="s">
        <v>487</v>
      </c>
      <c r="C367" s="131">
        <v>44264</v>
      </c>
      <c r="D367" s="127">
        <v>2</v>
      </c>
      <c r="E367" s="127">
        <f>INDEX(TAB_Leistungen_30[[Tätigkeit]:[Stk.kosten/Kosten bei Stundensatz]],MATCH(TAB_Doku_201910[[#This Row],[Leistung]],TAB_Leistungen_30[Tätigkeit],0),2)</f>
        <v>60</v>
      </c>
      <c r="F367" s="153">
        <v>60</v>
      </c>
      <c r="G367" s="78" t="s">
        <v>858</v>
      </c>
      <c r="H367" s="128" t="s">
        <v>854</v>
      </c>
    </row>
    <row r="368" spans="1:8" ht="16.2" hidden="1" customHeight="1" x14ac:dyDescent="0.3">
      <c r="A368" s="78" t="s">
        <v>853</v>
      </c>
      <c r="B368" s="127" t="s">
        <v>140</v>
      </c>
      <c r="C368" s="131">
        <v>44264</v>
      </c>
      <c r="D368" s="127">
        <v>3</v>
      </c>
      <c r="E368" s="127">
        <f>INDEX(TAB_Leistungen_30[[Tätigkeit]:[Stk.kosten/Kosten bei Stundensatz]],MATCH(TAB_Doku_201910[[#This Row],[Leistung]],TAB_Leistungen_30[Tätigkeit],0),2)</f>
        <v>5</v>
      </c>
      <c r="F368" s="153">
        <v>7.5</v>
      </c>
      <c r="G368" s="78" t="s">
        <v>858</v>
      </c>
      <c r="H368" s="128" t="s">
        <v>812</v>
      </c>
    </row>
    <row r="369" spans="1:8" ht="16.2" hidden="1" customHeight="1" x14ac:dyDescent="0.3">
      <c r="A369" s="78" t="s">
        <v>853</v>
      </c>
      <c r="B369" s="127" t="s">
        <v>1</v>
      </c>
      <c r="C369" s="131">
        <v>44259</v>
      </c>
      <c r="D369" s="127">
        <v>2</v>
      </c>
      <c r="E369" s="127">
        <f>INDEX(TAB_Leistungen_30[[Tätigkeit]:[Stk.kosten/Kosten bei Stundensatz]],MATCH(TAB_Doku_201910[[#This Row],[Leistung]],TAB_Leistungen_30[Tätigkeit],0),2)</f>
        <v>10</v>
      </c>
      <c r="F369" s="153">
        <v>10</v>
      </c>
      <c r="G369" s="78" t="s">
        <v>858</v>
      </c>
      <c r="H369" s="128" t="s">
        <v>856</v>
      </c>
    </row>
    <row r="370" spans="1:8" ht="16.2" hidden="1" customHeight="1" x14ac:dyDescent="0.3">
      <c r="A370" s="78" t="s">
        <v>1050</v>
      </c>
      <c r="B370" s="127" t="s">
        <v>140</v>
      </c>
      <c r="C370" s="131">
        <v>44256</v>
      </c>
      <c r="D370" s="127">
        <v>1</v>
      </c>
      <c r="E370" s="127">
        <f>INDEX(TAB_Leistungen_30[[Tätigkeit]:[Stk.kosten/Kosten bei Stundensatz]],MATCH(TAB_Doku_201910[[#This Row],[Leistung]],TAB_Leistungen_30[Tätigkeit],0),2)</f>
        <v>5</v>
      </c>
      <c r="F370" s="153">
        <v>2.5</v>
      </c>
      <c r="G370" s="78" t="s">
        <v>494</v>
      </c>
      <c r="H370" s="128" t="s">
        <v>878</v>
      </c>
    </row>
    <row r="371" spans="1:8" ht="16.2" hidden="1" customHeight="1" x14ac:dyDescent="0.3">
      <c r="A371" s="78" t="s">
        <v>1050</v>
      </c>
      <c r="B371" s="127" t="s">
        <v>48</v>
      </c>
      <c r="C371" s="131">
        <v>44250</v>
      </c>
      <c r="D371" s="127">
        <v>1</v>
      </c>
      <c r="E371" s="127">
        <f>INDEX(TAB_Leistungen_30[[Tätigkeit]:[Stk.kosten/Kosten bei Stundensatz]],MATCH(TAB_Doku_201910[[#This Row],[Leistung]],TAB_Leistungen_30[Tätigkeit],0),2)</f>
        <v>15</v>
      </c>
      <c r="F371" s="153">
        <v>7.5</v>
      </c>
      <c r="G371" s="78" t="s">
        <v>494</v>
      </c>
      <c r="H371" s="128" t="s">
        <v>877</v>
      </c>
    </row>
    <row r="372" spans="1:8" ht="16.2" hidden="1" customHeight="1" x14ac:dyDescent="0.3">
      <c r="A372" s="78" t="s">
        <v>102</v>
      </c>
      <c r="B372" s="127" t="s">
        <v>13</v>
      </c>
      <c r="C372" s="131">
        <v>44244</v>
      </c>
      <c r="D372" s="127">
        <v>1</v>
      </c>
      <c r="E372" s="127">
        <f>INDEX(TAB_Leistungen_30[[Tätigkeit]:[Stk.kosten/Kosten bei Stundensatz]],MATCH(TAB_Doku_201910[[#This Row],[Leistung]],TAB_Leistungen_30[Tätigkeit],0),2)</f>
        <v>60</v>
      </c>
      <c r="F372" s="153">
        <v>30</v>
      </c>
      <c r="G372" s="78" t="s">
        <v>641</v>
      </c>
      <c r="H372" s="128"/>
    </row>
    <row r="373" spans="1:8" ht="16.2" hidden="1" customHeight="1" x14ac:dyDescent="0.3">
      <c r="A373" s="78" t="s">
        <v>714</v>
      </c>
      <c r="B373" s="127" t="s">
        <v>13</v>
      </c>
      <c r="C373" s="131">
        <v>44244</v>
      </c>
      <c r="D373" s="127">
        <v>1</v>
      </c>
      <c r="E373" s="127">
        <f>INDEX(TAB_Leistungen_30[[Tätigkeit]:[Stk.kosten/Kosten bei Stundensatz]],MATCH(TAB_Doku_201910[[#This Row],[Leistung]],TAB_Leistungen_30[Tätigkeit],0),2)</f>
        <v>60</v>
      </c>
      <c r="F373" s="153">
        <v>30</v>
      </c>
      <c r="G373" s="78" t="s">
        <v>641</v>
      </c>
      <c r="H373" s="128"/>
    </row>
    <row r="374" spans="1:8" ht="16.2" hidden="1" customHeight="1" x14ac:dyDescent="0.3">
      <c r="A374" s="78" t="s">
        <v>825</v>
      </c>
      <c r="B374" s="127" t="s">
        <v>48</v>
      </c>
      <c r="C374" s="131">
        <v>44244</v>
      </c>
      <c r="D374" s="127">
        <v>1</v>
      </c>
      <c r="E374" s="127">
        <f>INDEX(TAB_Leistungen_30[[Tätigkeit]:[Stk.kosten/Kosten bei Stundensatz]],MATCH(TAB_Doku_201910[[#This Row],[Leistung]],TAB_Leistungen_30[Tätigkeit],0),2)</f>
        <v>15</v>
      </c>
      <c r="F374" s="153">
        <v>7.5</v>
      </c>
      <c r="G374" s="78" t="s">
        <v>641</v>
      </c>
      <c r="H374" s="128" t="s">
        <v>841</v>
      </c>
    </row>
    <row r="375" spans="1:8" ht="16.2" hidden="1" customHeight="1" x14ac:dyDescent="0.3">
      <c r="A375" s="78" t="s">
        <v>846</v>
      </c>
      <c r="B375" s="127" t="s">
        <v>49</v>
      </c>
      <c r="C375" s="131">
        <v>44242</v>
      </c>
      <c r="D375" s="127">
        <v>1</v>
      </c>
      <c r="E375" s="127">
        <f>INDEX(TAB_Leistungen_30[[Tätigkeit]:[Stk.kosten/Kosten bei Stundensatz]],MATCH(TAB_Doku_201910[[#This Row],[Leistung]],TAB_Leistungen_30[Tätigkeit],0),2)</f>
        <v>30</v>
      </c>
      <c r="F375" s="153">
        <v>15</v>
      </c>
      <c r="G375" s="78" t="s">
        <v>641</v>
      </c>
      <c r="H375" s="128" t="s">
        <v>848</v>
      </c>
    </row>
    <row r="376" spans="1:8" ht="16.2" hidden="1" customHeight="1" x14ac:dyDescent="0.3">
      <c r="A376" s="78" t="s">
        <v>846</v>
      </c>
      <c r="B376" s="127" t="s">
        <v>35</v>
      </c>
      <c r="C376" s="131">
        <v>44242</v>
      </c>
      <c r="D376" s="127">
        <v>2</v>
      </c>
      <c r="E376" s="127">
        <f>INDEX(TAB_Leistungen_30[[Tätigkeit]:[Stk.kosten/Kosten bei Stundensatz]],MATCH(TAB_Doku_201910[[#This Row],[Leistung]],TAB_Leistungen_30[Tätigkeit],0),2)</f>
        <v>60</v>
      </c>
      <c r="F376" s="153">
        <v>60</v>
      </c>
      <c r="G376" s="78" t="s">
        <v>641</v>
      </c>
      <c r="H376" s="128" t="s">
        <v>851</v>
      </c>
    </row>
    <row r="377" spans="1:8" ht="16.2" hidden="1" customHeight="1" x14ac:dyDescent="0.3">
      <c r="A377" s="78" t="s">
        <v>846</v>
      </c>
      <c r="B377" s="127" t="s">
        <v>2</v>
      </c>
      <c r="C377" s="131">
        <v>44242</v>
      </c>
      <c r="D377" s="127">
        <v>18</v>
      </c>
      <c r="E377" s="127">
        <f>INDEX(TAB_Leistungen_30[[Tätigkeit]:[Stk.kosten/Kosten bei Stundensatz]],MATCH(TAB_Doku_201910[[#This Row],[Leistung]],TAB_Leistungen_30[Tätigkeit],0),2)</f>
        <v>10</v>
      </c>
      <c r="F377" s="153">
        <v>45</v>
      </c>
      <c r="G377" s="78" t="s">
        <v>641</v>
      </c>
      <c r="H377" s="128" t="s">
        <v>850</v>
      </c>
    </row>
    <row r="378" spans="1:8" ht="16.2" hidden="1" customHeight="1" x14ac:dyDescent="0.3">
      <c r="A378" s="78" t="s">
        <v>846</v>
      </c>
      <c r="B378" s="127" t="s">
        <v>487</v>
      </c>
      <c r="C378" s="131">
        <v>44242</v>
      </c>
      <c r="D378" s="127">
        <v>2</v>
      </c>
      <c r="E378" s="127">
        <f>INDEX(TAB_Leistungen_30[[Tätigkeit]:[Stk.kosten/Kosten bei Stundensatz]],MATCH(TAB_Doku_201910[[#This Row],[Leistung]],TAB_Leistungen_30[Tätigkeit],0),2)</f>
        <v>60</v>
      </c>
      <c r="F378" s="153">
        <v>60</v>
      </c>
      <c r="G378" s="78" t="s">
        <v>641</v>
      </c>
      <c r="H378" s="128" t="s">
        <v>847</v>
      </c>
    </row>
    <row r="379" spans="1:8" ht="16.2" hidden="1" customHeight="1" x14ac:dyDescent="0.3">
      <c r="A379" s="78" t="s">
        <v>849</v>
      </c>
      <c r="B379" s="127" t="s">
        <v>49</v>
      </c>
      <c r="C379" s="131">
        <v>44239</v>
      </c>
      <c r="D379" s="127">
        <v>1</v>
      </c>
      <c r="E379" s="127">
        <f>INDEX(TAB_Leistungen_30[[Tätigkeit]:[Stk.kosten/Kosten bei Stundensatz]],MATCH(TAB_Doku_201910[[#This Row],[Leistung]],TAB_Leistungen_30[Tätigkeit],0),2)</f>
        <v>30</v>
      </c>
      <c r="F379" s="153">
        <v>15</v>
      </c>
      <c r="G379" s="78" t="s">
        <v>641</v>
      </c>
      <c r="H379" s="128" t="s">
        <v>848</v>
      </c>
    </row>
    <row r="380" spans="1:8" ht="16.2" hidden="1" customHeight="1" x14ac:dyDescent="0.3">
      <c r="A380" s="78" t="s">
        <v>842</v>
      </c>
      <c r="B380" s="127" t="s">
        <v>8</v>
      </c>
      <c r="C380" s="131">
        <v>44232</v>
      </c>
      <c r="D380" s="127">
        <v>1</v>
      </c>
      <c r="E380" s="127">
        <f>INDEX(TAB_Leistungen_30[[Tätigkeit]:[Stk.kosten/Kosten bei Stundensatz]],MATCH(TAB_Doku_201910[[#This Row],[Leistung]],TAB_Leistungen_30[Tätigkeit],0),2)</f>
        <v>180</v>
      </c>
      <c r="F380" s="153">
        <v>90</v>
      </c>
      <c r="G380" s="78" t="s">
        <v>641</v>
      </c>
      <c r="H380" s="128" t="s">
        <v>843</v>
      </c>
    </row>
    <row r="381" spans="1:8" ht="16.2" hidden="1" customHeight="1" x14ac:dyDescent="0.3">
      <c r="A381" s="78" t="s">
        <v>842</v>
      </c>
      <c r="B381" s="127" t="s">
        <v>1</v>
      </c>
      <c r="C381" s="131">
        <v>44225</v>
      </c>
      <c r="D381" s="127">
        <v>1</v>
      </c>
      <c r="E381" s="127">
        <f>INDEX(TAB_Leistungen_30[[Tätigkeit]:[Stk.kosten/Kosten bei Stundensatz]],MATCH(TAB_Doku_201910[[#This Row],[Leistung]],TAB_Leistungen_30[Tätigkeit],0),2)</f>
        <v>10</v>
      </c>
      <c r="F381" s="153">
        <v>5</v>
      </c>
      <c r="G381" s="78" t="s">
        <v>641</v>
      </c>
      <c r="H381" s="128" t="s">
        <v>844</v>
      </c>
    </row>
    <row r="382" spans="1:8" ht="16.2" hidden="1" customHeight="1" x14ac:dyDescent="0.3">
      <c r="A382" s="78" t="s">
        <v>842</v>
      </c>
      <c r="B382" s="127" t="s">
        <v>48</v>
      </c>
      <c r="C382" s="131">
        <v>44224</v>
      </c>
      <c r="D382" s="127">
        <v>5</v>
      </c>
      <c r="E382" s="127">
        <f>INDEX(TAB_Leistungen_30[[Tätigkeit]:[Stk.kosten/Kosten bei Stundensatz]],MATCH(TAB_Doku_201910[[#This Row],[Leistung]],TAB_Leistungen_30[Tätigkeit],0),2)</f>
        <v>15</v>
      </c>
      <c r="F382" s="153">
        <v>37.5</v>
      </c>
      <c r="G382" s="78" t="s">
        <v>641</v>
      </c>
      <c r="H382" s="128" t="s">
        <v>845</v>
      </c>
    </row>
    <row r="383" spans="1:8" ht="16.2" hidden="1" customHeight="1" x14ac:dyDescent="0.3">
      <c r="A383" s="78" t="s">
        <v>825</v>
      </c>
      <c r="B383" s="127" t="s">
        <v>48</v>
      </c>
      <c r="C383" s="131">
        <v>44218</v>
      </c>
      <c r="D383" s="127">
        <v>1</v>
      </c>
      <c r="E383" s="127">
        <f>INDEX(TAB_Leistungen_30[[Tätigkeit]:[Stk.kosten/Kosten bei Stundensatz]],MATCH(TAB_Doku_201910[[#This Row],[Leistung]],TAB_Leistungen_30[Tätigkeit],0),2)</f>
        <v>15</v>
      </c>
      <c r="F383" s="153">
        <v>7.5</v>
      </c>
      <c r="G383" s="78" t="s">
        <v>641</v>
      </c>
      <c r="H383" s="128" t="s">
        <v>840</v>
      </c>
    </row>
    <row r="384" spans="1:8" ht="16.2" hidden="1" customHeight="1" x14ac:dyDescent="0.3">
      <c r="A384" s="78" t="s">
        <v>825</v>
      </c>
      <c r="B384" s="127" t="s">
        <v>8</v>
      </c>
      <c r="C384" s="131">
        <v>44218</v>
      </c>
      <c r="D384" s="127">
        <v>1</v>
      </c>
      <c r="E384" s="127">
        <f>INDEX(TAB_Leistungen_30[[Tätigkeit]:[Stk.kosten/Kosten bei Stundensatz]],MATCH(TAB_Doku_201910[[#This Row],[Leistung]],TAB_Leistungen_30[Tätigkeit],0),2)</f>
        <v>180</v>
      </c>
      <c r="F384" s="153">
        <v>90</v>
      </c>
      <c r="G384" s="78" t="s">
        <v>641</v>
      </c>
      <c r="H384" s="128" t="s">
        <v>839</v>
      </c>
    </row>
    <row r="385" spans="1:8" ht="16.2" hidden="1" customHeight="1" x14ac:dyDescent="0.3">
      <c r="A385" s="78" t="s">
        <v>825</v>
      </c>
      <c r="B385" s="127" t="s">
        <v>13</v>
      </c>
      <c r="C385" s="131">
        <v>44210</v>
      </c>
      <c r="D385" s="127">
        <v>1</v>
      </c>
      <c r="E385" s="127">
        <f>INDEX(TAB_Leistungen_30[[Tätigkeit]:[Stk.kosten/Kosten bei Stundensatz]],MATCH(TAB_Doku_201910[[#This Row],[Leistung]],TAB_Leistungen_30[Tätigkeit],0),2)</f>
        <v>60</v>
      </c>
      <c r="F385" s="153">
        <v>30</v>
      </c>
      <c r="G385" s="78" t="s">
        <v>641</v>
      </c>
      <c r="H385" s="128" t="s">
        <v>828</v>
      </c>
    </row>
    <row r="386" spans="1:8" ht="16.2" hidden="1" customHeight="1" x14ac:dyDescent="0.3">
      <c r="A386" s="78" t="s">
        <v>825</v>
      </c>
      <c r="B386" s="127" t="s">
        <v>22</v>
      </c>
      <c r="C386" s="131">
        <v>44210</v>
      </c>
      <c r="D386" s="127">
        <v>0.5</v>
      </c>
      <c r="E386" s="127">
        <f>INDEX(TAB_Leistungen_30[[Tätigkeit]:[Stk.kosten/Kosten bei Stundensatz]],MATCH(TAB_Doku_201910[[#This Row],[Leistung]],TAB_Leistungen_30[Tätigkeit],0),2)</f>
        <v>60</v>
      </c>
      <c r="F386" s="153">
        <v>15</v>
      </c>
      <c r="G386" s="78" t="s">
        <v>641</v>
      </c>
      <c r="H386" s="128" t="s">
        <v>829</v>
      </c>
    </row>
    <row r="387" spans="1:8" ht="16.2" hidden="1" customHeight="1" x14ac:dyDescent="0.3">
      <c r="A387" s="78" t="s">
        <v>1050</v>
      </c>
      <c r="B387" s="126" t="s">
        <v>48</v>
      </c>
      <c r="C387" s="131">
        <v>44209</v>
      </c>
      <c r="D387" s="127">
        <v>2</v>
      </c>
      <c r="E387" s="127">
        <f>INDEX(TAB_Leistungen_30[[Tätigkeit]:[Stk.kosten/Kosten bei Stundensatz]],MATCH(TAB_Doku_201910[[#This Row],[Leistung]],TAB_Leistungen_30[Tätigkeit],0),2)</f>
        <v>15</v>
      </c>
      <c r="F387" s="153">
        <v>15</v>
      </c>
      <c r="G387" s="78" t="s">
        <v>641</v>
      </c>
      <c r="H387" s="128" t="s">
        <v>838</v>
      </c>
    </row>
    <row r="388" spans="1:8" ht="16.2" hidden="1" customHeight="1" x14ac:dyDescent="0.3">
      <c r="A388" s="78" t="s">
        <v>1050</v>
      </c>
      <c r="B388" s="127" t="s">
        <v>48</v>
      </c>
      <c r="C388" s="131">
        <v>44209</v>
      </c>
      <c r="D388" s="127">
        <v>1</v>
      </c>
      <c r="E388" s="127">
        <f>INDEX(TAB_Leistungen_30[[Tätigkeit]:[Stk.kosten/Kosten bei Stundensatz]],MATCH(TAB_Doku_201910[[#This Row],[Leistung]],TAB_Leistungen_30[Tätigkeit],0),2)</f>
        <v>15</v>
      </c>
      <c r="F388" s="153">
        <v>7.5</v>
      </c>
      <c r="G388" s="78" t="s">
        <v>641</v>
      </c>
      <c r="H388" s="128" t="s">
        <v>835</v>
      </c>
    </row>
    <row r="389" spans="1:8" ht="16.2" hidden="1" customHeight="1" x14ac:dyDescent="0.3">
      <c r="A389" s="78" t="s">
        <v>825</v>
      </c>
      <c r="B389" s="127" t="s">
        <v>140</v>
      </c>
      <c r="C389" s="131">
        <v>44209</v>
      </c>
      <c r="D389" s="127">
        <v>2</v>
      </c>
      <c r="E389" s="127">
        <f>INDEX(TAB_Leistungen_30[[Tätigkeit]:[Stk.kosten/Kosten bei Stundensatz]],MATCH(TAB_Doku_201910[[#This Row],[Leistung]],TAB_Leistungen_30[Tätigkeit],0),2)</f>
        <v>5</v>
      </c>
      <c r="F389" s="153">
        <v>5</v>
      </c>
      <c r="G389" s="78" t="s">
        <v>641</v>
      </c>
      <c r="H389" s="128" t="s">
        <v>826</v>
      </c>
    </row>
    <row r="390" spans="1:8" ht="16.2" hidden="1" customHeight="1" x14ac:dyDescent="0.3">
      <c r="A390" s="78" t="s">
        <v>707</v>
      </c>
      <c r="B390" s="127" t="s">
        <v>140</v>
      </c>
      <c r="C390" s="131">
        <v>44209</v>
      </c>
      <c r="D390" s="127">
        <v>1</v>
      </c>
      <c r="E390" s="127">
        <f>INDEX(TAB_Leistungen_30[[Tätigkeit]:[Stk.kosten/Kosten bei Stundensatz]],MATCH(TAB_Doku_201910[[#This Row],[Leistung]],TAB_Leistungen_30[Tätigkeit],0),2)</f>
        <v>5</v>
      </c>
      <c r="F390" s="153">
        <v>2.5</v>
      </c>
      <c r="G390" s="78" t="s">
        <v>641</v>
      </c>
      <c r="H390" s="128" t="s">
        <v>830</v>
      </c>
    </row>
    <row r="391" spans="1:8" ht="16.2" hidden="1" customHeight="1" x14ac:dyDescent="0.3">
      <c r="A391" s="78" t="s">
        <v>707</v>
      </c>
      <c r="B391" s="127" t="s">
        <v>48</v>
      </c>
      <c r="C391" s="131">
        <v>44209</v>
      </c>
      <c r="D391" s="127">
        <v>1</v>
      </c>
      <c r="E391" s="127">
        <f>INDEX(TAB_Leistungen_30[[Tätigkeit]:[Stk.kosten/Kosten bei Stundensatz]],MATCH(TAB_Doku_201910[[#This Row],[Leistung]],TAB_Leistungen_30[Tätigkeit],0),2)</f>
        <v>15</v>
      </c>
      <c r="F391" s="153">
        <v>7.5</v>
      </c>
      <c r="G391" s="78" t="s">
        <v>641</v>
      </c>
      <c r="H391" s="128" t="s">
        <v>831</v>
      </c>
    </row>
    <row r="392" spans="1:8" ht="16.2" hidden="1" customHeight="1" x14ac:dyDescent="0.3">
      <c r="A392" s="78" t="s">
        <v>796</v>
      </c>
      <c r="B392" s="127" t="s">
        <v>48</v>
      </c>
      <c r="C392" s="131">
        <v>44209</v>
      </c>
      <c r="D392" s="127">
        <v>1</v>
      </c>
      <c r="E392" s="127">
        <f>INDEX(TAB_Leistungen_30[[Tätigkeit]:[Stk.kosten/Kosten bei Stundensatz]],MATCH(TAB_Doku_201910[[#This Row],[Leistung]],TAB_Leistungen_30[Tätigkeit],0),2)</f>
        <v>15</v>
      </c>
      <c r="F392" s="153">
        <v>7.5</v>
      </c>
      <c r="G392" s="78" t="s">
        <v>641</v>
      </c>
      <c r="H392" s="128" t="s">
        <v>833</v>
      </c>
    </row>
    <row r="393" spans="1:8" ht="16.2" hidden="1" customHeight="1" x14ac:dyDescent="0.3">
      <c r="A393" s="78" t="s">
        <v>825</v>
      </c>
      <c r="B393" s="127" t="s">
        <v>48</v>
      </c>
      <c r="C393" s="131">
        <v>44208</v>
      </c>
      <c r="D393" s="127">
        <v>3</v>
      </c>
      <c r="E393" s="127">
        <f>INDEX(TAB_Leistungen_30[[Tätigkeit]:[Stk.kosten/Kosten bei Stundensatz]],MATCH(TAB_Doku_201910[[#This Row],[Leistung]],TAB_Leistungen_30[Tätigkeit],0),2)</f>
        <v>15</v>
      </c>
      <c r="F393" s="153">
        <v>22.5</v>
      </c>
      <c r="G393" s="78" t="s">
        <v>641</v>
      </c>
      <c r="H393" s="128" t="s">
        <v>827</v>
      </c>
    </row>
    <row r="394" spans="1:8" ht="16.2" hidden="1" customHeight="1" x14ac:dyDescent="0.3">
      <c r="A394" s="78" t="s">
        <v>102</v>
      </c>
      <c r="B394" s="127" t="s">
        <v>22</v>
      </c>
      <c r="C394" s="131">
        <v>44208</v>
      </c>
      <c r="D394" s="127">
        <v>2</v>
      </c>
      <c r="E394" s="127">
        <f>INDEX(TAB_Leistungen_30[[Tätigkeit]:[Stk.kosten/Kosten bei Stundensatz]],MATCH(TAB_Doku_201910[[#This Row],[Leistung]],TAB_Leistungen_30[Tätigkeit],0),2)</f>
        <v>60</v>
      </c>
      <c r="F394" s="153">
        <v>60</v>
      </c>
      <c r="G394" s="78" t="s">
        <v>641</v>
      </c>
      <c r="H394" s="128" t="s">
        <v>834</v>
      </c>
    </row>
    <row r="395" spans="1:8" ht="16.2" hidden="1" customHeight="1" x14ac:dyDescent="0.3">
      <c r="A395" s="78" t="s">
        <v>821</v>
      </c>
      <c r="B395" s="127" t="s">
        <v>48</v>
      </c>
      <c r="C395" s="131">
        <v>44203</v>
      </c>
      <c r="D395" s="127">
        <v>1</v>
      </c>
      <c r="E395" s="127">
        <f>INDEX(TAB_Leistungen_30[[Tätigkeit]:[Stk.kosten/Kosten bei Stundensatz]],MATCH(TAB_Doku_201910[[#This Row],[Leistung]],TAB_Leistungen_30[Tätigkeit],0),2)</f>
        <v>15</v>
      </c>
      <c r="F395" s="153">
        <v>7.5</v>
      </c>
      <c r="G395" s="78" t="s">
        <v>641</v>
      </c>
      <c r="H395" s="128" t="s">
        <v>824</v>
      </c>
    </row>
    <row r="396" spans="1:8" ht="16.2" hidden="1" customHeight="1" x14ac:dyDescent="0.3">
      <c r="A396" s="78" t="s">
        <v>760</v>
      </c>
      <c r="B396" s="127" t="s">
        <v>1</v>
      </c>
      <c r="C396" s="131">
        <v>44203</v>
      </c>
      <c r="D396" s="127">
        <v>1</v>
      </c>
      <c r="E396" s="127">
        <f>INDEX(TAB_Leistungen_30[[Tätigkeit]:[Stk.kosten/Kosten bei Stundensatz]],MATCH(TAB_Doku_201910[[#This Row],[Leistung]],TAB_Leistungen_30[Tätigkeit],0),2)</f>
        <v>10</v>
      </c>
      <c r="F396" s="153">
        <v>5</v>
      </c>
      <c r="G396" s="78" t="s">
        <v>641</v>
      </c>
      <c r="H396" s="128" t="s">
        <v>832</v>
      </c>
    </row>
    <row r="397" spans="1:8" ht="16.2" hidden="1" customHeight="1" x14ac:dyDescent="0.3">
      <c r="A397" s="78" t="s">
        <v>796</v>
      </c>
      <c r="B397" s="127" t="s">
        <v>1</v>
      </c>
      <c r="C397" s="131">
        <v>44203</v>
      </c>
      <c r="D397" s="127">
        <v>2</v>
      </c>
      <c r="E397" s="127">
        <f>INDEX(TAB_Leistungen_30[[Tätigkeit]:[Stk.kosten/Kosten bei Stundensatz]],MATCH(TAB_Doku_201910[[#This Row],[Leistung]],TAB_Leistungen_30[Tätigkeit],0),2)</f>
        <v>10</v>
      </c>
      <c r="F397" s="153">
        <v>10</v>
      </c>
      <c r="G397" s="78" t="s">
        <v>641</v>
      </c>
      <c r="H397" s="128" t="s">
        <v>819</v>
      </c>
    </row>
    <row r="398" spans="1:8" ht="16.2" hidden="1" customHeight="1" x14ac:dyDescent="0.3">
      <c r="A398" s="78" t="s">
        <v>761</v>
      </c>
      <c r="B398" s="127" t="s">
        <v>48</v>
      </c>
      <c r="C398" s="131">
        <v>44203</v>
      </c>
      <c r="D398" s="127">
        <v>1</v>
      </c>
      <c r="E398" s="127">
        <f>INDEX(TAB_Leistungen_30[[Tätigkeit]:[Stk.kosten/Kosten bei Stundensatz]],MATCH(TAB_Doku_201910[[#This Row],[Leistung]],TAB_Leistungen_30[Tätigkeit],0),2)</f>
        <v>15</v>
      </c>
      <c r="F398" s="153">
        <v>7.5</v>
      </c>
      <c r="G398" s="78" t="s">
        <v>641</v>
      </c>
      <c r="H398" s="128" t="s">
        <v>822</v>
      </c>
    </row>
    <row r="399" spans="1:8" ht="16.2" hidden="1" customHeight="1" x14ac:dyDescent="0.3">
      <c r="A399" s="78" t="s">
        <v>747</v>
      </c>
      <c r="B399" s="127" t="s">
        <v>48</v>
      </c>
      <c r="C399" s="131">
        <v>44203</v>
      </c>
      <c r="D399" s="127">
        <v>1</v>
      </c>
      <c r="E399" s="127">
        <f>INDEX(TAB_Leistungen_30[[Tätigkeit]:[Stk.kosten/Kosten bei Stundensatz]],MATCH(TAB_Doku_201910[[#This Row],[Leistung]],TAB_Leistungen_30[Tätigkeit],0),2)</f>
        <v>15</v>
      </c>
      <c r="F399" s="153">
        <v>7.5</v>
      </c>
      <c r="G399" s="78" t="s">
        <v>641</v>
      </c>
      <c r="H399" s="128" t="s">
        <v>822</v>
      </c>
    </row>
    <row r="400" spans="1:8" ht="16.2" hidden="1" customHeight="1" x14ac:dyDescent="0.3">
      <c r="A400" s="78" t="s">
        <v>796</v>
      </c>
      <c r="B400" s="127" t="s">
        <v>140</v>
      </c>
      <c r="C400" s="131">
        <v>44201</v>
      </c>
      <c r="D400" s="127">
        <v>3</v>
      </c>
      <c r="E400" s="127">
        <f>INDEX(TAB_Leistungen_30[[Tätigkeit]:[Stk.kosten/Kosten bei Stundensatz]],MATCH(TAB_Doku_201910[[#This Row],[Leistung]],TAB_Leistungen_30[Tätigkeit],0),2)</f>
        <v>5</v>
      </c>
      <c r="F400" s="153">
        <v>7.5</v>
      </c>
      <c r="G400" s="78" t="s">
        <v>641</v>
      </c>
      <c r="H400" s="128" t="s">
        <v>820</v>
      </c>
    </row>
    <row r="401" spans="1:10" ht="16.2" hidden="1" customHeight="1" x14ac:dyDescent="0.3">
      <c r="A401" s="78" t="s">
        <v>1050</v>
      </c>
      <c r="B401" s="127" t="s">
        <v>48</v>
      </c>
      <c r="C401" s="131">
        <v>44201</v>
      </c>
      <c r="D401" s="127">
        <v>1</v>
      </c>
      <c r="E401" s="127">
        <f>INDEX(TAB_Leistungen_30[[Tätigkeit]:[Stk.kosten/Kosten bei Stundensatz]],MATCH(TAB_Doku_201910[[#This Row],[Leistung]],TAB_Leistungen_30[Tätigkeit],0),2)</f>
        <v>15</v>
      </c>
      <c r="F401" s="153">
        <v>7.5</v>
      </c>
      <c r="G401" s="78" t="s">
        <v>641</v>
      </c>
      <c r="H401" s="128" t="s">
        <v>823</v>
      </c>
    </row>
    <row r="402" spans="1:10" ht="16.2" hidden="1" customHeight="1" x14ac:dyDescent="0.3">
      <c r="A402" s="78" t="s">
        <v>959</v>
      </c>
      <c r="B402" s="127" t="s">
        <v>48</v>
      </c>
      <c r="C402" s="131"/>
      <c r="D402" s="127"/>
      <c r="E402" s="127">
        <f>INDEX(TAB_Leistungen_30[[Tätigkeit]:[Stk.kosten/Kosten bei Stundensatz]],MATCH(TAB_Doku_201910[[#This Row],[Leistung]],TAB_Leistungen_30[Tätigkeit],0),2)</f>
        <v>15</v>
      </c>
      <c r="F402" s="153">
        <f>INDEX(TAB_Leistungen_30[[Tätigkeit]:[Stk.kosten/Kosten bei Stundensatz]],MATCH(TAB_Doku_201910[[#This Row],[Leistung]],TAB_Leistungen_30[Tätigkeit],0),3)*TAB_Doku_201910[[#This Row],[Stk.]]</f>
        <v>0</v>
      </c>
      <c r="G402" s="78"/>
      <c r="H402" s="128"/>
    </row>
    <row r="403" spans="1:10" ht="28.8" x14ac:dyDescent="0.3">
      <c r="A403" s="192" t="s">
        <v>491</v>
      </c>
      <c r="B403" s="193">
        <f>SUBTOTAL(5,TAB_Doku_201910[Datum])</f>
        <v>28289</v>
      </c>
      <c r="C403" s="194">
        <f>SUBTOTAL(4,TAB_Doku_201910[Datum])</f>
        <v>45089</v>
      </c>
      <c r="D403" s="195"/>
      <c r="E403" s="196" t="str">
        <f>ROUND(TAB_Doku_201910[[#Totals],[Kosten ]]/30,1) &amp;" Std"</f>
        <v>117,4 Std</v>
      </c>
      <c r="F403" s="196">
        <f>SUBTOTAL(9,TAB_Doku_201910[[Kosten ]])</f>
        <v>3523.333333333333</v>
      </c>
      <c r="G403" s="192"/>
      <c r="H403" s="197"/>
    </row>
    <row r="404" spans="1:10" x14ac:dyDescent="0.3">
      <c r="C404"/>
    </row>
    <row r="405" spans="1:10" x14ac:dyDescent="0.3">
      <c r="C405"/>
      <c r="I405">
        <f>12*180</f>
        <v>2160</v>
      </c>
      <c r="J405" t="s">
        <v>1062</v>
      </c>
    </row>
    <row r="406" spans="1:10" x14ac:dyDescent="0.3">
      <c r="C406"/>
      <c r="I406">
        <v>3328.15</v>
      </c>
      <c r="J406" t="s">
        <v>1066</v>
      </c>
    </row>
    <row r="407" spans="1:10" x14ac:dyDescent="0.3">
      <c r="C407"/>
      <c r="E407">
        <f>57*35</f>
        <v>1995</v>
      </c>
      <c r="I407">
        <f>SUM(I405:I406)</f>
        <v>5488.15</v>
      </c>
      <c r="J407" t="s">
        <v>1067</v>
      </c>
    </row>
    <row r="408" spans="1:10" x14ac:dyDescent="0.3">
      <c r="C408"/>
    </row>
    <row r="409" spans="1:10" x14ac:dyDescent="0.3">
      <c r="F409" s="1"/>
    </row>
    <row r="410" spans="1:10" x14ac:dyDescent="0.3">
      <c r="E410">
        <v>5060</v>
      </c>
      <c r="F410" s="1"/>
      <c r="I410">
        <v>2000</v>
      </c>
      <c r="J410" t="s">
        <v>1069</v>
      </c>
    </row>
    <row r="411" spans="1:10" x14ac:dyDescent="0.3">
      <c r="E411">
        <v>5992</v>
      </c>
      <c r="F411" s="1"/>
      <c r="I411">
        <v>1250</v>
      </c>
      <c r="J411" t="s">
        <v>859</v>
      </c>
    </row>
    <row r="412" spans="1:10" x14ac:dyDescent="0.3">
      <c r="E412">
        <f>SUM(E410:E411)</f>
        <v>11052</v>
      </c>
      <c r="F412" s="1"/>
      <c r="I412">
        <v>900</v>
      </c>
      <c r="J412" t="s">
        <v>1070</v>
      </c>
    </row>
    <row r="413" spans="1:10" x14ac:dyDescent="0.3">
      <c r="F413" s="1"/>
    </row>
    <row r="414" spans="1:10" x14ac:dyDescent="0.3">
      <c r="F414" s="1"/>
    </row>
    <row r="422" spans="3:3" x14ac:dyDescent="0.3">
      <c r="C422"/>
    </row>
    <row r="423" spans="3:3" x14ac:dyDescent="0.3">
      <c r="C423"/>
    </row>
    <row r="424" spans="3:3" x14ac:dyDescent="0.3">
      <c r="C424"/>
    </row>
    <row r="425" spans="3:3" x14ac:dyDescent="0.3">
      <c r="C425"/>
    </row>
    <row r="426" spans="3:3" x14ac:dyDescent="0.3">
      <c r="C426"/>
    </row>
    <row r="427" spans="3:3" x14ac:dyDescent="0.3">
      <c r="C427"/>
    </row>
    <row r="428" spans="3:3" x14ac:dyDescent="0.3">
      <c r="C428"/>
    </row>
    <row r="429" spans="3:3" x14ac:dyDescent="0.3">
      <c r="C429"/>
    </row>
    <row r="430" spans="3:3" x14ac:dyDescent="0.3">
      <c r="C430"/>
    </row>
    <row r="431" spans="3:3" x14ac:dyDescent="0.3">
      <c r="C431"/>
    </row>
    <row r="432" spans="3:3" x14ac:dyDescent="0.3">
      <c r="C432"/>
    </row>
    <row r="433" spans="3:9" x14ac:dyDescent="0.3">
      <c r="C433"/>
    </row>
    <row r="434" spans="3:9" x14ac:dyDescent="0.3">
      <c r="C434"/>
      <c r="I434" t="s">
        <v>546</v>
      </c>
    </row>
    <row r="435" spans="3:9" x14ac:dyDescent="0.3">
      <c r="C435"/>
    </row>
    <row r="436" spans="3:9" x14ac:dyDescent="0.3">
      <c r="C436"/>
    </row>
    <row r="437" spans="3:9" x14ac:dyDescent="0.3">
      <c r="C437"/>
    </row>
    <row r="438" spans="3:9" x14ac:dyDescent="0.3">
      <c r="C438"/>
    </row>
    <row r="439" spans="3:9" x14ac:dyDescent="0.3">
      <c r="C439"/>
    </row>
    <row r="440" spans="3:9" x14ac:dyDescent="0.3">
      <c r="C440"/>
    </row>
    <row r="441" spans="3:9" x14ac:dyDescent="0.3">
      <c r="C441"/>
    </row>
    <row r="442" spans="3:9" x14ac:dyDescent="0.3">
      <c r="C442"/>
    </row>
    <row r="443" spans="3:9" x14ac:dyDescent="0.3">
      <c r="C443"/>
    </row>
    <row r="444" spans="3:9" x14ac:dyDescent="0.3">
      <c r="C444"/>
    </row>
    <row r="445" spans="3:9" x14ac:dyDescent="0.3">
      <c r="C445"/>
    </row>
    <row r="446" spans="3:9" x14ac:dyDescent="0.3">
      <c r="C446"/>
    </row>
    <row r="447" spans="3:9" x14ac:dyDescent="0.3">
      <c r="C447"/>
    </row>
    <row r="448" spans="3:9" x14ac:dyDescent="0.3">
      <c r="C448"/>
    </row>
    <row r="449" spans="3:3" x14ac:dyDescent="0.3">
      <c r="C449"/>
    </row>
    <row r="450" spans="3:3" x14ac:dyDescent="0.3">
      <c r="C450"/>
    </row>
    <row r="451" spans="3:3" x14ac:dyDescent="0.3">
      <c r="C451"/>
    </row>
    <row r="452" spans="3:3" x14ac:dyDescent="0.3">
      <c r="C452"/>
    </row>
    <row r="453" spans="3:3" x14ac:dyDescent="0.3">
      <c r="C453"/>
    </row>
    <row r="454" spans="3:3" x14ac:dyDescent="0.3">
      <c r="C454"/>
    </row>
    <row r="455" spans="3:3" x14ac:dyDescent="0.3">
      <c r="C455"/>
    </row>
    <row r="456" spans="3:3" x14ac:dyDescent="0.3">
      <c r="C456"/>
    </row>
    <row r="457" spans="3:3" x14ac:dyDescent="0.3">
      <c r="C457"/>
    </row>
    <row r="458" spans="3:3" x14ac:dyDescent="0.3">
      <c r="C458"/>
    </row>
    <row r="459" spans="3:3" x14ac:dyDescent="0.3">
      <c r="C459"/>
    </row>
    <row r="460" spans="3:3" x14ac:dyDescent="0.3">
      <c r="C460"/>
    </row>
    <row r="461" spans="3:3" x14ac:dyDescent="0.3">
      <c r="C461"/>
    </row>
    <row r="462" spans="3:3" x14ac:dyDescent="0.3">
      <c r="C462"/>
    </row>
    <row r="463" spans="3:3" x14ac:dyDescent="0.3">
      <c r="C463"/>
    </row>
    <row r="464" spans="3:3" x14ac:dyDescent="0.3">
      <c r="C464"/>
    </row>
    <row r="465" spans="1:8" x14ac:dyDescent="0.3">
      <c r="C465"/>
    </row>
    <row r="466" spans="1:8" x14ac:dyDescent="0.3">
      <c r="C466"/>
    </row>
    <row r="467" spans="1:8" x14ac:dyDescent="0.3">
      <c r="C467"/>
    </row>
    <row r="468" spans="1:8" x14ac:dyDescent="0.3">
      <c r="C468"/>
    </row>
    <row r="469" spans="1:8" x14ac:dyDescent="0.3">
      <c r="C469"/>
    </row>
    <row r="470" spans="1:8" x14ac:dyDescent="0.3">
      <c r="C470"/>
    </row>
    <row r="471" spans="1:8" x14ac:dyDescent="0.3">
      <c r="C471"/>
    </row>
    <row r="472" spans="1:8" x14ac:dyDescent="0.3">
      <c r="C472"/>
    </row>
    <row r="473" spans="1:8" x14ac:dyDescent="0.3">
      <c r="C473"/>
    </row>
    <row r="474" spans="1:8" x14ac:dyDescent="0.3">
      <c r="C474"/>
    </row>
    <row r="475" spans="1:8" x14ac:dyDescent="0.3">
      <c r="C475"/>
    </row>
    <row r="476" spans="1:8" s="137" customFormat="1" x14ac:dyDescent="0.3">
      <c r="A476"/>
      <c r="B476"/>
      <c r="C476"/>
      <c r="D476"/>
      <c r="E476"/>
      <c r="F476"/>
      <c r="G476"/>
      <c r="H476" s="24"/>
    </row>
    <row r="477" spans="1:8" x14ac:dyDescent="0.3">
      <c r="C477"/>
    </row>
    <row r="478" spans="1:8" x14ac:dyDescent="0.3">
      <c r="C478"/>
    </row>
    <row r="479" spans="1:8" x14ac:dyDescent="0.3">
      <c r="C479"/>
    </row>
    <row r="480" spans="1:8" x14ac:dyDescent="0.3">
      <c r="C480"/>
    </row>
    <row r="481" spans="1:8" s="137" customFormat="1" x14ac:dyDescent="0.3">
      <c r="A481"/>
      <c r="B481"/>
      <c r="C481"/>
      <c r="D481"/>
      <c r="E481"/>
      <c r="F481"/>
      <c r="G481"/>
      <c r="H481" s="24"/>
    </row>
    <row r="482" spans="1:8" x14ac:dyDescent="0.3">
      <c r="C482"/>
    </row>
    <row r="483" spans="1:8" x14ac:dyDescent="0.3">
      <c r="C483"/>
    </row>
    <row r="484" spans="1:8" x14ac:dyDescent="0.3">
      <c r="C484"/>
    </row>
    <row r="485" spans="1:8" x14ac:dyDescent="0.3">
      <c r="C485"/>
    </row>
    <row r="486" spans="1:8" x14ac:dyDescent="0.3">
      <c r="C486"/>
    </row>
    <row r="487" spans="1:8" x14ac:dyDescent="0.3">
      <c r="C487"/>
    </row>
    <row r="488" spans="1:8" x14ac:dyDescent="0.3">
      <c r="C488"/>
    </row>
    <row r="489" spans="1:8" x14ac:dyDescent="0.3">
      <c r="C489"/>
    </row>
    <row r="490" spans="1:8" x14ac:dyDescent="0.3">
      <c r="C490"/>
    </row>
    <row r="491" spans="1:8" x14ac:dyDescent="0.3">
      <c r="C491"/>
    </row>
    <row r="492" spans="1:8" x14ac:dyDescent="0.3">
      <c r="C492"/>
    </row>
    <row r="493" spans="1:8" x14ac:dyDescent="0.3">
      <c r="C493"/>
    </row>
    <row r="494" spans="1:8" x14ac:dyDescent="0.3">
      <c r="C494"/>
    </row>
    <row r="495" spans="1:8" x14ac:dyDescent="0.3">
      <c r="C495"/>
    </row>
    <row r="496" spans="1:8" x14ac:dyDescent="0.3">
      <c r="C496"/>
    </row>
    <row r="497" spans="3:3" x14ac:dyDescent="0.3">
      <c r="C497"/>
    </row>
    <row r="498" spans="3:3" x14ac:dyDescent="0.3">
      <c r="C498"/>
    </row>
    <row r="499" spans="3:3" x14ac:dyDescent="0.3">
      <c r="C499"/>
    </row>
    <row r="500" spans="3:3" x14ac:dyDescent="0.3">
      <c r="C500"/>
    </row>
    <row r="501" spans="3:3" x14ac:dyDescent="0.3">
      <c r="C501"/>
    </row>
    <row r="502" spans="3:3" x14ac:dyDescent="0.3">
      <c r="C502"/>
    </row>
    <row r="503" spans="3:3" x14ac:dyDescent="0.3">
      <c r="C503"/>
    </row>
    <row r="504" spans="3:3" x14ac:dyDescent="0.3">
      <c r="C504"/>
    </row>
    <row r="505" spans="3:3" x14ac:dyDescent="0.3">
      <c r="C505"/>
    </row>
    <row r="506" spans="3:3" x14ac:dyDescent="0.3">
      <c r="C506"/>
    </row>
    <row r="507" spans="3:3" x14ac:dyDescent="0.3">
      <c r="C507"/>
    </row>
    <row r="508" spans="3:3" x14ac:dyDescent="0.3">
      <c r="C508"/>
    </row>
    <row r="509" spans="3:3" x14ac:dyDescent="0.3">
      <c r="C509"/>
    </row>
    <row r="510" spans="3:3" x14ac:dyDescent="0.3">
      <c r="C510"/>
    </row>
    <row r="511" spans="3:3" x14ac:dyDescent="0.3">
      <c r="C511"/>
    </row>
    <row r="512" spans="3:3" x14ac:dyDescent="0.3">
      <c r="C512"/>
    </row>
    <row r="513" spans="3:3" x14ac:dyDescent="0.3">
      <c r="C513"/>
    </row>
    <row r="514" spans="3:3" x14ac:dyDescent="0.3">
      <c r="C514"/>
    </row>
    <row r="515" spans="3:3" x14ac:dyDescent="0.3">
      <c r="C515"/>
    </row>
    <row r="516" spans="3:3" x14ac:dyDescent="0.3">
      <c r="C516"/>
    </row>
    <row r="517" spans="3:3" x14ac:dyDescent="0.3">
      <c r="C517"/>
    </row>
    <row r="518" spans="3:3" x14ac:dyDescent="0.3">
      <c r="C518"/>
    </row>
    <row r="519" spans="3:3" x14ac:dyDescent="0.3">
      <c r="C519"/>
    </row>
    <row r="520" spans="3:3" x14ac:dyDescent="0.3">
      <c r="C520"/>
    </row>
    <row r="521" spans="3:3" x14ac:dyDescent="0.3">
      <c r="C521"/>
    </row>
    <row r="522" spans="3:3" x14ac:dyDescent="0.3">
      <c r="C522"/>
    </row>
    <row r="523" spans="3:3" x14ac:dyDescent="0.3">
      <c r="C523"/>
    </row>
    <row r="524" spans="3:3" x14ac:dyDescent="0.3">
      <c r="C524"/>
    </row>
    <row r="525" spans="3:3" x14ac:dyDescent="0.3">
      <c r="C525"/>
    </row>
    <row r="526" spans="3:3" x14ac:dyDescent="0.3">
      <c r="C526"/>
    </row>
    <row r="527" spans="3:3" x14ac:dyDescent="0.3">
      <c r="C527"/>
    </row>
    <row r="528" spans="3:3" x14ac:dyDescent="0.3">
      <c r="C528"/>
    </row>
    <row r="529" spans="3:3" x14ac:dyDescent="0.3">
      <c r="C529"/>
    </row>
    <row r="530" spans="3:3" x14ac:dyDescent="0.3">
      <c r="C530"/>
    </row>
    <row r="531" spans="3:3" x14ac:dyDescent="0.3">
      <c r="C531"/>
    </row>
    <row r="532" spans="3:3" x14ac:dyDescent="0.3">
      <c r="C532"/>
    </row>
    <row r="533" spans="3:3" x14ac:dyDescent="0.3">
      <c r="C533"/>
    </row>
    <row r="534" spans="3:3" x14ac:dyDescent="0.3">
      <c r="C534"/>
    </row>
    <row r="535" spans="3:3" x14ac:dyDescent="0.3">
      <c r="C535"/>
    </row>
    <row r="536" spans="3:3" x14ac:dyDescent="0.3">
      <c r="C536"/>
    </row>
    <row r="537" spans="3:3" x14ac:dyDescent="0.3">
      <c r="C537"/>
    </row>
    <row r="538" spans="3:3" x14ac:dyDescent="0.3">
      <c r="C538"/>
    </row>
    <row r="539" spans="3:3" x14ac:dyDescent="0.3">
      <c r="C539"/>
    </row>
    <row r="540" spans="3:3" x14ac:dyDescent="0.3">
      <c r="C540"/>
    </row>
    <row r="541" spans="3:3" x14ac:dyDescent="0.3">
      <c r="C541"/>
    </row>
    <row r="542" spans="3:3" x14ac:dyDescent="0.3">
      <c r="C542"/>
    </row>
    <row r="543" spans="3:3" x14ac:dyDescent="0.3">
      <c r="C543"/>
    </row>
    <row r="544" spans="3:3" x14ac:dyDescent="0.3">
      <c r="C544"/>
    </row>
    <row r="545" spans="3:3" x14ac:dyDescent="0.3">
      <c r="C545"/>
    </row>
    <row r="546" spans="3:3" x14ac:dyDescent="0.3">
      <c r="C546"/>
    </row>
    <row r="547" spans="3:3" x14ac:dyDescent="0.3">
      <c r="C547"/>
    </row>
    <row r="548" spans="3:3" x14ac:dyDescent="0.3">
      <c r="C548"/>
    </row>
    <row r="549" spans="3:3" x14ac:dyDescent="0.3">
      <c r="C549"/>
    </row>
    <row r="550" spans="3:3" x14ac:dyDescent="0.3">
      <c r="C550"/>
    </row>
    <row r="551" spans="3:3" x14ac:dyDescent="0.3">
      <c r="C551"/>
    </row>
    <row r="552" spans="3:3" x14ac:dyDescent="0.3">
      <c r="C552"/>
    </row>
    <row r="553" spans="3:3" x14ac:dyDescent="0.3">
      <c r="C553"/>
    </row>
    <row r="554" spans="3:3" x14ac:dyDescent="0.3">
      <c r="C554"/>
    </row>
    <row r="555" spans="3:3" x14ac:dyDescent="0.3">
      <c r="C555"/>
    </row>
    <row r="556" spans="3:3" x14ac:dyDescent="0.3">
      <c r="C556"/>
    </row>
    <row r="557" spans="3:3" x14ac:dyDescent="0.3">
      <c r="C557"/>
    </row>
    <row r="558" spans="3:3" x14ac:dyDescent="0.3">
      <c r="C558"/>
    </row>
    <row r="559" spans="3:3" x14ac:dyDescent="0.3">
      <c r="C559"/>
    </row>
    <row r="560" spans="3:3" x14ac:dyDescent="0.3">
      <c r="C560"/>
    </row>
    <row r="561" spans="3:3" x14ac:dyDescent="0.3">
      <c r="C561"/>
    </row>
    <row r="562" spans="3:3" x14ac:dyDescent="0.3">
      <c r="C562"/>
    </row>
    <row r="563" spans="3:3" x14ac:dyDescent="0.3">
      <c r="C563"/>
    </row>
    <row r="564" spans="3:3" x14ac:dyDescent="0.3">
      <c r="C564"/>
    </row>
    <row r="565" spans="3:3" x14ac:dyDescent="0.3">
      <c r="C565"/>
    </row>
    <row r="566" spans="3:3" x14ac:dyDescent="0.3">
      <c r="C566"/>
    </row>
    <row r="567" spans="3:3" x14ac:dyDescent="0.3">
      <c r="C567"/>
    </row>
    <row r="568" spans="3:3" x14ac:dyDescent="0.3">
      <c r="C568"/>
    </row>
    <row r="569" spans="3:3" x14ac:dyDescent="0.3">
      <c r="C569"/>
    </row>
    <row r="570" spans="3:3" x14ac:dyDescent="0.3">
      <c r="C570"/>
    </row>
    <row r="571" spans="3:3" x14ac:dyDescent="0.3">
      <c r="C571"/>
    </row>
    <row r="572" spans="3:3" x14ac:dyDescent="0.3">
      <c r="C572"/>
    </row>
    <row r="573" spans="3:3" x14ac:dyDescent="0.3">
      <c r="C573"/>
    </row>
    <row r="574" spans="3:3" x14ac:dyDescent="0.3">
      <c r="C574"/>
    </row>
    <row r="575" spans="3:3" x14ac:dyDescent="0.3">
      <c r="C575"/>
    </row>
    <row r="576" spans="3:3" x14ac:dyDescent="0.3">
      <c r="C576"/>
    </row>
    <row r="577" spans="3:3" x14ac:dyDescent="0.3">
      <c r="C577"/>
    </row>
    <row r="578" spans="3:3" x14ac:dyDescent="0.3">
      <c r="C578"/>
    </row>
    <row r="579" spans="3:3" x14ac:dyDescent="0.3">
      <c r="C579"/>
    </row>
    <row r="580" spans="3:3" x14ac:dyDescent="0.3">
      <c r="C580"/>
    </row>
    <row r="581" spans="3:3" x14ac:dyDescent="0.3">
      <c r="C581"/>
    </row>
    <row r="582" spans="3:3" x14ac:dyDescent="0.3">
      <c r="C582"/>
    </row>
    <row r="583" spans="3:3" x14ac:dyDescent="0.3">
      <c r="C583"/>
    </row>
    <row r="584" spans="3:3" x14ac:dyDescent="0.3">
      <c r="C584"/>
    </row>
    <row r="585" spans="3:3" x14ac:dyDescent="0.3">
      <c r="C585"/>
    </row>
    <row r="586" spans="3:3" x14ac:dyDescent="0.3">
      <c r="C586"/>
    </row>
    <row r="587" spans="3:3" x14ac:dyDescent="0.3">
      <c r="C587"/>
    </row>
    <row r="588" spans="3:3" x14ac:dyDescent="0.3">
      <c r="C588"/>
    </row>
    <row r="589" spans="3:3" x14ac:dyDescent="0.3">
      <c r="C589"/>
    </row>
    <row r="590" spans="3:3" x14ac:dyDescent="0.3">
      <c r="C590"/>
    </row>
    <row r="591" spans="3:3" x14ac:dyDescent="0.3">
      <c r="C591"/>
    </row>
    <row r="592" spans="3:3" x14ac:dyDescent="0.3">
      <c r="C592"/>
    </row>
    <row r="593" spans="3:3" x14ac:dyDescent="0.3">
      <c r="C593"/>
    </row>
    <row r="594" spans="3:3" x14ac:dyDescent="0.3">
      <c r="C594"/>
    </row>
    <row r="595" spans="3:3" x14ac:dyDescent="0.3">
      <c r="C595"/>
    </row>
    <row r="596" spans="3:3" x14ac:dyDescent="0.3">
      <c r="C596"/>
    </row>
    <row r="597" spans="3:3" x14ac:dyDescent="0.3">
      <c r="C597"/>
    </row>
    <row r="598" spans="3:3" x14ac:dyDescent="0.3">
      <c r="C598"/>
    </row>
    <row r="599" spans="3:3" x14ac:dyDescent="0.3">
      <c r="C599"/>
    </row>
    <row r="600" spans="3:3" x14ac:dyDescent="0.3">
      <c r="C600"/>
    </row>
    <row r="601" spans="3:3" x14ac:dyDescent="0.3">
      <c r="C601"/>
    </row>
    <row r="602" spans="3:3" x14ac:dyDescent="0.3">
      <c r="C602"/>
    </row>
    <row r="603" spans="3:3" x14ac:dyDescent="0.3">
      <c r="C603"/>
    </row>
    <row r="604" spans="3:3" x14ac:dyDescent="0.3">
      <c r="C604"/>
    </row>
    <row r="605" spans="3:3" x14ac:dyDescent="0.3">
      <c r="C605"/>
    </row>
    <row r="606" spans="3:3" x14ac:dyDescent="0.3">
      <c r="C606"/>
    </row>
    <row r="607" spans="3:3" x14ac:dyDescent="0.3">
      <c r="C607"/>
    </row>
    <row r="608" spans="3:3" x14ac:dyDescent="0.3">
      <c r="C608"/>
    </row>
    <row r="609" spans="3:3" x14ac:dyDescent="0.3">
      <c r="C609"/>
    </row>
    <row r="610" spans="3:3" x14ac:dyDescent="0.3">
      <c r="C610"/>
    </row>
    <row r="611" spans="3:3" x14ac:dyDescent="0.3">
      <c r="C611"/>
    </row>
    <row r="612" spans="3:3" x14ac:dyDescent="0.3">
      <c r="C612"/>
    </row>
    <row r="613" spans="3:3" x14ac:dyDescent="0.3">
      <c r="C613"/>
    </row>
    <row r="614" spans="3:3" x14ac:dyDescent="0.3">
      <c r="C614"/>
    </row>
    <row r="615" spans="3:3" x14ac:dyDescent="0.3">
      <c r="C615"/>
    </row>
    <row r="616" spans="3:3" x14ac:dyDescent="0.3">
      <c r="C616"/>
    </row>
    <row r="617" spans="3:3" x14ac:dyDescent="0.3">
      <c r="C617"/>
    </row>
    <row r="618" spans="3:3" x14ac:dyDescent="0.3">
      <c r="C618"/>
    </row>
    <row r="619" spans="3:3" x14ac:dyDescent="0.3">
      <c r="C619"/>
    </row>
    <row r="620" spans="3:3" x14ac:dyDescent="0.3">
      <c r="C620"/>
    </row>
    <row r="621" spans="3:3" x14ac:dyDescent="0.3">
      <c r="C621"/>
    </row>
    <row r="622" spans="3:3" x14ac:dyDescent="0.3">
      <c r="C622"/>
    </row>
    <row r="623" spans="3:3" x14ac:dyDescent="0.3">
      <c r="C623"/>
    </row>
    <row r="624" spans="3:3" x14ac:dyDescent="0.3">
      <c r="C624"/>
    </row>
    <row r="625" spans="3:3" x14ac:dyDescent="0.3">
      <c r="C625"/>
    </row>
    <row r="626" spans="3:3" x14ac:dyDescent="0.3">
      <c r="C626"/>
    </row>
    <row r="627" spans="3:3" x14ac:dyDescent="0.3">
      <c r="C627"/>
    </row>
    <row r="628" spans="3:3" x14ac:dyDescent="0.3">
      <c r="C628"/>
    </row>
    <row r="629" spans="3:3" x14ac:dyDescent="0.3">
      <c r="C629"/>
    </row>
    <row r="630" spans="3:3" x14ac:dyDescent="0.3">
      <c r="C630"/>
    </row>
    <row r="631" spans="3:3" x14ac:dyDescent="0.3">
      <c r="C631"/>
    </row>
    <row r="632" spans="3:3" x14ac:dyDescent="0.3">
      <c r="C632"/>
    </row>
    <row r="633" spans="3:3" x14ac:dyDescent="0.3">
      <c r="C633"/>
    </row>
    <row r="634" spans="3:3" x14ac:dyDescent="0.3">
      <c r="C634"/>
    </row>
    <row r="635" spans="3:3" x14ac:dyDescent="0.3">
      <c r="C635"/>
    </row>
    <row r="636" spans="3:3" x14ac:dyDescent="0.3">
      <c r="C636"/>
    </row>
    <row r="637" spans="3:3" x14ac:dyDescent="0.3">
      <c r="C637"/>
    </row>
    <row r="638" spans="3:3" x14ac:dyDescent="0.3">
      <c r="C638"/>
    </row>
    <row r="639" spans="3:3" x14ac:dyDescent="0.3">
      <c r="C639"/>
    </row>
    <row r="640" spans="3:3" x14ac:dyDescent="0.3">
      <c r="C640"/>
    </row>
    <row r="641" spans="3:3" x14ac:dyDescent="0.3">
      <c r="C641"/>
    </row>
    <row r="642" spans="3:3" x14ac:dyDescent="0.3">
      <c r="C642"/>
    </row>
    <row r="643" spans="3:3" x14ac:dyDescent="0.3">
      <c r="C643"/>
    </row>
    <row r="644" spans="3:3" x14ac:dyDescent="0.3">
      <c r="C644"/>
    </row>
    <row r="645" spans="3:3" x14ac:dyDescent="0.3">
      <c r="C645"/>
    </row>
    <row r="646" spans="3:3" x14ac:dyDescent="0.3">
      <c r="C646"/>
    </row>
    <row r="647" spans="3:3" x14ac:dyDescent="0.3">
      <c r="C647"/>
    </row>
    <row r="648" spans="3:3" x14ac:dyDescent="0.3">
      <c r="C648"/>
    </row>
    <row r="649" spans="3:3" x14ac:dyDescent="0.3">
      <c r="C649"/>
    </row>
    <row r="650" spans="3:3" x14ac:dyDescent="0.3">
      <c r="C650"/>
    </row>
    <row r="651" spans="3:3" x14ac:dyDescent="0.3">
      <c r="C651"/>
    </row>
    <row r="652" spans="3:3" x14ac:dyDescent="0.3">
      <c r="C652"/>
    </row>
    <row r="653" spans="3:3" x14ac:dyDescent="0.3">
      <c r="C653"/>
    </row>
    <row r="654" spans="3:3" x14ac:dyDescent="0.3">
      <c r="C654"/>
    </row>
    <row r="655" spans="3:3" x14ac:dyDescent="0.3">
      <c r="C655"/>
    </row>
    <row r="656" spans="3:3" x14ac:dyDescent="0.3">
      <c r="C656"/>
    </row>
    <row r="657" spans="3:3" x14ac:dyDescent="0.3">
      <c r="C657"/>
    </row>
  </sheetData>
  <conditionalFormatting sqref="G264:G276 G254 G239:G242 G236:G237 G209:G211 G422:G1048576 G278:G404 I405:I413 G117 G119:G206 G63:G114 G1 G11:G44">
    <cfRule type="containsText" dxfId="184" priority="178" operator="containsText" text="Gegenrechnung mit Flachau 3300.-">
      <formula>NOT(ISERROR(SEARCH("Gegenrechnung mit Flachau 3300.-",G1)))</formula>
    </cfRule>
    <cfRule type="containsText" dxfId="183" priority="181" operator="containsText" text="nächste">
      <formula>NOT(ISERROR(SEARCH("nächste",G1)))</formula>
    </cfRule>
    <cfRule type="containsText" dxfId="182" priority="182" operator="containsText" text="offen">
      <formula>NOT(ISERROR(SEARCH("offen",G1)))</formula>
    </cfRule>
  </conditionalFormatting>
  <conditionalFormatting sqref="G277">
    <cfRule type="containsText" dxfId="181" priority="175" operator="containsText" text="Gegenrechnung mit Flachau 3300.-">
      <formula>NOT(ISERROR(SEARCH("Gegenrechnung mit Flachau 3300.-",G277)))</formula>
    </cfRule>
    <cfRule type="containsText" dxfId="180" priority="176" operator="containsText" text="nächste">
      <formula>NOT(ISERROR(SEARCH("nächste",G277)))</formula>
    </cfRule>
    <cfRule type="containsText" dxfId="179" priority="177" operator="containsText" text="offen">
      <formula>NOT(ISERROR(SEARCH("offen",G277)))</formula>
    </cfRule>
  </conditionalFormatting>
  <conditionalFormatting sqref="G260:G263">
    <cfRule type="containsText" dxfId="178" priority="169" operator="containsText" text="Gegenrechnung mit Flachau 3300.-">
      <formula>NOT(ISERROR(SEARCH("Gegenrechnung mit Flachau 3300.-",G260)))</formula>
    </cfRule>
    <cfRule type="containsText" dxfId="177" priority="170" operator="containsText" text="nächste">
      <formula>NOT(ISERROR(SEARCH("nächste",G260)))</formula>
    </cfRule>
    <cfRule type="containsText" dxfId="176" priority="171" operator="containsText" text="offen">
      <formula>NOT(ISERROR(SEARCH("offen",G260)))</formula>
    </cfRule>
  </conditionalFormatting>
  <conditionalFormatting sqref="G259">
    <cfRule type="containsText" dxfId="175" priority="166" operator="containsText" text="Gegenrechnung mit Flachau 3300.-">
      <formula>NOT(ISERROR(SEARCH("Gegenrechnung mit Flachau 3300.-",G259)))</formula>
    </cfRule>
    <cfRule type="containsText" dxfId="174" priority="167" operator="containsText" text="nächste">
      <formula>NOT(ISERROR(SEARCH("nächste",G259)))</formula>
    </cfRule>
    <cfRule type="containsText" dxfId="173" priority="168" operator="containsText" text="offen">
      <formula>NOT(ISERROR(SEARCH("offen",G259)))</formula>
    </cfRule>
  </conditionalFormatting>
  <conditionalFormatting sqref="G258">
    <cfRule type="containsText" dxfId="172" priority="163" operator="containsText" text="Gegenrechnung mit Flachau 3300.-">
      <formula>NOT(ISERROR(SEARCH("Gegenrechnung mit Flachau 3300.-",G258)))</formula>
    </cfRule>
    <cfRule type="containsText" dxfId="171" priority="164" operator="containsText" text="nächste">
      <formula>NOT(ISERROR(SEARCH("nächste",G258)))</formula>
    </cfRule>
    <cfRule type="containsText" dxfId="170" priority="165" operator="containsText" text="offen">
      <formula>NOT(ISERROR(SEARCH("offen",G258)))</formula>
    </cfRule>
  </conditionalFormatting>
  <conditionalFormatting sqref="G257">
    <cfRule type="containsText" dxfId="169" priority="160" operator="containsText" text="Gegenrechnung mit Flachau 3300.-">
      <formula>NOT(ISERROR(SEARCH("Gegenrechnung mit Flachau 3300.-",G257)))</formula>
    </cfRule>
    <cfRule type="containsText" dxfId="168" priority="161" operator="containsText" text="nächste">
      <formula>NOT(ISERROR(SEARCH("nächste",G257)))</formula>
    </cfRule>
    <cfRule type="containsText" dxfId="167" priority="162" operator="containsText" text="offen">
      <formula>NOT(ISERROR(SEARCH("offen",G257)))</formula>
    </cfRule>
  </conditionalFormatting>
  <conditionalFormatting sqref="G255:G256">
    <cfRule type="containsText" dxfId="166" priority="157" operator="containsText" text="Gegenrechnung mit Flachau 3300.-">
      <formula>NOT(ISERROR(SEARCH("Gegenrechnung mit Flachau 3300.-",G255)))</formula>
    </cfRule>
    <cfRule type="containsText" dxfId="165" priority="158" operator="containsText" text="nächste">
      <formula>NOT(ISERROR(SEARCH("nächste",G255)))</formula>
    </cfRule>
    <cfRule type="containsText" dxfId="164" priority="159" operator="containsText" text="offen">
      <formula>NOT(ISERROR(SEARCH("offen",G255)))</formula>
    </cfRule>
  </conditionalFormatting>
  <conditionalFormatting sqref="G253">
    <cfRule type="containsText" dxfId="163" priority="154" operator="containsText" text="Gegenrechnung mit Flachau 3300.-">
      <formula>NOT(ISERROR(SEARCH("Gegenrechnung mit Flachau 3300.-",G253)))</formula>
    </cfRule>
    <cfRule type="containsText" dxfId="162" priority="155" operator="containsText" text="nächste">
      <formula>NOT(ISERROR(SEARCH("nächste",G253)))</formula>
    </cfRule>
    <cfRule type="containsText" dxfId="161" priority="156" operator="containsText" text="offen">
      <formula>NOT(ISERROR(SEARCH("offen",G253)))</formula>
    </cfRule>
  </conditionalFormatting>
  <conditionalFormatting sqref="G252">
    <cfRule type="containsText" dxfId="160" priority="151" operator="containsText" text="Gegenrechnung mit Flachau 3300.-">
      <formula>NOT(ISERROR(SEARCH("Gegenrechnung mit Flachau 3300.-",G252)))</formula>
    </cfRule>
    <cfRule type="containsText" dxfId="159" priority="152" operator="containsText" text="nächste">
      <formula>NOT(ISERROR(SEARCH("nächste",G252)))</formula>
    </cfRule>
    <cfRule type="containsText" dxfId="158" priority="153" operator="containsText" text="offen">
      <formula>NOT(ISERROR(SEARCH("offen",G252)))</formula>
    </cfRule>
  </conditionalFormatting>
  <conditionalFormatting sqref="G251">
    <cfRule type="containsText" dxfId="157" priority="148" operator="containsText" text="Gegenrechnung mit Flachau 3300.-">
      <formula>NOT(ISERROR(SEARCH("Gegenrechnung mit Flachau 3300.-",G251)))</formula>
    </cfRule>
    <cfRule type="containsText" dxfId="156" priority="149" operator="containsText" text="nächste">
      <formula>NOT(ISERROR(SEARCH("nächste",G251)))</formula>
    </cfRule>
    <cfRule type="containsText" dxfId="155" priority="150" operator="containsText" text="offen">
      <formula>NOT(ISERROR(SEARCH("offen",G251)))</formula>
    </cfRule>
  </conditionalFormatting>
  <conditionalFormatting sqref="G243:G250">
    <cfRule type="containsText" dxfId="154" priority="145" operator="containsText" text="Gegenrechnung mit Flachau 3300.-">
      <formula>NOT(ISERROR(SEARCH("Gegenrechnung mit Flachau 3300.-",G243)))</formula>
    </cfRule>
    <cfRule type="containsText" dxfId="153" priority="146" operator="containsText" text="nächste">
      <formula>NOT(ISERROR(SEARCH("nächste",G243)))</formula>
    </cfRule>
    <cfRule type="containsText" dxfId="152" priority="147" operator="containsText" text="offen">
      <formula>NOT(ISERROR(SEARCH("offen",G243)))</formula>
    </cfRule>
  </conditionalFormatting>
  <conditionalFormatting sqref="G238">
    <cfRule type="containsText" dxfId="151" priority="142" operator="containsText" text="Gegenrechnung mit Flachau 3300.-">
      <formula>NOT(ISERROR(SEARCH("Gegenrechnung mit Flachau 3300.-",G238)))</formula>
    </cfRule>
    <cfRule type="containsText" dxfId="150" priority="143" operator="containsText" text="nächste">
      <formula>NOT(ISERROR(SEARCH("nächste",G238)))</formula>
    </cfRule>
    <cfRule type="containsText" dxfId="149" priority="144" operator="containsText" text="offen">
      <formula>NOT(ISERROR(SEARCH("offen",G238)))</formula>
    </cfRule>
  </conditionalFormatting>
  <conditionalFormatting sqref="G232:G234">
    <cfRule type="containsText" dxfId="148" priority="136" operator="containsText" text="Gegenrechnung mit Flachau 3300.-">
      <formula>NOT(ISERROR(SEARCH("Gegenrechnung mit Flachau 3300.-",G232)))</formula>
    </cfRule>
    <cfRule type="containsText" dxfId="147" priority="137" operator="containsText" text="nächste">
      <formula>NOT(ISERROR(SEARCH("nächste",G232)))</formula>
    </cfRule>
    <cfRule type="containsText" dxfId="146" priority="138" operator="containsText" text="offen">
      <formula>NOT(ISERROR(SEARCH("offen",G232)))</formula>
    </cfRule>
  </conditionalFormatting>
  <conditionalFormatting sqref="G231">
    <cfRule type="containsText" dxfId="145" priority="133" operator="containsText" text="Gegenrechnung mit Flachau 3300.-">
      <formula>NOT(ISERROR(SEARCH("Gegenrechnung mit Flachau 3300.-",G231)))</formula>
    </cfRule>
    <cfRule type="containsText" dxfId="144" priority="134" operator="containsText" text="nächste">
      <formula>NOT(ISERROR(SEARCH("nächste",G231)))</formula>
    </cfRule>
    <cfRule type="containsText" dxfId="143" priority="135" operator="containsText" text="offen">
      <formula>NOT(ISERROR(SEARCH("offen",G231)))</formula>
    </cfRule>
  </conditionalFormatting>
  <conditionalFormatting sqref="G230">
    <cfRule type="containsText" dxfId="142" priority="130" operator="containsText" text="Gegenrechnung mit Flachau 3300.-">
      <formula>NOT(ISERROR(SEARCH("Gegenrechnung mit Flachau 3300.-",G230)))</formula>
    </cfRule>
    <cfRule type="containsText" dxfId="141" priority="131" operator="containsText" text="nächste">
      <formula>NOT(ISERROR(SEARCH("nächste",G230)))</formula>
    </cfRule>
    <cfRule type="containsText" dxfId="140" priority="132" operator="containsText" text="offen">
      <formula>NOT(ISERROR(SEARCH("offen",G230)))</formula>
    </cfRule>
  </conditionalFormatting>
  <conditionalFormatting sqref="G229">
    <cfRule type="containsText" dxfId="139" priority="127" operator="containsText" text="Gegenrechnung mit Flachau 3300.-">
      <formula>NOT(ISERROR(SEARCH("Gegenrechnung mit Flachau 3300.-",G229)))</formula>
    </cfRule>
    <cfRule type="containsText" dxfId="138" priority="128" operator="containsText" text="nächste">
      <formula>NOT(ISERROR(SEARCH("nächste",G229)))</formula>
    </cfRule>
    <cfRule type="containsText" dxfId="137" priority="129" operator="containsText" text="offen">
      <formula>NOT(ISERROR(SEARCH("offen",G229)))</formula>
    </cfRule>
  </conditionalFormatting>
  <conditionalFormatting sqref="G225:G227">
    <cfRule type="containsText" dxfId="136" priority="124" operator="containsText" text="Gegenrechnung mit Flachau 3300.-">
      <formula>NOT(ISERROR(SEARCH("Gegenrechnung mit Flachau 3300.-",G225)))</formula>
    </cfRule>
    <cfRule type="containsText" dxfId="135" priority="125" operator="containsText" text="nächste">
      <formula>NOT(ISERROR(SEARCH("nächste",G225)))</formula>
    </cfRule>
    <cfRule type="containsText" dxfId="134" priority="126" operator="containsText" text="offen">
      <formula>NOT(ISERROR(SEARCH("offen",G225)))</formula>
    </cfRule>
  </conditionalFormatting>
  <conditionalFormatting sqref="G222:G224">
    <cfRule type="containsText" dxfId="133" priority="121" operator="containsText" text="Gegenrechnung mit Flachau 3300.-">
      <formula>NOT(ISERROR(SEARCH("Gegenrechnung mit Flachau 3300.-",G222)))</formula>
    </cfRule>
    <cfRule type="containsText" dxfId="132" priority="122" operator="containsText" text="nächste">
      <formula>NOT(ISERROR(SEARCH("nächste",G222)))</formula>
    </cfRule>
    <cfRule type="containsText" dxfId="131" priority="123" operator="containsText" text="offen">
      <formula>NOT(ISERROR(SEARCH("offen",G222)))</formula>
    </cfRule>
  </conditionalFormatting>
  <conditionalFormatting sqref="G221">
    <cfRule type="containsText" dxfId="130" priority="118" operator="containsText" text="Gegenrechnung mit Flachau 3300.-">
      <formula>NOT(ISERROR(SEARCH("Gegenrechnung mit Flachau 3300.-",G221)))</formula>
    </cfRule>
    <cfRule type="containsText" dxfId="129" priority="119" operator="containsText" text="nächste">
      <formula>NOT(ISERROR(SEARCH("nächste",G221)))</formula>
    </cfRule>
    <cfRule type="containsText" dxfId="128" priority="120" operator="containsText" text="offen">
      <formula>NOT(ISERROR(SEARCH("offen",G221)))</formula>
    </cfRule>
  </conditionalFormatting>
  <conditionalFormatting sqref="G220">
    <cfRule type="containsText" dxfId="127" priority="115" operator="containsText" text="Gegenrechnung mit Flachau 3300.-">
      <formula>NOT(ISERROR(SEARCH("Gegenrechnung mit Flachau 3300.-",G220)))</formula>
    </cfRule>
    <cfRule type="containsText" dxfId="126" priority="116" operator="containsText" text="nächste">
      <formula>NOT(ISERROR(SEARCH("nächste",G220)))</formula>
    </cfRule>
    <cfRule type="containsText" dxfId="125" priority="117" operator="containsText" text="offen">
      <formula>NOT(ISERROR(SEARCH("offen",G220)))</formula>
    </cfRule>
  </conditionalFormatting>
  <conditionalFormatting sqref="G219">
    <cfRule type="containsText" dxfId="124" priority="112" operator="containsText" text="Gegenrechnung mit Flachau 3300.-">
      <formula>NOT(ISERROR(SEARCH("Gegenrechnung mit Flachau 3300.-",G219)))</formula>
    </cfRule>
    <cfRule type="containsText" dxfId="123" priority="113" operator="containsText" text="nächste">
      <formula>NOT(ISERROR(SEARCH("nächste",G219)))</formula>
    </cfRule>
    <cfRule type="containsText" dxfId="122" priority="114" operator="containsText" text="offen">
      <formula>NOT(ISERROR(SEARCH("offen",G219)))</formula>
    </cfRule>
  </conditionalFormatting>
  <conditionalFormatting sqref="G217:G218">
    <cfRule type="containsText" dxfId="121" priority="109" operator="containsText" text="Gegenrechnung mit Flachau 3300.-">
      <formula>NOT(ISERROR(SEARCH("Gegenrechnung mit Flachau 3300.-",G217)))</formula>
    </cfRule>
    <cfRule type="containsText" dxfId="120" priority="110" operator="containsText" text="nächste">
      <formula>NOT(ISERROR(SEARCH("nächste",G217)))</formula>
    </cfRule>
    <cfRule type="containsText" dxfId="119" priority="111" operator="containsText" text="offen">
      <formula>NOT(ISERROR(SEARCH("offen",G217)))</formula>
    </cfRule>
  </conditionalFormatting>
  <conditionalFormatting sqref="G235">
    <cfRule type="containsText" dxfId="118" priority="106" operator="containsText" text="Gegenrechnung mit Flachau 3300.-">
      <formula>NOT(ISERROR(SEARCH("Gegenrechnung mit Flachau 3300.-",G235)))</formula>
    </cfRule>
    <cfRule type="containsText" dxfId="117" priority="107" operator="containsText" text="nächste">
      <formula>NOT(ISERROR(SEARCH("nächste",G235)))</formula>
    </cfRule>
    <cfRule type="containsText" dxfId="116" priority="108" operator="containsText" text="offen">
      <formula>NOT(ISERROR(SEARCH("offen",G235)))</formula>
    </cfRule>
  </conditionalFormatting>
  <conditionalFormatting sqref="G213:G216">
    <cfRule type="containsText" dxfId="115" priority="103" operator="containsText" text="Gegenrechnung mit Flachau 3300.-">
      <formula>NOT(ISERROR(SEARCH("Gegenrechnung mit Flachau 3300.-",G213)))</formula>
    </cfRule>
    <cfRule type="containsText" dxfId="114" priority="104" operator="containsText" text="nächste">
      <formula>NOT(ISERROR(SEARCH("nächste",G213)))</formula>
    </cfRule>
    <cfRule type="containsText" dxfId="113" priority="105" operator="containsText" text="offen">
      <formula>NOT(ISERROR(SEARCH("offen",G213)))</formula>
    </cfRule>
  </conditionalFormatting>
  <conditionalFormatting sqref="G228">
    <cfRule type="containsText" dxfId="112" priority="100" operator="containsText" text="Gegenrechnung mit Flachau 3300.-">
      <formula>NOT(ISERROR(SEARCH("Gegenrechnung mit Flachau 3300.-",G228)))</formula>
    </cfRule>
    <cfRule type="containsText" dxfId="111" priority="101" operator="containsText" text="nächste">
      <formula>NOT(ISERROR(SEARCH("nächste",G228)))</formula>
    </cfRule>
    <cfRule type="containsText" dxfId="110" priority="102" operator="containsText" text="offen">
      <formula>NOT(ISERROR(SEARCH("offen",G228)))</formula>
    </cfRule>
  </conditionalFormatting>
  <conditionalFormatting sqref="G212">
    <cfRule type="containsText" dxfId="109" priority="97" operator="containsText" text="Gegenrechnung mit Flachau 3300.-">
      <formula>NOT(ISERROR(SEARCH("Gegenrechnung mit Flachau 3300.-",G212)))</formula>
    </cfRule>
    <cfRule type="containsText" dxfId="108" priority="98" operator="containsText" text="nächste">
      <formula>NOT(ISERROR(SEARCH("nächste",G212)))</formula>
    </cfRule>
    <cfRule type="containsText" dxfId="107" priority="99" operator="containsText" text="offen">
      <formula>NOT(ISERROR(SEARCH("offen",G212)))</formula>
    </cfRule>
  </conditionalFormatting>
  <conditionalFormatting sqref="G207:G208">
    <cfRule type="containsText" dxfId="106" priority="88" operator="containsText" text="Gegenrechnung mit Flachau 3300.-">
      <formula>NOT(ISERROR(SEARCH("Gegenrechnung mit Flachau 3300.-",G207)))</formula>
    </cfRule>
    <cfRule type="containsText" dxfId="105" priority="89" operator="containsText" text="nächste">
      <formula>NOT(ISERROR(SEARCH("nächste",G207)))</formula>
    </cfRule>
    <cfRule type="containsText" dxfId="104" priority="90" operator="containsText" text="offen">
      <formula>NOT(ISERROR(SEARCH("offen",G207)))</formula>
    </cfRule>
  </conditionalFormatting>
  <conditionalFormatting sqref="G116">
    <cfRule type="containsText" dxfId="103" priority="67" operator="containsText" text="Gegenrechnung mit Flachau 3300.-">
      <formula>NOT(ISERROR(SEARCH("Gegenrechnung mit Flachau 3300.-",G116)))</formula>
    </cfRule>
    <cfRule type="containsText" dxfId="102" priority="68" operator="containsText" text="nächste">
      <formula>NOT(ISERROR(SEARCH("nächste",G116)))</formula>
    </cfRule>
    <cfRule type="containsText" dxfId="101" priority="69" operator="containsText" text="offen">
      <formula>NOT(ISERROR(SEARCH("offen",G116)))</formula>
    </cfRule>
  </conditionalFormatting>
  <conditionalFormatting sqref="G115">
    <cfRule type="containsText" dxfId="100" priority="64" operator="containsText" text="Gegenrechnung mit Flachau 3300.-">
      <formula>NOT(ISERROR(SEARCH("Gegenrechnung mit Flachau 3300.-",G115)))</formula>
    </cfRule>
    <cfRule type="containsText" dxfId="99" priority="65" operator="containsText" text="nächste">
      <formula>NOT(ISERROR(SEARCH("nächste",G115)))</formula>
    </cfRule>
    <cfRule type="containsText" dxfId="98" priority="66" operator="containsText" text="offen">
      <formula>NOT(ISERROR(SEARCH("offen",G115)))</formula>
    </cfRule>
  </conditionalFormatting>
  <conditionalFormatting sqref="G118">
    <cfRule type="containsText" dxfId="97" priority="61" operator="containsText" text="Gegenrechnung mit Flachau 3300.-">
      <formula>NOT(ISERROR(SEARCH("Gegenrechnung mit Flachau 3300.-",G118)))</formula>
    </cfRule>
    <cfRule type="containsText" dxfId="96" priority="62" operator="containsText" text="nächste">
      <formula>NOT(ISERROR(SEARCH("nächste",G118)))</formula>
    </cfRule>
    <cfRule type="containsText" dxfId="95" priority="63" operator="containsText" text="offen">
      <formula>NOT(ISERROR(SEARCH("offen",G118)))</formula>
    </cfRule>
  </conditionalFormatting>
  <conditionalFormatting sqref="G62">
    <cfRule type="containsText" dxfId="94" priority="58" operator="containsText" text="Gegenrechnung mit Flachau 3300.-">
      <formula>NOT(ISERROR(SEARCH("Gegenrechnung mit Flachau 3300.-",G62)))</formula>
    </cfRule>
    <cfRule type="containsText" dxfId="93" priority="59" operator="containsText" text="nächste">
      <formula>NOT(ISERROR(SEARCH("nächste",G62)))</formula>
    </cfRule>
    <cfRule type="containsText" dxfId="92" priority="60" operator="containsText" text="offen">
      <formula>NOT(ISERROR(SEARCH("offen",G62)))</formula>
    </cfRule>
  </conditionalFormatting>
  <conditionalFormatting sqref="G61">
    <cfRule type="containsText" dxfId="91" priority="55" operator="containsText" text="Gegenrechnung mit Flachau 3300.-">
      <formula>NOT(ISERROR(SEARCH("Gegenrechnung mit Flachau 3300.-",G61)))</formula>
    </cfRule>
    <cfRule type="containsText" dxfId="90" priority="56" operator="containsText" text="nächste">
      <formula>NOT(ISERROR(SEARCH("nächste",G61)))</formula>
    </cfRule>
    <cfRule type="containsText" dxfId="89" priority="57" operator="containsText" text="offen">
      <formula>NOT(ISERROR(SEARCH("offen",G61)))</formula>
    </cfRule>
  </conditionalFormatting>
  <conditionalFormatting sqref="G60 G54:G57">
    <cfRule type="containsText" dxfId="88" priority="52" operator="containsText" text="Gegenrechnung mit Flachau 3300.-">
      <formula>NOT(ISERROR(SEARCH("Gegenrechnung mit Flachau 3300.-",G54)))</formula>
    </cfRule>
    <cfRule type="containsText" dxfId="87" priority="53" operator="containsText" text="nächste">
      <formula>NOT(ISERROR(SEARCH("nächste",G54)))</formula>
    </cfRule>
    <cfRule type="containsText" dxfId="86" priority="54" operator="containsText" text="offen">
      <formula>NOT(ISERROR(SEARCH("offen",G54)))</formula>
    </cfRule>
  </conditionalFormatting>
  <conditionalFormatting sqref="G58:G59">
    <cfRule type="containsText" dxfId="85" priority="49" operator="containsText" text="Gegenrechnung mit Flachau 3300.-">
      <formula>NOT(ISERROR(SEARCH("Gegenrechnung mit Flachau 3300.-",G58)))</formula>
    </cfRule>
    <cfRule type="containsText" dxfId="84" priority="50" operator="containsText" text="nächste">
      <formula>NOT(ISERROR(SEARCH("nächste",G58)))</formula>
    </cfRule>
    <cfRule type="containsText" dxfId="83" priority="51" operator="containsText" text="offen">
      <formula>NOT(ISERROR(SEARCH("offen",G58)))</formula>
    </cfRule>
  </conditionalFormatting>
  <conditionalFormatting sqref="G53">
    <cfRule type="containsText" dxfId="82" priority="43" operator="containsText" text="Gegenrechnung mit Flachau 3300.-">
      <formula>NOT(ISERROR(SEARCH("Gegenrechnung mit Flachau 3300.-",G53)))</formula>
    </cfRule>
    <cfRule type="containsText" dxfId="81" priority="44" operator="containsText" text="nächste">
      <formula>NOT(ISERROR(SEARCH("nächste",G53)))</formula>
    </cfRule>
    <cfRule type="containsText" dxfId="80" priority="45" operator="containsText" text="offen">
      <formula>NOT(ISERROR(SEARCH("offen",G53)))</formula>
    </cfRule>
  </conditionalFormatting>
  <conditionalFormatting sqref="G51:G52">
    <cfRule type="containsText" dxfId="79" priority="40" operator="containsText" text="Gegenrechnung mit Flachau 3300.-">
      <formula>NOT(ISERROR(SEARCH("Gegenrechnung mit Flachau 3300.-",G51)))</formula>
    </cfRule>
    <cfRule type="containsText" dxfId="78" priority="41" operator="containsText" text="nächste">
      <formula>NOT(ISERROR(SEARCH("nächste",G51)))</formula>
    </cfRule>
    <cfRule type="containsText" dxfId="77" priority="42" operator="containsText" text="offen">
      <formula>NOT(ISERROR(SEARCH("offen",G51)))</formula>
    </cfRule>
  </conditionalFormatting>
  <conditionalFormatting sqref="G49:G50">
    <cfRule type="containsText" dxfId="76" priority="37" operator="containsText" text="Gegenrechnung mit Flachau 3300.-">
      <formula>NOT(ISERROR(SEARCH("Gegenrechnung mit Flachau 3300.-",G49)))</formula>
    </cfRule>
    <cfRule type="containsText" dxfId="75" priority="38" operator="containsText" text="nächste">
      <formula>NOT(ISERROR(SEARCH("nächste",G49)))</formula>
    </cfRule>
    <cfRule type="containsText" dxfId="74" priority="39" operator="containsText" text="offen">
      <formula>NOT(ISERROR(SEARCH("offen",G49)))</formula>
    </cfRule>
  </conditionalFormatting>
  <conditionalFormatting sqref="G48">
    <cfRule type="containsText" dxfId="73" priority="34" operator="containsText" text="Gegenrechnung mit Flachau 3300.-">
      <formula>NOT(ISERROR(SEARCH("Gegenrechnung mit Flachau 3300.-",G48)))</formula>
    </cfRule>
    <cfRule type="containsText" dxfId="72" priority="35" operator="containsText" text="nächste">
      <formula>NOT(ISERROR(SEARCH("nächste",G48)))</formula>
    </cfRule>
    <cfRule type="containsText" dxfId="71" priority="36" operator="containsText" text="offen">
      <formula>NOT(ISERROR(SEARCH("offen",G48)))</formula>
    </cfRule>
  </conditionalFormatting>
  <conditionalFormatting sqref="G47">
    <cfRule type="containsText" dxfId="70" priority="31" operator="containsText" text="Gegenrechnung mit Flachau 3300.-">
      <formula>NOT(ISERROR(SEARCH("Gegenrechnung mit Flachau 3300.-",G47)))</formula>
    </cfRule>
    <cfRule type="containsText" dxfId="69" priority="32" operator="containsText" text="nächste">
      <formula>NOT(ISERROR(SEARCH("nächste",G47)))</formula>
    </cfRule>
    <cfRule type="containsText" dxfId="68" priority="33" operator="containsText" text="offen">
      <formula>NOT(ISERROR(SEARCH("offen",G47)))</formula>
    </cfRule>
  </conditionalFormatting>
  <conditionalFormatting sqref="G46">
    <cfRule type="containsText" dxfId="67" priority="28" operator="containsText" text="Gegenrechnung mit Flachau 3300.-">
      <formula>NOT(ISERROR(SEARCH("Gegenrechnung mit Flachau 3300.-",G46)))</formula>
    </cfRule>
    <cfRule type="containsText" dxfId="66" priority="29" operator="containsText" text="nächste">
      <formula>NOT(ISERROR(SEARCH("nächste",G46)))</formula>
    </cfRule>
    <cfRule type="containsText" dxfId="65" priority="30" operator="containsText" text="offen">
      <formula>NOT(ISERROR(SEARCH("offen",G46)))</formula>
    </cfRule>
  </conditionalFormatting>
  <conditionalFormatting sqref="G45">
    <cfRule type="containsText" dxfId="64" priority="25" operator="containsText" text="Gegenrechnung mit Flachau 3300.-">
      <formula>NOT(ISERROR(SEARCH("Gegenrechnung mit Flachau 3300.-",G45)))</formula>
    </cfRule>
    <cfRule type="containsText" dxfId="63" priority="26" operator="containsText" text="nächste">
      <formula>NOT(ISERROR(SEARCH("nächste",G45)))</formula>
    </cfRule>
    <cfRule type="containsText" dxfId="62" priority="27" operator="containsText" text="offen">
      <formula>NOT(ISERROR(SEARCH("offen",G45)))</formula>
    </cfRule>
  </conditionalFormatting>
  <conditionalFormatting sqref="G10">
    <cfRule type="containsText" dxfId="61" priority="22" operator="containsText" text="Gegenrechnung mit Flachau 3300.-">
      <formula>NOT(ISERROR(SEARCH("Gegenrechnung mit Flachau 3300.-",G10)))</formula>
    </cfRule>
    <cfRule type="containsText" dxfId="60" priority="23" operator="containsText" text="nächste">
      <formula>NOT(ISERROR(SEARCH("nächste",G10)))</formula>
    </cfRule>
    <cfRule type="containsText" dxfId="59" priority="24" operator="containsText" text="offen">
      <formula>NOT(ISERROR(SEARCH("offen",G10)))</formula>
    </cfRule>
  </conditionalFormatting>
  <conditionalFormatting sqref="G9">
    <cfRule type="containsText" dxfId="58" priority="19" operator="containsText" text="Gegenrechnung mit Flachau 3300.-">
      <formula>NOT(ISERROR(SEARCH("Gegenrechnung mit Flachau 3300.-",G9)))</formula>
    </cfRule>
    <cfRule type="containsText" dxfId="57" priority="20" operator="containsText" text="nächste">
      <formula>NOT(ISERROR(SEARCH("nächste",G9)))</formula>
    </cfRule>
    <cfRule type="containsText" dxfId="56" priority="21" operator="containsText" text="offen">
      <formula>NOT(ISERROR(SEARCH("offen",G9)))</formula>
    </cfRule>
  </conditionalFormatting>
  <conditionalFormatting sqref="G8">
    <cfRule type="containsText" dxfId="55" priority="16" operator="containsText" text="Gegenrechnung mit Flachau 3300.-">
      <formula>NOT(ISERROR(SEARCH("Gegenrechnung mit Flachau 3300.-",G8)))</formula>
    </cfRule>
    <cfRule type="containsText" dxfId="54" priority="17" operator="containsText" text="nächste">
      <formula>NOT(ISERROR(SEARCH("nächste",G8)))</formula>
    </cfRule>
    <cfRule type="containsText" dxfId="53" priority="18" operator="containsText" text="offen">
      <formula>NOT(ISERROR(SEARCH("offen",G8)))</formula>
    </cfRule>
  </conditionalFormatting>
  <conditionalFormatting sqref="G7">
    <cfRule type="containsText" dxfId="52" priority="13" operator="containsText" text="Gegenrechnung mit Flachau 3300.-">
      <formula>NOT(ISERROR(SEARCH("Gegenrechnung mit Flachau 3300.-",G7)))</formula>
    </cfRule>
    <cfRule type="containsText" dxfId="51" priority="14" operator="containsText" text="nächste">
      <formula>NOT(ISERROR(SEARCH("nächste",G7)))</formula>
    </cfRule>
    <cfRule type="containsText" dxfId="50" priority="15" operator="containsText" text="offen">
      <formula>NOT(ISERROR(SEARCH("offen",G7)))</formula>
    </cfRule>
  </conditionalFormatting>
  <conditionalFormatting sqref="G5:G6">
    <cfRule type="containsText" dxfId="49" priority="10" operator="containsText" text="Gegenrechnung mit Flachau 3300.-">
      <formula>NOT(ISERROR(SEARCH("Gegenrechnung mit Flachau 3300.-",G5)))</formula>
    </cfRule>
    <cfRule type="containsText" dxfId="48" priority="11" operator="containsText" text="nächste">
      <formula>NOT(ISERROR(SEARCH("nächste",G5)))</formula>
    </cfRule>
    <cfRule type="containsText" dxfId="47" priority="12" operator="containsText" text="offen">
      <formula>NOT(ISERROR(SEARCH("offen",G5)))</formula>
    </cfRule>
  </conditionalFormatting>
  <conditionalFormatting sqref="G4">
    <cfRule type="containsText" dxfId="46" priority="7" operator="containsText" text="Gegenrechnung mit Flachau 3300.-">
      <formula>NOT(ISERROR(SEARCH("Gegenrechnung mit Flachau 3300.-",G4)))</formula>
    </cfRule>
    <cfRule type="containsText" dxfId="45" priority="8" operator="containsText" text="nächste">
      <formula>NOT(ISERROR(SEARCH("nächste",G4)))</formula>
    </cfRule>
    <cfRule type="containsText" dxfId="44" priority="9" operator="containsText" text="offen">
      <formula>NOT(ISERROR(SEARCH("offen",G4)))</formula>
    </cfRule>
  </conditionalFormatting>
  <conditionalFormatting sqref="G3">
    <cfRule type="containsText" dxfId="43" priority="4" operator="containsText" text="Gegenrechnung mit Flachau 3300.-">
      <formula>NOT(ISERROR(SEARCH("Gegenrechnung mit Flachau 3300.-",G3)))</formula>
    </cfRule>
    <cfRule type="containsText" dxfId="42" priority="5" operator="containsText" text="nächste">
      <formula>NOT(ISERROR(SEARCH("nächste",G3)))</formula>
    </cfRule>
    <cfRule type="containsText" dxfId="41" priority="6" operator="containsText" text="offen">
      <formula>NOT(ISERROR(SEARCH("offen",G3)))</formula>
    </cfRule>
  </conditionalFormatting>
  <conditionalFormatting sqref="G2">
    <cfRule type="containsText" dxfId="13" priority="1" operator="containsText" text="Gegenrechnung mit Flachau 3300.-">
      <formula>NOT(ISERROR(SEARCH("Gegenrechnung mit Flachau 3300.-",G2)))</formula>
    </cfRule>
    <cfRule type="containsText" dxfId="12" priority="2" operator="containsText" text="nächste">
      <formula>NOT(ISERROR(SEARCH("nächste",G2)))</formula>
    </cfRule>
    <cfRule type="containsText" dxfId="11" priority="3" operator="containsText" text="offen">
      <formula>NOT(ISERROR(SEARCH("offen",G2)))</formula>
    </cfRule>
  </conditionalFormatting>
  <pageMargins left="0.19685039370078741" right="0.19685039370078741" top="0.47244094488188981" bottom="0.47244094488188981" header="0.31496062992125984" footer="0.31496062992125984"/>
  <pageSetup paperSize="9" scale="62" fitToHeight="0" orientation="landscape" r:id="rId1"/>
  <headerFooter alignWithMargins="0">
    <oddHeader>&amp;L &amp;F&amp;C&amp;A&amp;R&amp;D</oddHeader>
    <oddFooter>&amp;C&amp;P von &amp;N</oddFooter>
  </headerFooter>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error="Nicht in Liste enthalten!">
          <x14:formula1>
            <xm:f>'Leistungen-Liste'!$F$1:$F$38</xm:f>
          </x14:formula1>
          <xm:sqref>B309 B242:B244 B291:B299 B273:B278 B282 B267:B269 B262:B265 B254:B259 B289 B234:B235 B231 B222 B217:B220 B237 B311:B402 B197:B198 B204:B215 B188:B189 B186 B170:B183 B200:B201 B301:B307 B155:B167 B134 B138:B139 B141:B151 B108:B132 B102:B103 B100 B92:B93 B84:B85 B67:B72 B74 B76:B78 B49:B57 B46 B38 B22:B25 B20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5">
    <pageSetUpPr fitToPage="1"/>
  </sheetPr>
  <dimension ref="A1:I319"/>
  <sheetViews>
    <sheetView zoomScaleNormal="100" workbookViewId="0">
      <pane xSplit="1" ySplit="1" topLeftCell="C175" activePane="bottomRight" state="frozen"/>
      <selection pane="topRight" activeCell="B1" sqref="B1"/>
      <selection pane="bottomLeft" activeCell="A2" sqref="A2"/>
      <selection pane="bottomRight" activeCell="F184" sqref="F184"/>
    </sheetView>
  </sheetViews>
  <sheetFormatPr baseColWidth="10" defaultRowHeight="16.2" customHeight="1" x14ac:dyDescent="0.3"/>
  <cols>
    <col min="1" max="1" width="18.6640625" customWidth="1"/>
    <col min="2" max="2" width="40.33203125" customWidth="1"/>
    <col min="3" max="3" width="13.77734375" style="5" customWidth="1"/>
    <col min="4" max="4" width="13.21875" customWidth="1"/>
    <col min="5" max="5" width="17.88671875" customWidth="1"/>
    <col min="6" max="6" width="11.5546875" customWidth="1"/>
    <col min="7" max="7" width="27.44140625" customWidth="1"/>
    <col min="8" max="8" width="80.21875" customWidth="1"/>
  </cols>
  <sheetData>
    <row r="1" spans="1:8" ht="16.2" customHeight="1" x14ac:dyDescent="0.3">
      <c r="A1" s="78" t="s">
        <v>11</v>
      </c>
      <c r="B1" s="127" t="s">
        <v>12</v>
      </c>
      <c r="C1" s="130" t="s">
        <v>23</v>
      </c>
      <c r="D1" s="127" t="s">
        <v>25</v>
      </c>
      <c r="E1" s="127" t="s">
        <v>18</v>
      </c>
      <c r="F1" s="127" t="s">
        <v>19</v>
      </c>
      <c r="G1" s="78" t="s">
        <v>101</v>
      </c>
      <c r="H1" s="128" t="s">
        <v>24</v>
      </c>
    </row>
    <row r="2" spans="1:8" ht="16.2" customHeight="1" x14ac:dyDescent="0.3">
      <c r="A2" s="78" t="s">
        <v>102</v>
      </c>
      <c r="B2" s="126" t="s">
        <v>13</v>
      </c>
      <c r="C2" s="131">
        <v>44196</v>
      </c>
      <c r="D2" s="127">
        <v>1</v>
      </c>
      <c r="E2" s="127">
        <f>INDEX(TAB_Leistungen_30[[Tätigkeit]:[Stk.kosten/Kosten bei Stundensatz]],MATCH(TAB_Doku_2019[[#This Row],[Leistung]],TAB_Leistungen_30[Tätigkeit],0),2)</f>
        <v>60</v>
      </c>
      <c r="F2" s="127">
        <f>INDEX(TAB_Leistungen_30[[Tätigkeit]:[Stk.kosten/Kosten bei Stundensatz]],MATCH(TAB_Doku_2019[[#This Row],[Leistung]],TAB_Leistungen_30[Tätigkeit],0),3)*TAB_Doku_2019[[#This Row],[Stk.]]</f>
        <v>35</v>
      </c>
      <c r="G2" s="78" t="s">
        <v>852</v>
      </c>
      <c r="H2" s="128" t="s">
        <v>818</v>
      </c>
    </row>
    <row r="3" spans="1:8" ht="16.2" customHeight="1" x14ac:dyDescent="0.3">
      <c r="A3" s="78" t="s">
        <v>714</v>
      </c>
      <c r="B3" s="126" t="s">
        <v>13</v>
      </c>
      <c r="C3" s="131">
        <v>44196</v>
      </c>
      <c r="D3" s="127">
        <v>1</v>
      </c>
      <c r="E3" s="127">
        <f>INDEX(TAB_Leistungen_30[[Tätigkeit]:[Stk.kosten/Kosten bei Stundensatz]],MATCH(TAB_Doku_2019[[#This Row],[Leistung]],TAB_Leistungen_30[Tätigkeit],0),2)</f>
        <v>60</v>
      </c>
      <c r="F3" s="127">
        <f>INDEX(TAB_Leistungen_30[[Tätigkeit]:[Stk.kosten/Kosten bei Stundensatz]],MATCH(TAB_Doku_2019[[#This Row],[Leistung]],TAB_Leistungen_30[Tätigkeit],0),3)*TAB_Doku_2019[[#This Row],[Stk.]]</f>
        <v>35</v>
      </c>
      <c r="G3" s="78" t="s">
        <v>852</v>
      </c>
      <c r="H3" s="128" t="s">
        <v>818</v>
      </c>
    </row>
    <row r="4" spans="1:8" ht="16.2" customHeight="1" x14ac:dyDescent="0.3">
      <c r="A4" s="78" t="s">
        <v>102</v>
      </c>
      <c r="B4" s="126" t="s">
        <v>207</v>
      </c>
      <c r="C4" s="131">
        <v>44196</v>
      </c>
      <c r="D4" s="127">
        <v>1</v>
      </c>
      <c r="E4" s="127">
        <f>INDEX(TAB_Leistungen_30[[Tätigkeit]:[Stk.kosten/Kosten bei Stundensatz]],MATCH(TAB_Doku_2019[[#This Row],[Leistung]],TAB_Leistungen_30[Tätigkeit],0),2)</f>
        <v>0</v>
      </c>
      <c r="F4" s="127">
        <f>INDEX(TAB_Leistungen_30[[Tätigkeit]:[Stk.kosten/Kosten bei Stundensatz]],MATCH(TAB_Doku_2019[[#This Row],[Leistung]],TAB_Leistungen_30[Tätigkeit],0),3)*TAB_Doku_2019[[#This Row],[Stk.]]</f>
        <v>5</v>
      </c>
      <c r="G4" s="78" t="s">
        <v>852</v>
      </c>
      <c r="H4" s="128" t="s">
        <v>818</v>
      </c>
    </row>
    <row r="5" spans="1:8" ht="16.2" customHeight="1" x14ac:dyDescent="0.3">
      <c r="A5" s="78" t="s">
        <v>796</v>
      </c>
      <c r="B5" s="126" t="s">
        <v>1</v>
      </c>
      <c r="C5" s="131">
        <v>44188</v>
      </c>
      <c r="D5" s="127">
        <v>1</v>
      </c>
      <c r="E5" s="127">
        <f>INDEX(TAB_Leistungen_30[[Tätigkeit]:[Stk.kosten/Kosten bei Stundensatz]],MATCH(TAB_Doku_2019[[#This Row],[Leistung]],TAB_Leistungen_30[Tätigkeit],0),2)</f>
        <v>10</v>
      </c>
      <c r="F5" s="127">
        <f>INDEX(TAB_Leistungen_30[[Tätigkeit]:[Stk.kosten/Kosten bei Stundensatz]],MATCH(TAB_Doku_2019[[#This Row],[Leistung]],TAB_Leistungen_30[Tätigkeit],0),3)*TAB_Doku_2019[[#This Row],[Stk.]]</f>
        <v>5.833333333333333</v>
      </c>
      <c r="G5" s="78" t="s">
        <v>852</v>
      </c>
      <c r="H5" s="128" t="s">
        <v>817</v>
      </c>
    </row>
    <row r="6" spans="1:8" ht="16.2" customHeight="1" x14ac:dyDescent="0.3">
      <c r="A6" s="78" t="s">
        <v>796</v>
      </c>
      <c r="B6" s="126" t="s">
        <v>9</v>
      </c>
      <c r="C6" s="131">
        <v>44188</v>
      </c>
      <c r="D6" s="127">
        <v>1</v>
      </c>
      <c r="E6" s="127">
        <f>INDEX(TAB_Leistungen_30[[Tätigkeit]:[Stk.kosten/Kosten bei Stundensatz]],MATCH(TAB_Doku_2019[[#This Row],[Leistung]],TAB_Leistungen_30[Tätigkeit],0),2)</f>
        <v>240</v>
      </c>
      <c r="F6" s="127">
        <f>INDEX(TAB_Leistungen_30[[Tätigkeit]:[Stk.kosten/Kosten bei Stundensatz]],MATCH(TAB_Doku_2019[[#This Row],[Leistung]],TAB_Leistungen_30[Tätigkeit],0),3)*TAB_Doku_2019[[#This Row],[Stk.]]</f>
        <v>140</v>
      </c>
      <c r="G6" s="78" t="s">
        <v>852</v>
      </c>
      <c r="H6" s="128" t="s">
        <v>814</v>
      </c>
    </row>
    <row r="7" spans="1:8" ht="16.2" customHeight="1" x14ac:dyDescent="0.3">
      <c r="A7" s="78" t="s">
        <v>796</v>
      </c>
      <c r="B7" s="127" t="s">
        <v>48</v>
      </c>
      <c r="C7" s="131">
        <v>44187</v>
      </c>
      <c r="D7" s="127">
        <v>1</v>
      </c>
      <c r="E7" s="127">
        <f>INDEX(TAB_Leistungen_30[[Tätigkeit]:[Stk.kosten/Kosten bei Stundensatz]],MATCH(TAB_Doku_2019[[#This Row],[Leistung]],TAB_Leistungen_30[Tätigkeit],0),2)</f>
        <v>15</v>
      </c>
      <c r="F7" s="127">
        <f>INDEX(TAB_Leistungen_30[[Tätigkeit]:[Stk.kosten/Kosten bei Stundensatz]],MATCH(TAB_Doku_2019[[#This Row],[Leistung]],TAB_Leistungen_30[Tätigkeit],0),3)*TAB_Doku_2019[[#This Row],[Stk.]]</f>
        <v>8.75</v>
      </c>
      <c r="G7" s="78" t="s">
        <v>852</v>
      </c>
      <c r="H7" s="128" t="s">
        <v>813</v>
      </c>
    </row>
    <row r="8" spans="1:8" ht="16.2" customHeight="1" x14ac:dyDescent="0.3">
      <c r="A8" s="78" t="s">
        <v>724</v>
      </c>
      <c r="B8" s="126" t="s">
        <v>1</v>
      </c>
      <c r="C8" s="131">
        <v>44186</v>
      </c>
      <c r="D8" s="127">
        <v>2</v>
      </c>
      <c r="E8" s="127">
        <f>INDEX(TAB_Leistungen_30[[Tätigkeit]:[Stk.kosten/Kosten bei Stundensatz]],MATCH(TAB_Doku_2019[[#This Row],[Leistung]],TAB_Leistungen_30[Tätigkeit],0),2)</f>
        <v>10</v>
      </c>
      <c r="F8" s="127">
        <f>INDEX(TAB_Leistungen_30[[Tätigkeit]:[Stk.kosten/Kosten bei Stundensatz]],MATCH(TAB_Doku_2019[[#This Row],[Leistung]],TAB_Leistungen_30[Tätigkeit],0),3)*TAB_Doku_2019[[#This Row],[Stk.]]</f>
        <v>11.666666666666666</v>
      </c>
      <c r="G8" s="78" t="s">
        <v>852</v>
      </c>
      <c r="H8" s="128" t="s">
        <v>816</v>
      </c>
    </row>
    <row r="9" spans="1:8" ht="16.2" customHeight="1" x14ac:dyDescent="0.3">
      <c r="A9" s="78" t="s">
        <v>724</v>
      </c>
      <c r="B9" s="126" t="s">
        <v>35</v>
      </c>
      <c r="C9" s="131">
        <v>44180</v>
      </c>
      <c r="D9" s="127">
        <v>2</v>
      </c>
      <c r="E9" s="127">
        <f>INDEX(TAB_Leistungen_30[[Tätigkeit]:[Stk.kosten/Kosten bei Stundensatz]],MATCH(TAB_Doku_2019[[#This Row],[Leistung]],TAB_Leistungen_30[Tätigkeit],0),2)</f>
        <v>60</v>
      </c>
      <c r="F9" s="127">
        <f>INDEX(TAB_Leistungen_30[[Tätigkeit]:[Stk.kosten/Kosten bei Stundensatz]],MATCH(TAB_Doku_2019[[#This Row],[Leistung]],TAB_Leistungen_30[Tätigkeit],0),3)*TAB_Doku_2019[[#This Row],[Stk.]]</f>
        <v>70</v>
      </c>
      <c r="G9" s="78" t="s">
        <v>852</v>
      </c>
      <c r="H9" s="128" t="s">
        <v>815</v>
      </c>
    </row>
    <row r="10" spans="1:8" ht="16.2" customHeight="1" x14ac:dyDescent="0.3">
      <c r="A10" s="78" t="s">
        <v>810</v>
      </c>
      <c r="B10" s="126" t="s">
        <v>48</v>
      </c>
      <c r="C10" s="131">
        <v>44180</v>
      </c>
      <c r="D10" s="127">
        <v>1</v>
      </c>
      <c r="E10" s="127">
        <f>INDEX(TAB_Leistungen_30[[Tätigkeit]:[Stk.kosten/Kosten bei Stundensatz]],MATCH(TAB_Doku_2019[[#This Row],[Leistung]],TAB_Leistungen_30[Tätigkeit],0),2)</f>
        <v>15</v>
      </c>
      <c r="F10" s="127">
        <f>INDEX(TAB_Leistungen_30[[Tätigkeit]:[Stk.kosten/Kosten bei Stundensatz]],MATCH(TAB_Doku_2019[[#This Row],[Leistung]],TAB_Leistungen_30[Tätigkeit],0),3)*TAB_Doku_2019[[#This Row],[Stk.]]</f>
        <v>8.75</v>
      </c>
      <c r="G10" s="78" t="s">
        <v>852</v>
      </c>
      <c r="H10" s="128" t="s">
        <v>812</v>
      </c>
    </row>
    <row r="11" spans="1:8" ht="16.2" customHeight="1" x14ac:dyDescent="0.3">
      <c r="A11" s="78" t="s">
        <v>810</v>
      </c>
      <c r="B11" s="126" t="s">
        <v>48</v>
      </c>
      <c r="C11" s="131">
        <v>44180</v>
      </c>
      <c r="D11" s="127">
        <v>1</v>
      </c>
      <c r="E11" s="127">
        <f>INDEX(TAB_Leistungen_30[[Tätigkeit]:[Stk.kosten/Kosten bei Stundensatz]],MATCH(TAB_Doku_2019[[#This Row],[Leistung]],TAB_Leistungen_30[Tätigkeit],0),2)</f>
        <v>15</v>
      </c>
      <c r="F11" s="127">
        <f>INDEX(TAB_Leistungen_30[[Tätigkeit]:[Stk.kosten/Kosten bei Stundensatz]],MATCH(TAB_Doku_2019[[#This Row],[Leistung]],TAB_Leistungen_30[Tätigkeit],0),3)*TAB_Doku_2019[[#This Row],[Stk.]]</f>
        <v>8.75</v>
      </c>
      <c r="G11" s="78" t="s">
        <v>852</v>
      </c>
      <c r="H11" s="128" t="s">
        <v>811</v>
      </c>
    </row>
    <row r="12" spans="1:8" ht="16.2" customHeight="1" x14ac:dyDescent="0.3">
      <c r="A12" s="78" t="s">
        <v>707</v>
      </c>
      <c r="B12" s="126" t="s">
        <v>48</v>
      </c>
      <c r="C12" s="131">
        <v>44180</v>
      </c>
      <c r="D12" s="127">
        <v>1</v>
      </c>
      <c r="E12" s="127">
        <f>INDEX(TAB_Leistungen_30[[Tätigkeit]:[Stk.kosten/Kosten bei Stundensatz]],MATCH(TAB_Doku_2019[[#This Row],[Leistung]],TAB_Leistungen_30[Tätigkeit],0),2)</f>
        <v>15</v>
      </c>
      <c r="F12" s="127">
        <f>INDEX(TAB_Leistungen_30[[Tätigkeit]:[Stk.kosten/Kosten bei Stundensatz]],MATCH(TAB_Doku_2019[[#This Row],[Leistung]],TAB_Leistungen_30[Tätigkeit],0),3)*TAB_Doku_2019[[#This Row],[Stk.]]</f>
        <v>8.75</v>
      </c>
      <c r="G12" s="78" t="s">
        <v>852</v>
      </c>
      <c r="H12" s="128" t="s">
        <v>809</v>
      </c>
    </row>
    <row r="13" spans="1:8" ht="16.2" customHeight="1" x14ac:dyDescent="0.3">
      <c r="A13" s="78" t="s">
        <v>707</v>
      </c>
      <c r="B13" s="126" t="s">
        <v>523</v>
      </c>
      <c r="C13" s="131">
        <v>44178</v>
      </c>
      <c r="D13" s="127">
        <v>1</v>
      </c>
      <c r="E13" s="127">
        <f>INDEX(TAB_Leistungen_30[[Tätigkeit]:[Stk.kosten/Kosten bei Stundensatz]],MATCH(TAB_Doku_2019[[#This Row],[Leistung]],TAB_Leistungen_30[Tätigkeit],0),2)</f>
        <v>60</v>
      </c>
      <c r="F13" s="127">
        <f>INDEX(TAB_Leistungen_30[[Tätigkeit]:[Stk.kosten/Kosten bei Stundensatz]],MATCH(TAB_Doku_2019[[#This Row],[Leistung]],TAB_Leistungen_30[Tätigkeit],0),3)*TAB_Doku_2019[[#This Row],[Stk.]]</f>
        <v>30</v>
      </c>
      <c r="G13" s="78" t="s">
        <v>852</v>
      </c>
      <c r="H13" s="128" t="s">
        <v>805</v>
      </c>
    </row>
    <row r="14" spans="1:8" ht="16.2" customHeight="1" x14ac:dyDescent="0.3">
      <c r="A14" s="78" t="s">
        <v>707</v>
      </c>
      <c r="B14" s="127" t="s">
        <v>523</v>
      </c>
      <c r="C14" s="131">
        <v>44176</v>
      </c>
      <c r="D14" s="127">
        <v>1</v>
      </c>
      <c r="E14" s="127">
        <f>INDEX(TAB_Leistungen_30[[Tätigkeit]:[Stk.kosten/Kosten bei Stundensatz]],MATCH(TAB_Doku_2019[[#This Row],[Leistung]],TAB_Leistungen_30[Tätigkeit],0),2)</f>
        <v>60</v>
      </c>
      <c r="F14" s="127">
        <f>INDEX(TAB_Leistungen_30[[Tätigkeit]:[Stk.kosten/Kosten bei Stundensatz]],MATCH(TAB_Doku_2019[[#This Row],[Leistung]],TAB_Leistungen_30[Tätigkeit],0),3)*TAB_Doku_2019[[#This Row],[Stk.]]</f>
        <v>30</v>
      </c>
      <c r="G14" s="78" t="s">
        <v>852</v>
      </c>
      <c r="H14" s="128" t="s">
        <v>804</v>
      </c>
    </row>
    <row r="15" spans="1:8" ht="16.2" customHeight="1" x14ac:dyDescent="0.3">
      <c r="A15" s="78" t="s">
        <v>707</v>
      </c>
      <c r="B15" s="126" t="s">
        <v>48</v>
      </c>
      <c r="C15" s="131">
        <v>44176</v>
      </c>
      <c r="D15" s="127">
        <v>1</v>
      </c>
      <c r="E15" s="127">
        <f>INDEX(TAB_Leistungen_30[[Tätigkeit]:[Stk.kosten/Kosten bei Stundensatz]],MATCH(TAB_Doku_2019[[#This Row],[Leistung]],TAB_Leistungen_30[Tätigkeit],0),2)</f>
        <v>15</v>
      </c>
      <c r="F15" s="127">
        <f>INDEX(TAB_Leistungen_30[[Tätigkeit]:[Stk.kosten/Kosten bei Stundensatz]],MATCH(TAB_Doku_2019[[#This Row],[Leistung]],TAB_Leistungen_30[Tätigkeit],0),3)*TAB_Doku_2019[[#This Row],[Stk.]]</f>
        <v>8.75</v>
      </c>
      <c r="G15" s="78" t="s">
        <v>852</v>
      </c>
      <c r="H15" s="128" t="s">
        <v>803</v>
      </c>
    </row>
    <row r="16" spans="1:8" ht="16.2" customHeight="1" x14ac:dyDescent="0.3">
      <c r="A16" s="78" t="s">
        <v>793</v>
      </c>
      <c r="B16" s="127" t="s">
        <v>48</v>
      </c>
      <c r="C16" s="131">
        <v>44175</v>
      </c>
      <c r="D16" s="127">
        <v>1</v>
      </c>
      <c r="E16" s="127">
        <f>INDEX(TAB_Leistungen_30[[Tätigkeit]:[Stk.kosten/Kosten bei Stundensatz]],MATCH(TAB_Doku_2019[[#This Row],[Leistung]],TAB_Leistungen_30[Tätigkeit],0),2)</f>
        <v>15</v>
      </c>
      <c r="F16" s="127">
        <f>INDEX(TAB_Leistungen_30[[Tätigkeit]:[Stk.kosten/Kosten bei Stundensatz]],MATCH(TAB_Doku_2019[[#This Row],[Leistung]],TAB_Leistungen_30[Tätigkeit],0),3)*TAB_Doku_2019[[#This Row],[Stk.]]</f>
        <v>8.75</v>
      </c>
      <c r="G16" s="78" t="s">
        <v>852</v>
      </c>
      <c r="H16" s="128" t="s">
        <v>801</v>
      </c>
    </row>
    <row r="17" spans="1:8" ht="16.2" customHeight="1" x14ac:dyDescent="0.3">
      <c r="A17" s="78" t="s">
        <v>799</v>
      </c>
      <c r="B17" s="127" t="s">
        <v>48</v>
      </c>
      <c r="C17" s="131">
        <v>44174</v>
      </c>
      <c r="D17" s="127">
        <v>1</v>
      </c>
      <c r="E17" s="127">
        <f>INDEX(TAB_Leistungen_30[[Tätigkeit]:[Stk.kosten/Kosten bei Stundensatz]],MATCH(TAB_Doku_2019[[#This Row],[Leistung]],TAB_Leistungen_30[Tätigkeit],0),2)</f>
        <v>15</v>
      </c>
      <c r="F17" s="127">
        <f>INDEX(TAB_Leistungen_30[[Tätigkeit]:[Stk.kosten/Kosten bei Stundensatz]],MATCH(TAB_Doku_2019[[#This Row],[Leistung]],TAB_Leistungen_30[Tätigkeit],0),3)*TAB_Doku_2019[[#This Row],[Stk.]]</f>
        <v>8.75</v>
      </c>
      <c r="G17" s="78" t="s">
        <v>852</v>
      </c>
      <c r="H17" s="128" t="s">
        <v>800</v>
      </c>
    </row>
    <row r="18" spans="1:8" ht="16.2" customHeight="1" x14ac:dyDescent="0.3">
      <c r="A18" s="78" t="s">
        <v>799</v>
      </c>
      <c r="B18" s="127" t="s">
        <v>1</v>
      </c>
      <c r="C18" s="131">
        <v>44174</v>
      </c>
      <c r="D18" s="127">
        <v>1</v>
      </c>
      <c r="E18" s="127">
        <f>INDEX(TAB_Leistungen_30[[Tätigkeit]:[Stk.kosten/Kosten bei Stundensatz]],MATCH(TAB_Doku_2019[[#This Row],[Leistung]],TAB_Leistungen_30[Tätigkeit],0),2)</f>
        <v>10</v>
      </c>
      <c r="F18" s="127">
        <f>INDEX(TAB_Leistungen_30[[Tätigkeit]:[Stk.kosten/Kosten bei Stundensatz]],MATCH(TAB_Doku_2019[[#This Row],[Leistung]],TAB_Leistungen_30[Tätigkeit],0),3)*TAB_Doku_2019[[#This Row],[Stk.]]</f>
        <v>5.833333333333333</v>
      </c>
      <c r="G18" s="78" t="s">
        <v>852</v>
      </c>
      <c r="H18" s="128" t="s">
        <v>807</v>
      </c>
    </row>
    <row r="19" spans="1:8" ht="16.2" customHeight="1" x14ac:dyDescent="0.3">
      <c r="A19" s="78" t="s">
        <v>796</v>
      </c>
      <c r="B19" s="127" t="s">
        <v>1</v>
      </c>
      <c r="C19" s="131">
        <v>44174</v>
      </c>
      <c r="D19" s="127">
        <v>1</v>
      </c>
      <c r="E19" s="127">
        <f>INDEX(TAB_Leistungen_30[[Tätigkeit]:[Stk.kosten/Kosten bei Stundensatz]],MATCH(TAB_Doku_2019[[#This Row],[Leistung]],TAB_Leistungen_30[Tätigkeit],0),2)</f>
        <v>10</v>
      </c>
      <c r="F19" s="127">
        <f>INDEX(TAB_Leistungen_30[[Tätigkeit]:[Stk.kosten/Kosten bei Stundensatz]],MATCH(TAB_Doku_2019[[#This Row],[Leistung]],TAB_Leistungen_30[Tätigkeit],0),3)*TAB_Doku_2019[[#This Row],[Stk.]]</f>
        <v>5.833333333333333</v>
      </c>
      <c r="G19" s="78" t="s">
        <v>852</v>
      </c>
      <c r="H19" s="128" t="s">
        <v>797</v>
      </c>
    </row>
    <row r="20" spans="1:8" ht="16.2" customHeight="1" x14ac:dyDescent="0.3">
      <c r="A20" s="78" t="s">
        <v>761</v>
      </c>
      <c r="B20" s="127" t="s">
        <v>48</v>
      </c>
      <c r="C20" s="131">
        <v>44174</v>
      </c>
      <c r="D20" s="127">
        <v>1</v>
      </c>
      <c r="E20" s="127">
        <f>INDEX(TAB_Leistungen_30[[Tätigkeit]:[Stk.kosten/Kosten bei Stundensatz]],MATCH(TAB_Doku_2019[[#This Row],[Leistung]],TAB_Leistungen_30[Tätigkeit],0),2)</f>
        <v>15</v>
      </c>
      <c r="F20" s="127">
        <f>INDEX(TAB_Leistungen_30[[Tätigkeit]:[Stk.kosten/Kosten bei Stundensatz]],MATCH(TAB_Doku_2019[[#This Row],[Leistung]],TAB_Leistungen_30[Tätigkeit],0),3)*TAB_Doku_2019[[#This Row],[Stk.]]</f>
        <v>8.75</v>
      </c>
      <c r="G20" s="78" t="s">
        <v>852</v>
      </c>
      <c r="H20" s="128" t="s">
        <v>795</v>
      </c>
    </row>
    <row r="21" spans="1:8" ht="16.2" customHeight="1" x14ac:dyDescent="0.3">
      <c r="A21" s="78" t="s">
        <v>707</v>
      </c>
      <c r="B21" s="127" t="s">
        <v>1</v>
      </c>
      <c r="C21" s="131">
        <v>44172</v>
      </c>
      <c r="D21" s="127">
        <v>1</v>
      </c>
      <c r="E21" s="127">
        <f>INDEX(TAB_Leistungen_30[[Tätigkeit]:[Stk.kosten/Kosten bei Stundensatz]],MATCH(TAB_Doku_2019[[#This Row],[Leistung]],TAB_Leistungen_30[Tätigkeit],0),2)</f>
        <v>10</v>
      </c>
      <c r="F21" s="127">
        <f>INDEX(TAB_Leistungen_30[[Tätigkeit]:[Stk.kosten/Kosten bei Stundensatz]],MATCH(TAB_Doku_2019[[#This Row],[Leistung]],TAB_Leistungen_30[Tätigkeit],0),3)*TAB_Doku_2019[[#This Row],[Stk.]]</f>
        <v>5.833333333333333</v>
      </c>
      <c r="G21" s="78" t="s">
        <v>852</v>
      </c>
      <c r="H21" s="128" t="s">
        <v>806</v>
      </c>
    </row>
    <row r="22" spans="1:8" ht="16.2" customHeight="1" x14ac:dyDescent="0.3">
      <c r="A22" s="78" t="s">
        <v>796</v>
      </c>
      <c r="B22" s="127" t="s">
        <v>48</v>
      </c>
      <c r="C22" s="131">
        <v>44172</v>
      </c>
      <c r="D22" s="127">
        <v>1</v>
      </c>
      <c r="E22" s="127">
        <f>INDEX(TAB_Leistungen_30[[Tätigkeit]:[Stk.kosten/Kosten bei Stundensatz]],MATCH(TAB_Doku_2019[[#This Row],[Leistung]],TAB_Leistungen_30[Tätigkeit],0),2)</f>
        <v>15</v>
      </c>
      <c r="F22" s="127">
        <f>INDEX(TAB_Leistungen_30[[Tätigkeit]:[Stk.kosten/Kosten bei Stundensatz]],MATCH(TAB_Doku_2019[[#This Row],[Leistung]],TAB_Leistungen_30[Tätigkeit],0),3)*TAB_Doku_2019[[#This Row],[Stk.]]</f>
        <v>8.75</v>
      </c>
      <c r="G22" s="78" t="s">
        <v>852</v>
      </c>
      <c r="H22" s="128" t="s">
        <v>798</v>
      </c>
    </row>
    <row r="23" spans="1:8" ht="16.2" customHeight="1" x14ac:dyDescent="0.3">
      <c r="A23" s="78" t="s">
        <v>793</v>
      </c>
      <c r="B23" s="126" t="s">
        <v>48</v>
      </c>
      <c r="C23" s="131">
        <v>44172</v>
      </c>
      <c r="D23" s="127">
        <v>1</v>
      </c>
      <c r="E23" s="127">
        <f>INDEX(TAB_Leistungen_30[[Tätigkeit]:[Stk.kosten/Kosten bei Stundensatz]],MATCH(TAB_Doku_2019[[#This Row],[Leistung]],TAB_Leistungen_30[Tätigkeit],0),2)</f>
        <v>15</v>
      </c>
      <c r="F23" s="127">
        <f>INDEX(TAB_Leistungen_30[[Tätigkeit]:[Stk.kosten/Kosten bei Stundensatz]],MATCH(TAB_Doku_2019[[#This Row],[Leistung]],TAB_Leistungen_30[Tätigkeit],0),3)*TAB_Doku_2019[[#This Row],[Stk.]]</f>
        <v>8.75</v>
      </c>
      <c r="G23" s="78" t="s">
        <v>852</v>
      </c>
      <c r="H23" s="128" t="s">
        <v>794</v>
      </c>
    </row>
    <row r="24" spans="1:8" ht="16.2" customHeight="1" x14ac:dyDescent="0.3">
      <c r="A24" s="78" t="s">
        <v>707</v>
      </c>
      <c r="B24" s="126" t="s">
        <v>48</v>
      </c>
      <c r="C24" s="131">
        <v>44169</v>
      </c>
      <c r="D24" s="127">
        <v>1</v>
      </c>
      <c r="E24" s="127">
        <f>INDEX(TAB_Leistungen_30[[Tätigkeit]:[Stk.kosten/Kosten bei Stundensatz]],MATCH(TAB_Doku_2019[[#This Row],[Leistung]],TAB_Leistungen_30[Tätigkeit],0),2)</f>
        <v>15</v>
      </c>
      <c r="F24" s="127">
        <f>INDEX(TAB_Leistungen_30[[Tätigkeit]:[Stk.kosten/Kosten bei Stundensatz]],MATCH(TAB_Doku_2019[[#This Row],[Leistung]],TAB_Leistungen_30[Tätigkeit],0),3)*TAB_Doku_2019[[#This Row],[Stk.]]</f>
        <v>8.75</v>
      </c>
      <c r="G24" s="78" t="s">
        <v>852</v>
      </c>
      <c r="H24" s="128" t="s">
        <v>802</v>
      </c>
    </row>
    <row r="25" spans="1:8" ht="16.2" customHeight="1" x14ac:dyDescent="0.3">
      <c r="A25" s="78" t="s">
        <v>790</v>
      </c>
      <c r="B25" s="127" t="s">
        <v>48</v>
      </c>
      <c r="C25" s="131">
        <v>44167</v>
      </c>
      <c r="D25" s="127">
        <v>1</v>
      </c>
      <c r="E25" s="127">
        <f>INDEX(TAB_Leistungen_30[[Tätigkeit]:[Stk.kosten/Kosten bei Stundensatz]],MATCH(TAB_Doku_2019[[#This Row],[Leistung]],TAB_Leistungen_30[Tätigkeit],0),2)</f>
        <v>15</v>
      </c>
      <c r="F25" s="127">
        <f>INDEX(TAB_Leistungen_30[[Tätigkeit]:[Stk.kosten/Kosten bei Stundensatz]],MATCH(TAB_Doku_2019[[#This Row],[Leistung]],TAB_Leistungen_30[Tätigkeit],0),3)*TAB_Doku_2019[[#This Row],[Stk.]]</f>
        <v>8.75</v>
      </c>
      <c r="G25" s="78" t="s">
        <v>852</v>
      </c>
      <c r="H25" s="128" t="s">
        <v>792</v>
      </c>
    </row>
    <row r="26" spans="1:8" ht="16.2" customHeight="1" x14ac:dyDescent="0.3">
      <c r="A26" s="78" t="s">
        <v>745</v>
      </c>
      <c r="B26" s="127" t="s">
        <v>48</v>
      </c>
      <c r="C26" s="131">
        <v>44164</v>
      </c>
      <c r="D26" s="127">
        <v>1</v>
      </c>
      <c r="E26" s="127">
        <f>INDEX(TAB_Leistungen_30[[Tätigkeit]:[Stk.kosten/Kosten bei Stundensatz]],MATCH(TAB_Doku_2019[[#This Row],[Leistung]],TAB_Leistungen_30[Tätigkeit],0),2)</f>
        <v>15</v>
      </c>
      <c r="F26" s="127">
        <f>INDEX(TAB_Leistungen_30[[Tätigkeit]:[Stk.kosten/Kosten bei Stundensatz]],MATCH(TAB_Doku_2019[[#This Row],[Leistung]],TAB_Leistungen_30[Tätigkeit],0),3)*TAB_Doku_2019[[#This Row],[Stk.]]</f>
        <v>8.75</v>
      </c>
      <c r="G26" s="78" t="s">
        <v>852</v>
      </c>
      <c r="H26" s="128" t="s">
        <v>808</v>
      </c>
    </row>
    <row r="27" spans="1:8" ht="16.2" customHeight="1" x14ac:dyDescent="0.3">
      <c r="A27" s="78" t="s">
        <v>745</v>
      </c>
      <c r="B27" s="126" t="s">
        <v>22</v>
      </c>
      <c r="C27" s="131">
        <v>44161</v>
      </c>
      <c r="D27" s="127">
        <v>0.5</v>
      </c>
      <c r="E27" s="127">
        <f>INDEX(TAB_Leistungen_30[[Tätigkeit]:[Stk.kosten/Kosten bei Stundensatz]],MATCH(TAB_Doku_2019[[#This Row],[Leistung]],TAB_Leistungen_30[Tätigkeit],0),2)</f>
        <v>60</v>
      </c>
      <c r="F27" s="127">
        <f>INDEX(TAB_Leistungen_30[[Tätigkeit]:[Stk.kosten/Kosten bei Stundensatz]],MATCH(TAB_Doku_2019[[#This Row],[Leistung]],TAB_Leistungen_30[Tätigkeit],0),3)*TAB_Doku_2019[[#This Row],[Stk.]]</f>
        <v>17.5</v>
      </c>
      <c r="G27" s="78" t="s">
        <v>852</v>
      </c>
      <c r="H27" s="128" t="s">
        <v>789</v>
      </c>
    </row>
    <row r="28" spans="1:8" ht="16.2" customHeight="1" x14ac:dyDescent="0.3">
      <c r="A28" s="78" t="s">
        <v>745</v>
      </c>
      <c r="B28" s="126" t="s">
        <v>48</v>
      </c>
      <c r="C28" s="131">
        <v>44161</v>
      </c>
      <c r="D28" s="127">
        <v>1</v>
      </c>
      <c r="E28" s="127">
        <f>INDEX(TAB_Leistungen_30[[Tätigkeit]:[Stk.kosten/Kosten bei Stundensatz]],MATCH(TAB_Doku_2019[[#This Row],[Leistung]],TAB_Leistungen_30[Tätigkeit],0),2)</f>
        <v>15</v>
      </c>
      <c r="F28" s="127">
        <f>INDEX(TAB_Leistungen_30[[Tätigkeit]:[Stk.kosten/Kosten bei Stundensatz]],MATCH(TAB_Doku_2019[[#This Row],[Leistung]],TAB_Leistungen_30[Tätigkeit],0),3)*TAB_Doku_2019[[#This Row],[Stk.]]</f>
        <v>8.75</v>
      </c>
      <c r="G28" s="78" t="s">
        <v>852</v>
      </c>
      <c r="H28" s="128" t="s">
        <v>786</v>
      </c>
    </row>
    <row r="29" spans="1:8" ht="16.2" customHeight="1" x14ac:dyDescent="0.3">
      <c r="A29" s="78" t="s">
        <v>775</v>
      </c>
      <c r="B29" s="126" t="s">
        <v>48</v>
      </c>
      <c r="C29" s="131">
        <v>44160</v>
      </c>
      <c r="D29" s="127">
        <v>1</v>
      </c>
      <c r="E29" s="127">
        <f>INDEX(TAB_Leistungen_30[[Tätigkeit]:[Stk.kosten/Kosten bei Stundensatz]],MATCH(TAB_Doku_2019[[#This Row],[Leistung]],TAB_Leistungen_30[Tätigkeit],0),2)</f>
        <v>15</v>
      </c>
      <c r="F29" s="127">
        <f>INDEX(TAB_Leistungen_30[[Tätigkeit]:[Stk.kosten/Kosten bei Stundensatz]],MATCH(TAB_Doku_2019[[#This Row],[Leistung]],TAB_Leistungen_30[Tätigkeit],0),3)*TAB_Doku_2019[[#This Row],[Stk.]]</f>
        <v>8.75</v>
      </c>
      <c r="G29" s="78" t="s">
        <v>852</v>
      </c>
      <c r="H29" s="128" t="s">
        <v>783</v>
      </c>
    </row>
    <row r="30" spans="1:8" ht="16.2" customHeight="1" x14ac:dyDescent="0.3">
      <c r="A30" s="78" t="s">
        <v>790</v>
      </c>
      <c r="B30" s="127" t="s">
        <v>49</v>
      </c>
      <c r="C30" s="131">
        <v>44159</v>
      </c>
      <c r="D30" s="127">
        <v>1</v>
      </c>
      <c r="E30" s="127">
        <f>INDEX(TAB_Leistungen_30[[Tätigkeit]:[Stk.kosten/Kosten bei Stundensatz]],MATCH(TAB_Doku_2019[[#This Row],[Leistung]],TAB_Leistungen_30[Tätigkeit],0),2)</f>
        <v>30</v>
      </c>
      <c r="F30" s="127">
        <f>INDEX(TAB_Leistungen_30[[Tätigkeit]:[Stk.kosten/Kosten bei Stundensatz]],MATCH(TAB_Doku_2019[[#This Row],[Leistung]],TAB_Leistungen_30[Tätigkeit],0),3)*TAB_Doku_2019[[#This Row],[Stk.]]</f>
        <v>17.5</v>
      </c>
      <c r="G30" s="78" t="s">
        <v>852</v>
      </c>
      <c r="H30" s="128" t="s">
        <v>791</v>
      </c>
    </row>
    <row r="31" spans="1:8" ht="16.2" customHeight="1" x14ac:dyDescent="0.3">
      <c r="A31" s="78" t="s">
        <v>745</v>
      </c>
      <c r="B31" s="127" t="s">
        <v>1</v>
      </c>
      <c r="C31" s="131">
        <v>44155</v>
      </c>
      <c r="D31" s="127">
        <v>1</v>
      </c>
      <c r="E31" s="127">
        <f>INDEX(TAB_Leistungen_30[[Tätigkeit]:[Stk.kosten/Kosten bei Stundensatz]],MATCH(TAB_Doku_2019[[#This Row],[Leistung]],TAB_Leistungen_30[Tätigkeit],0),2)</f>
        <v>10</v>
      </c>
      <c r="F31" s="127">
        <f>INDEX(TAB_Leistungen_30[[Tätigkeit]:[Stk.kosten/Kosten bei Stundensatz]],MATCH(TAB_Doku_2019[[#This Row],[Leistung]],TAB_Leistungen_30[Tätigkeit],0),3)*TAB_Doku_2019[[#This Row],[Stk.]]</f>
        <v>5.833333333333333</v>
      </c>
      <c r="G31" s="78" t="s">
        <v>852</v>
      </c>
      <c r="H31" s="128" t="s">
        <v>788</v>
      </c>
    </row>
    <row r="32" spans="1:8" ht="16.2" customHeight="1" x14ac:dyDescent="0.3">
      <c r="A32" s="78" t="s">
        <v>775</v>
      </c>
      <c r="B32" s="126" t="s">
        <v>48</v>
      </c>
      <c r="C32" s="131">
        <v>44148</v>
      </c>
      <c r="D32" s="127">
        <v>1</v>
      </c>
      <c r="E32" s="127">
        <f>INDEX(TAB_Leistungen_30[[Tätigkeit]:[Stk.kosten/Kosten bei Stundensatz]],MATCH(TAB_Doku_2019[[#This Row],[Leistung]],TAB_Leistungen_30[Tätigkeit],0),2)</f>
        <v>15</v>
      </c>
      <c r="F32" s="127">
        <f>INDEX(TAB_Leistungen_30[[Tätigkeit]:[Stk.kosten/Kosten bei Stundensatz]],MATCH(TAB_Doku_2019[[#This Row],[Leistung]],TAB_Leistungen_30[Tätigkeit],0),3)*TAB_Doku_2019[[#This Row],[Stk.]]</f>
        <v>8.75</v>
      </c>
      <c r="G32" s="78" t="s">
        <v>852</v>
      </c>
      <c r="H32" s="128" t="s">
        <v>784</v>
      </c>
    </row>
    <row r="33" spans="1:8" ht="16.2" customHeight="1" x14ac:dyDescent="0.3">
      <c r="A33" s="78" t="s">
        <v>745</v>
      </c>
      <c r="B33" s="126" t="s">
        <v>1</v>
      </c>
      <c r="C33" s="131">
        <v>44146</v>
      </c>
      <c r="D33" s="127">
        <v>1</v>
      </c>
      <c r="E33" s="127">
        <f>INDEX(TAB_Leistungen_30[[Tätigkeit]:[Stk.kosten/Kosten bei Stundensatz]],MATCH(TAB_Doku_2019[[#This Row],[Leistung]],TAB_Leistungen_30[Tätigkeit],0),2)</f>
        <v>10</v>
      </c>
      <c r="F33" s="127">
        <f>INDEX(TAB_Leistungen_30[[Tätigkeit]:[Stk.kosten/Kosten bei Stundensatz]],MATCH(TAB_Doku_2019[[#This Row],[Leistung]],TAB_Leistungen_30[Tätigkeit],0),3)*TAB_Doku_2019[[#This Row],[Stk.]]</f>
        <v>5.833333333333333</v>
      </c>
      <c r="G33" s="78" t="s">
        <v>852</v>
      </c>
      <c r="H33" s="128" t="s">
        <v>787</v>
      </c>
    </row>
    <row r="34" spans="1:8" ht="16.2" customHeight="1" x14ac:dyDescent="0.3">
      <c r="A34" s="78" t="s">
        <v>775</v>
      </c>
      <c r="B34" s="126" t="s">
        <v>8</v>
      </c>
      <c r="C34" s="131">
        <v>44146</v>
      </c>
      <c r="D34" s="127">
        <v>1</v>
      </c>
      <c r="E34" s="127">
        <f>INDEX(TAB_Leistungen_30[[Tätigkeit]:[Stk.kosten/Kosten bei Stundensatz]],MATCH(TAB_Doku_2019[[#This Row],[Leistung]],TAB_Leistungen_30[Tätigkeit],0),2)</f>
        <v>180</v>
      </c>
      <c r="F34" s="127">
        <f>INDEX(TAB_Leistungen_30[[Tätigkeit]:[Stk.kosten/Kosten bei Stundensatz]],MATCH(TAB_Doku_2019[[#This Row],[Leistung]],TAB_Leistungen_30[Tätigkeit],0),3)*TAB_Doku_2019[[#This Row],[Stk.]]</f>
        <v>105</v>
      </c>
      <c r="G34" s="78" t="s">
        <v>852</v>
      </c>
      <c r="H34" s="127" t="s">
        <v>785</v>
      </c>
    </row>
    <row r="35" spans="1:8" ht="16.2" customHeight="1" x14ac:dyDescent="0.3">
      <c r="A35" s="78" t="s">
        <v>775</v>
      </c>
      <c r="B35" s="126" t="s">
        <v>48</v>
      </c>
      <c r="C35" s="131">
        <v>44140</v>
      </c>
      <c r="D35" s="127">
        <v>1</v>
      </c>
      <c r="E35" s="127">
        <f>INDEX(TAB_Leistungen_30[[Tätigkeit]:[Stk.kosten/Kosten bei Stundensatz]],MATCH(TAB_Doku_2019[[#This Row],[Leistung]],TAB_Leistungen_30[Tätigkeit],0),2)</f>
        <v>15</v>
      </c>
      <c r="F35" s="127">
        <f>INDEX(TAB_Leistungen_30[[Tätigkeit]:[Stk.kosten/Kosten bei Stundensatz]],MATCH(TAB_Doku_2019[[#This Row],[Leistung]],TAB_Leistungen_30[Tätigkeit],0),3)*TAB_Doku_2019[[#This Row],[Stk.]]</f>
        <v>8.75</v>
      </c>
      <c r="G35" s="78" t="str">
        <f>"November"</f>
        <v>November</v>
      </c>
      <c r="H35" s="128" t="s">
        <v>777</v>
      </c>
    </row>
    <row r="36" spans="1:8" ht="16.2" customHeight="1" x14ac:dyDescent="0.3">
      <c r="A36" s="78" t="s">
        <v>102</v>
      </c>
      <c r="B36" s="126" t="s">
        <v>207</v>
      </c>
      <c r="C36" s="131">
        <v>44140</v>
      </c>
      <c r="D36" s="127">
        <v>2</v>
      </c>
      <c r="E36" s="127">
        <f>INDEX(TAB_Leistungen_30[[Tätigkeit]:[Stk.kosten/Kosten bei Stundensatz]],MATCH(TAB_Doku_2019[[#This Row],[Leistung]],TAB_Leistungen_30[Tätigkeit],0),2)</f>
        <v>0</v>
      </c>
      <c r="F36" s="127">
        <f>INDEX(TAB_Leistungen_30[[Tätigkeit]:[Stk.kosten/Kosten bei Stundensatz]],MATCH(TAB_Doku_2019[[#This Row],[Leistung]],TAB_Leistungen_30[Tätigkeit],0),3)*TAB_Doku_2019[[#This Row],[Stk.]]</f>
        <v>10</v>
      </c>
      <c r="G36" s="78" t="str">
        <f>"November"</f>
        <v>November</v>
      </c>
      <c r="H36" s="128" t="s">
        <v>780</v>
      </c>
    </row>
    <row r="37" spans="1:8" ht="16.2" customHeight="1" x14ac:dyDescent="0.3">
      <c r="A37" s="78" t="s">
        <v>102</v>
      </c>
      <c r="B37" s="126" t="s">
        <v>13</v>
      </c>
      <c r="C37" s="131">
        <v>44140</v>
      </c>
      <c r="D37" s="127">
        <v>2</v>
      </c>
      <c r="E37" s="127">
        <f>INDEX(TAB_Leistungen_30[[Tätigkeit]:[Stk.kosten/Kosten bei Stundensatz]],MATCH(TAB_Doku_2019[[#This Row],[Leistung]],TAB_Leistungen_30[Tätigkeit],0),2)</f>
        <v>60</v>
      </c>
      <c r="F37" s="127">
        <f>INDEX(TAB_Leistungen_30[[Tätigkeit]:[Stk.kosten/Kosten bei Stundensatz]],MATCH(TAB_Doku_2019[[#This Row],[Leistung]],TAB_Leistungen_30[Tätigkeit],0),3)*TAB_Doku_2019[[#This Row],[Stk.]]</f>
        <v>70</v>
      </c>
      <c r="G37" s="78" t="str">
        <f>"November"</f>
        <v>November</v>
      </c>
      <c r="H37" s="128" t="s">
        <v>781</v>
      </c>
    </row>
    <row r="38" spans="1:8" ht="16.2" customHeight="1" x14ac:dyDescent="0.3">
      <c r="A38" s="78" t="s">
        <v>745</v>
      </c>
      <c r="B38" s="126" t="s">
        <v>778</v>
      </c>
      <c r="C38" s="131">
        <v>44139</v>
      </c>
      <c r="D38" s="127">
        <v>2</v>
      </c>
      <c r="E38" s="127">
        <f>INDEX(TAB_Leistungen_30[[Tätigkeit]:[Stk.kosten/Kosten bei Stundensatz]],MATCH(TAB_Doku_2019[[#This Row],[Leistung]],TAB_Leistungen_30[Tätigkeit],0),2)</f>
        <v>60</v>
      </c>
      <c r="F38" s="127">
        <f>INDEX(TAB_Leistungen_30[[Tätigkeit]:[Stk.kosten/Kosten bei Stundensatz]],MATCH(TAB_Doku_2019[[#This Row],[Leistung]],TAB_Leistungen_30[Tätigkeit],0),3)*TAB_Doku_2019[[#This Row],[Stk.]]</f>
        <v>70</v>
      </c>
      <c r="G38" s="78" t="str">
        <f>"November"</f>
        <v>November</v>
      </c>
      <c r="H38" s="128" t="s">
        <v>779</v>
      </c>
    </row>
    <row r="39" spans="1:8" ht="16.2" customHeight="1" x14ac:dyDescent="0.3">
      <c r="A39" s="78" t="s">
        <v>775</v>
      </c>
      <c r="B39" s="127" t="s">
        <v>48</v>
      </c>
      <c r="C39" s="131">
        <v>44134</v>
      </c>
      <c r="D39" s="127">
        <v>1</v>
      </c>
      <c r="E39" s="127">
        <f>INDEX(TAB_Leistungen_30[[Tätigkeit]:[Stk.kosten/Kosten bei Stundensatz]],MATCH(TAB_Doku_2019[[#This Row],[Leistung]],TAB_Leistungen_30[Tätigkeit],0),2)</f>
        <v>15</v>
      </c>
      <c r="F39" s="127">
        <f>INDEX(TAB_Leistungen_30[[Tätigkeit]:[Stk.kosten/Kosten bei Stundensatz]],MATCH(TAB_Doku_2019[[#This Row],[Leistung]],TAB_Leistungen_30[Tätigkeit],0),3)*TAB_Doku_2019[[#This Row],[Stk.]]</f>
        <v>8.75</v>
      </c>
      <c r="G39" s="78" t="str">
        <f>"November"</f>
        <v>November</v>
      </c>
      <c r="H39" s="128" t="s">
        <v>776</v>
      </c>
    </row>
    <row r="40" spans="1:8" ht="16.2" customHeight="1" x14ac:dyDescent="0.3">
      <c r="A40" s="78" t="s">
        <v>760</v>
      </c>
      <c r="B40" s="127" t="s">
        <v>13</v>
      </c>
      <c r="C40" s="131">
        <v>44124</v>
      </c>
      <c r="D40" s="127">
        <v>0</v>
      </c>
      <c r="E40" s="127">
        <f>INDEX(TAB_Leistungen_30[[Tätigkeit]:[Stk.kosten/Kosten bei Stundensatz]],MATCH(TAB_Doku_2019[[#This Row],[Leistung]],TAB_Leistungen_30[Tätigkeit],0),2)</f>
        <v>60</v>
      </c>
      <c r="F40" s="127">
        <f>INDEX(TAB_Leistungen_30[[Tätigkeit]:[Stk.kosten/Kosten bei Stundensatz]],MATCH(TAB_Doku_2019[[#This Row],[Leistung]],TAB_Leistungen_30[Tätigkeit],0),3)*TAB_Doku_2019[[#This Row],[Stk.]]</f>
        <v>0</v>
      </c>
      <c r="G40" s="78" t="s">
        <v>782</v>
      </c>
      <c r="H40" s="128" t="s">
        <v>774</v>
      </c>
    </row>
    <row r="41" spans="1:8" ht="16.2" customHeight="1" x14ac:dyDescent="0.3">
      <c r="A41" s="78" t="s">
        <v>761</v>
      </c>
      <c r="B41" s="126" t="s">
        <v>48</v>
      </c>
      <c r="C41" s="131">
        <v>44121</v>
      </c>
      <c r="D41" s="127">
        <v>1</v>
      </c>
      <c r="E41" s="127">
        <f>INDEX(TAB_Leistungen_30[[Tätigkeit]:[Stk.kosten/Kosten bei Stundensatz]],MATCH(TAB_Doku_2019[[#This Row],[Leistung]],TAB_Leistungen_30[Tätigkeit],0),2)</f>
        <v>15</v>
      </c>
      <c r="F41" s="127">
        <f>INDEX(TAB_Leistungen_30[[Tätigkeit]:[Stk.kosten/Kosten bei Stundensatz]],MATCH(TAB_Doku_2019[[#This Row],[Leistung]],TAB_Leistungen_30[Tätigkeit],0),3)*TAB_Doku_2019[[#This Row],[Stk.]]</f>
        <v>8.75</v>
      </c>
      <c r="G41" s="78" t="str">
        <f t="shared" ref="G41:G78" si="0">"November"</f>
        <v>November</v>
      </c>
      <c r="H41" s="128" t="s">
        <v>772</v>
      </c>
    </row>
    <row r="42" spans="1:8" ht="16.2" customHeight="1" x14ac:dyDescent="0.3">
      <c r="A42" s="78" t="s">
        <v>758</v>
      </c>
      <c r="B42" s="126" t="s">
        <v>140</v>
      </c>
      <c r="C42" s="131">
        <v>44121</v>
      </c>
      <c r="D42" s="127">
        <v>1</v>
      </c>
      <c r="E42" s="127">
        <f>INDEX(TAB_Leistungen_30[[Tätigkeit]:[Stk.kosten/Kosten bei Stundensatz]],MATCH(TAB_Doku_2019[[#This Row],[Leistung]],TAB_Leistungen_30[Tätigkeit],0),2)</f>
        <v>5</v>
      </c>
      <c r="F42" s="127">
        <f>INDEX(TAB_Leistungen_30[[Tätigkeit]:[Stk.kosten/Kosten bei Stundensatz]],MATCH(TAB_Doku_2019[[#This Row],[Leistung]],TAB_Leistungen_30[Tätigkeit],0),3)*TAB_Doku_2019[[#This Row],[Stk.]]</f>
        <v>2.9166666666666665</v>
      </c>
      <c r="G42" s="78" t="str">
        <f t="shared" si="0"/>
        <v>November</v>
      </c>
      <c r="H42" s="128" t="s">
        <v>771</v>
      </c>
    </row>
    <row r="43" spans="1:8" ht="16.2" customHeight="1" x14ac:dyDescent="0.3">
      <c r="A43" s="78" t="s">
        <v>769</v>
      </c>
      <c r="B43" s="126" t="s">
        <v>140</v>
      </c>
      <c r="C43" s="131">
        <v>44121</v>
      </c>
      <c r="D43" s="127">
        <v>1</v>
      </c>
      <c r="E43" s="127">
        <f>INDEX(TAB_Leistungen_30[[Tätigkeit]:[Stk.kosten/Kosten bei Stundensatz]],MATCH(TAB_Doku_2019[[#This Row],[Leistung]],TAB_Leistungen_30[Tätigkeit],0),2)</f>
        <v>5</v>
      </c>
      <c r="F43" s="127">
        <f>INDEX(TAB_Leistungen_30[[Tätigkeit]:[Stk.kosten/Kosten bei Stundensatz]],MATCH(TAB_Doku_2019[[#This Row],[Leistung]],TAB_Leistungen_30[Tätigkeit],0),3)*TAB_Doku_2019[[#This Row],[Stk.]]</f>
        <v>2.9166666666666665</v>
      </c>
      <c r="G43" s="78" t="str">
        <f t="shared" si="0"/>
        <v>November</v>
      </c>
      <c r="H43" s="128" t="s">
        <v>770</v>
      </c>
    </row>
    <row r="44" spans="1:8" ht="16.2" customHeight="1" x14ac:dyDescent="0.3">
      <c r="A44" s="78" t="s">
        <v>756</v>
      </c>
      <c r="B44" s="126" t="s">
        <v>13</v>
      </c>
      <c r="C44" s="131">
        <v>44104</v>
      </c>
      <c r="D44" s="127">
        <v>1</v>
      </c>
      <c r="E44" s="127">
        <f>INDEX(TAB_Leistungen_30[[Tätigkeit]:[Stk.kosten/Kosten bei Stundensatz]],MATCH(TAB_Doku_2019[[#This Row],[Leistung]],TAB_Leistungen_30[Tätigkeit],0),2)</f>
        <v>60</v>
      </c>
      <c r="F44" s="127">
        <f>INDEX(TAB_Leistungen_30[[Tätigkeit]:[Stk.kosten/Kosten bei Stundensatz]],MATCH(TAB_Doku_2019[[#This Row],[Leistung]],TAB_Leistungen_30[Tätigkeit],0),3)*TAB_Doku_2019[[#This Row],[Stk.]]</f>
        <v>35</v>
      </c>
      <c r="G44" s="78" t="str">
        <f t="shared" si="0"/>
        <v>November</v>
      </c>
      <c r="H44" s="128" t="s">
        <v>757</v>
      </c>
    </row>
    <row r="45" spans="1:8" ht="16.2" customHeight="1" x14ac:dyDescent="0.3">
      <c r="A45" s="78" t="s">
        <v>745</v>
      </c>
      <c r="B45" s="126" t="s">
        <v>22</v>
      </c>
      <c r="C45" s="131">
        <v>44102</v>
      </c>
      <c r="D45" s="127">
        <v>0.5</v>
      </c>
      <c r="E45" s="127">
        <f>INDEX(TAB_Leistungen_30[[Tätigkeit]:[Stk.kosten/Kosten bei Stundensatz]],MATCH(TAB_Doku_2019[[#This Row],[Leistung]],TAB_Leistungen_30[Tätigkeit],0),2)</f>
        <v>60</v>
      </c>
      <c r="F45" s="127">
        <f>INDEX(TAB_Leistungen_30[[Tätigkeit]:[Stk.kosten/Kosten bei Stundensatz]],MATCH(TAB_Doku_2019[[#This Row],[Leistung]],TAB_Leistungen_30[Tätigkeit],0),3)*TAB_Doku_2019[[#This Row],[Stk.]]</f>
        <v>17.5</v>
      </c>
      <c r="G45" s="78" t="str">
        <f t="shared" si="0"/>
        <v>November</v>
      </c>
      <c r="H45" s="128" t="s">
        <v>755</v>
      </c>
    </row>
    <row r="46" spans="1:8" ht="16.2" customHeight="1" x14ac:dyDescent="0.3">
      <c r="A46" s="78" t="s">
        <v>745</v>
      </c>
      <c r="B46" s="126" t="s">
        <v>255</v>
      </c>
      <c r="C46" s="131">
        <v>44097</v>
      </c>
      <c r="D46" s="127">
        <v>20</v>
      </c>
      <c r="E46" s="127">
        <f>INDEX(TAB_Leistungen_30[[Tätigkeit]:[Stk.kosten/Kosten bei Stundensatz]],MATCH(TAB_Doku_2019[[#This Row],[Leistung]],TAB_Leistungen_30[Tätigkeit],0),2)</f>
        <v>0</v>
      </c>
      <c r="F46" s="127">
        <f>INDEX(TAB_Leistungen_30[[Tätigkeit]:[Stk.kosten/Kosten bei Stundensatz]],MATCH(TAB_Doku_2019[[#This Row],[Leistung]],TAB_Leistungen_30[Tätigkeit],0),3)*TAB_Doku_2019[[#This Row],[Stk.]]</f>
        <v>6</v>
      </c>
      <c r="G46" s="78" t="str">
        <f t="shared" si="0"/>
        <v>November</v>
      </c>
      <c r="H46" s="128" t="s">
        <v>754</v>
      </c>
    </row>
    <row r="47" spans="1:8" ht="16.2" customHeight="1" x14ac:dyDescent="0.3">
      <c r="A47" s="78" t="s">
        <v>745</v>
      </c>
      <c r="B47" s="126" t="s">
        <v>22</v>
      </c>
      <c r="C47" s="131">
        <v>44097</v>
      </c>
      <c r="D47" s="127">
        <v>2</v>
      </c>
      <c r="E47" s="127">
        <f>INDEX(TAB_Leistungen_30[[Tätigkeit]:[Stk.kosten/Kosten bei Stundensatz]],MATCH(TAB_Doku_2019[[#This Row],[Leistung]],TAB_Leistungen_30[Tätigkeit],0),2)</f>
        <v>60</v>
      </c>
      <c r="F47" s="127">
        <f>INDEX(TAB_Leistungen_30[[Tätigkeit]:[Stk.kosten/Kosten bei Stundensatz]],MATCH(TAB_Doku_2019[[#This Row],[Leistung]],TAB_Leistungen_30[Tätigkeit],0),3)*TAB_Doku_2019[[#This Row],[Stk.]]</f>
        <v>70</v>
      </c>
      <c r="G47" s="78" t="str">
        <f t="shared" si="0"/>
        <v>November</v>
      </c>
      <c r="H47" s="128" t="s">
        <v>754</v>
      </c>
    </row>
    <row r="48" spans="1:8" ht="16.2" customHeight="1" x14ac:dyDescent="0.3">
      <c r="A48" s="78" t="s">
        <v>740</v>
      </c>
      <c r="B48" s="126" t="s">
        <v>48</v>
      </c>
      <c r="C48" s="131">
        <v>44096</v>
      </c>
      <c r="D48" s="127">
        <v>2</v>
      </c>
      <c r="E48" s="127">
        <f>INDEX(TAB_Leistungen_30[[Tätigkeit]:[Stk.kosten/Kosten bei Stundensatz]],MATCH(TAB_Doku_2019[[#This Row],[Leistung]],TAB_Leistungen_30[Tätigkeit],0),2)</f>
        <v>15</v>
      </c>
      <c r="F48" s="127">
        <f>INDEX(TAB_Leistungen_30[[Tätigkeit]:[Stk.kosten/Kosten bei Stundensatz]],MATCH(TAB_Doku_2019[[#This Row],[Leistung]],TAB_Leistungen_30[Tätigkeit],0),3)*TAB_Doku_2019[[#This Row],[Stk.]]</f>
        <v>17.5</v>
      </c>
      <c r="G48" s="78" t="str">
        <f t="shared" si="0"/>
        <v>November</v>
      </c>
      <c r="H48" s="128" t="s">
        <v>750</v>
      </c>
    </row>
    <row r="49" spans="1:8" ht="16.2" customHeight="1" x14ac:dyDescent="0.3">
      <c r="A49" s="78" t="s">
        <v>740</v>
      </c>
      <c r="B49" s="126" t="s">
        <v>140</v>
      </c>
      <c r="C49" s="131">
        <v>44096</v>
      </c>
      <c r="D49" s="127">
        <v>1</v>
      </c>
      <c r="E49" s="127">
        <f>INDEX(TAB_Leistungen_30[[Tätigkeit]:[Stk.kosten/Kosten bei Stundensatz]],MATCH(TAB_Doku_2019[[#This Row],[Leistung]],TAB_Leistungen_30[Tätigkeit],0),2)</f>
        <v>5</v>
      </c>
      <c r="F49" s="127">
        <f>INDEX(TAB_Leistungen_30[[Tätigkeit]:[Stk.kosten/Kosten bei Stundensatz]],MATCH(TAB_Doku_2019[[#This Row],[Leistung]],TAB_Leistungen_30[Tätigkeit],0),3)*TAB_Doku_2019[[#This Row],[Stk.]]</f>
        <v>2.9166666666666665</v>
      </c>
      <c r="G49" s="78" t="str">
        <f t="shared" si="0"/>
        <v>November</v>
      </c>
      <c r="H49" s="128" t="s">
        <v>752</v>
      </c>
    </row>
    <row r="50" spans="1:8" ht="16.2" customHeight="1" x14ac:dyDescent="0.3">
      <c r="A50" s="78" t="s">
        <v>740</v>
      </c>
      <c r="B50" s="126" t="s">
        <v>8</v>
      </c>
      <c r="C50" s="131">
        <v>44096</v>
      </c>
      <c r="D50" s="127">
        <v>1</v>
      </c>
      <c r="E50" s="127">
        <f>INDEX(TAB_Leistungen_30[[Tätigkeit]:[Stk.kosten/Kosten bei Stundensatz]],MATCH(TAB_Doku_2019[[#This Row],[Leistung]],TAB_Leistungen_30[Tätigkeit],0),2)</f>
        <v>180</v>
      </c>
      <c r="F50" s="127">
        <f>INDEX(TAB_Leistungen_30[[Tätigkeit]:[Stk.kosten/Kosten bei Stundensatz]],MATCH(TAB_Doku_2019[[#This Row],[Leistung]],TAB_Leistungen_30[Tätigkeit],0),3)*TAB_Doku_2019[[#This Row],[Stk.]]</f>
        <v>105</v>
      </c>
      <c r="G50" s="78" t="str">
        <f t="shared" si="0"/>
        <v>November</v>
      </c>
      <c r="H50" s="128" t="s">
        <v>751</v>
      </c>
    </row>
    <row r="51" spans="1:8" ht="16.2" customHeight="1" x14ac:dyDescent="0.3">
      <c r="A51" s="78" t="s">
        <v>745</v>
      </c>
      <c r="B51" s="126" t="s">
        <v>22</v>
      </c>
      <c r="C51" s="131">
        <v>44085</v>
      </c>
      <c r="D51" s="127">
        <v>2</v>
      </c>
      <c r="E51" s="127">
        <f>INDEX(TAB_Leistungen_30[[Tätigkeit]:[Stk.kosten/Kosten bei Stundensatz]],MATCH(TAB_Doku_2019[[#This Row],[Leistung]],TAB_Leistungen_30[Tätigkeit],0),2)</f>
        <v>60</v>
      </c>
      <c r="F51" s="127">
        <f>INDEX(TAB_Leistungen_30[[Tätigkeit]:[Stk.kosten/Kosten bei Stundensatz]],MATCH(TAB_Doku_2019[[#This Row],[Leistung]],TAB_Leistungen_30[Tätigkeit],0),3)*TAB_Doku_2019[[#This Row],[Stk.]]</f>
        <v>70</v>
      </c>
      <c r="G51" s="78" t="str">
        <f t="shared" si="0"/>
        <v>November</v>
      </c>
      <c r="H51" s="128" t="s">
        <v>746</v>
      </c>
    </row>
    <row r="52" spans="1:8" ht="16.2" customHeight="1" x14ac:dyDescent="0.3">
      <c r="A52" s="78" t="s">
        <v>718</v>
      </c>
      <c r="B52" s="126" t="s">
        <v>48</v>
      </c>
      <c r="C52" s="131">
        <v>44084</v>
      </c>
      <c r="D52" s="127">
        <v>2</v>
      </c>
      <c r="E52" s="127">
        <f>INDEX(TAB_Leistungen_30[[Tätigkeit]:[Stk.kosten/Kosten bei Stundensatz]],MATCH(TAB_Doku_2019[[#This Row],[Leistung]],TAB_Leistungen_30[Tätigkeit],0),2)</f>
        <v>15</v>
      </c>
      <c r="F52" s="127">
        <f>INDEX(TAB_Leistungen_30[[Tätigkeit]:[Stk.kosten/Kosten bei Stundensatz]],MATCH(TAB_Doku_2019[[#This Row],[Leistung]],TAB_Leistungen_30[Tätigkeit],0),3)*TAB_Doku_2019[[#This Row],[Stk.]]</f>
        <v>17.5</v>
      </c>
      <c r="G52" s="78" t="str">
        <f t="shared" si="0"/>
        <v>November</v>
      </c>
      <c r="H52" s="128" t="s">
        <v>753</v>
      </c>
    </row>
    <row r="53" spans="1:8" ht="16.2" customHeight="1" x14ac:dyDescent="0.3">
      <c r="A53" s="78" t="s">
        <v>718</v>
      </c>
      <c r="B53" s="126" t="s">
        <v>8</v>
      </c>
      <c r="C53" s="131">
        <v>44084</v>
      </c>
      <c r="D53" s="127">
        <v>1</v>
      </c>
      <c r="E53" s="127">
        <f>INDEX(TAB_Leistungen_30[[Tätigkeit]:[Stk.kosten/Kosten bei Stundensatz]],MATCH(TAB_Doku_2019[[#This Row],[Leistung]],TAB_Leistungen_30[Tätigkeit],0),2)</f>
        <v>180</v>
      </c>
      <c r="F53" s="127">
        <f>INDEX(TAB_Leistungen_30[[Tätigkeit]:[Stk.kosten/Kosten bei Stundensatz]],MATCH(TAB_Doku_2019[[#This Row],[Leistung]],TAB_Leistungen_30[Tätigkeit],0),3)*TAB_Doku_2019[[#This Row],[Stk.]]</f>
        <v>105</v>
      </c>
      <c r="G53" s="78" t="str">
        <f t="shared" si="0"/>
        <v>November</v>
      </c>
      <c r="H53" s="128" t="s">
        <v>738</v>
      </c>
    </row>
    <row r="54" spans="1:8" ht="16.2" customHeight="1" x14ac:dyDescent="0.3">
      <c r="A54" s="78" t="s">
        <v>718</v>
      </c>
      <c r="B54" s="126" t="s">
        <v>1</v>
      </c>
      <c r="C54" s="131">
        <v>44084</v>
      </c>
      <c r="D54" s="127">
        <v>4</v>
      </c>
      <c r="E54" s="127">
        <f>INDEX(TAB_Leistungen_30[[Tätigkeit]:[Stk.kosten/Kosten bei Stundensatz]],MATCH(TAB_Doku_2019[[#This Row],[Leistung]],TAB_Leistungen_30[Tätigkeit],0),2)</f>
        <v>10</v>
      </c>
      <c r="F54" s="127">
        <f>INDEX(TAB_Leistungen_30[[Tätigkeit]:[Stk.kosten/Kosten bei Stundensatz]],MATCH(TAB_Doku_2019[[#This Row],[Leistung]],TAB_Leistungen_30[Tätigkeit],0),3)*TAB_Doku_2019[[#This Row],[Stk.]]</f>
        <v>23.333333333333332</v>
      </c>
      <c r="G54" s="78" t="str">
        <f t="shared" si="0"/>
        <v>November</v>
      </c>
      <c r="H54" s="128" t="s">
        <v>739</v>
      </c>
    </row>
    <row r="55" spans="1:8" ht="16.2" customHeight="1" x14ac:dyDescent="0.3">
      <c r="A55" s="78" t="s">
        <v>747</v>
      </c>
      <c r="B55" s="126" t="s">
        <v>48</v>
      </c>
      <c r="C55" s="131">
        <v>44081</v>
      </c>
      <c r="D55" s="127">
        <v>1</v>
      </c>
      <c r="E55" s="127">
        <f>INDEX(TAB_Leistungen_30[[Tätigkeit]:[Stk.kosten/Kosten bei Stundensatz]],MATCH(TAB_Doku_2019[[#This Row],[Leistung]],TAB_Leistungen_30[Tätigkeit],0),2)</f>
        <v>15</v>
      </c>
      <c r="F55" s="127">
        <f>INDEX(TAB_Leistungen_30[[Tätigkeit]:[Stk.kosten/Kosten bei Stundensatz]],MATCH(TAB_Doku_2019[[#This Row],[Leistung]],TAB_Leistungen_30[Tätigkeit],0),3)*TAB_Doku_2019[[#This Row],[Stk.]]</f>
        <v>8.75</v>
      </c>
      <c r="G55" s="78" t="str">
        <f t="shared" si="0"/>
        <v>November</v>
      </c>
      <c r="H55" s="128" t="s">
        <v>767</v>
      </c>
    </row>
    <row r="56" spans="1:8" ht="16.2" customHeight="1" x14ac:dyDescent="0.3">
      <c r="A56" s="78" t="s">
        <v>747</v>
      </c>
      <c r="B56" s="126" t="s">
        <v>1</v>
      </c>
      <c r="C56" s="131">
        <v>44081</v>
      </c>
      <c r="D56" s="127">
        <v>1</v>
      </c>
      <c r="E56" s="127">
        <f>INDEX(TAB_Leistungen_30[[Tätigkeit]:[Stk.kosten/Kosten bei Stundensatz]],MATCH(TAB_Doku_2019[[#This Row],[Leistung]],TAB_Leistungen_30[Tätigkeit],0),2)</f>
        <v>10</v>
      </c>
      <c r="F56" s="127">
        <f>INDEX(TAB_Leistungen_30[[Tätigkeit]:[Stk.kosten/Kosten bei Stundensatz]],MATCH(TAB_Doku_2019[[#This Row],[Leistung]],TAB_Leistungen_30[Tätigkeit],0),3)*TAB_Doku_2019[[#This Row],[Stk.]]</f>
        <v>5.833333333333333</v>
      </c>
      <c r="G56" s="78" t="str">
        <f t="shared" si="0"/>
        <v>November</v>
      </c>
      <c r="H56" s="128" t="s">
        <v>768</v>
      </c>
    </row>
    <row r="57" spans="1:8" ht="16.2" customHeight="1" x14ac:dyDescent="0.3">
      <c r="A57" s="78" t="s">
        <v>102</v>
      </c>
      <c r="B57" s="127" t="s">
        <v>207</v>
      </c>
      <c r="C57" s="131">
        <v>44081</v>
      </c>
      <c r="D57" s="127">
        <v>2</v>
      </c>
      <c r="E57" s="127">
        <f>INDEX(TAB_Leistungen_30[[Tätigkeit]:[Stk.kosten/Kosten bei Stundensatz]],MATCH(TAB_Doku_2019[[#This Row],[Leistung]],TAB_Leistungen_30[Tätigkeit],0),2)</f>
        <v>0</v>
      </c>
      <c r="F57" s="127">
        <f>INDEX(TAB_Leistungen_30[[Tätigkeit]:[Stk.kosten/Kosten bei Stundensatz]],MATCH(TAB_Doku_2019[[#This Row],[Leistung]],TAB_Leistungen_30[Tätigkeit],0),3)*TAB_Doku_2019[[#This Row],[Stk.]]</f>
        <v>10</v>
      </c>
      <c r="G57" s="78" t="str">
        <f t="shared" si="0"/>
        <v>November</v>
      </c>
      <c r="H57" s="128" t="s">
        <v>780</v>
      </c>
    </row>
    <row r="58" spans="1:8" ht="16.2" customHeight="1" x14ac:dyDescent="0.3">
      <c r="A58" s="78" t="s">
        <v>102</v>
      </c>
      <c r="B58" s="126" t="s">
        <v>13</v>
      </c>
      <c r="C58" s="131">
        <v>44081</v>
      </c>
      <c r="D58" s="127">
        <v>2</v>
      </c>
      <c r="E58" s="127">
        <f>INDEX(TAB_Leistungen_30[[Tätigkeit]:[Stk.kosten/Kosten bei Stundensatz]],MATCH(TAB_Doku_2019[[#This Row],[Leistung]],TAB_Leistungen_30[Tätigkeit],0),2)</f>
        <v>60</v>
      </c>
      <c r="F58" s="127">
        <f>INDEX(TAB_Leistungen_30[[Tätigkeit]:[Stk.kosten/Kosten bei Stundensatz]],MATCH(TAB_Doku_2019[[#This Row],[Leistung]],TAB_Leistungen_30[Tätigkeit],0),3)*TAB_Doku_2019[[#This Row],[Stk.]]</f>
        <v>70</v>
      </c>
      <c r="G58" s="78" t="str">
        <f t="shared" si="0"/>
        <v>November</v>
      </c>
      <c r="H58" s="128" t="s">
        <v>781</v>
      </c>
    </row>
    <row r="59" spans="1:8" ht="16.2" customHeight="1" x14ac:dyDescent="0.3">
      <c r="A59" s="78" t="s">
        <v>758</v>
      </c>
      <c r="B59" s="126" t="s">
        <v>13</v>
      </c>
      <c r="C59" s="131">
        <v>44081</v>
      </c>
      <c r="D59" s="127">
        <v>0.5</v>
      </c>
      <c r="E59" s="127">
        <f>INDEX(TAB_Leistungen_30[[Tätigkeit]:[Stk.kosten/Kosten bei Stundensatz]],MATCH(TAB_Doku_2019[[#This Row],[Leistung]],TAB_Leistungen_30[Tätigkeit],0),2)</f>
        <v>60</v>
      </c>
      <c r="F59" s="127">
        <f>INDEX(TAB_Leistungen_30[[Tätigkeit]:[Stk.kosten/Kosten bei Stundensatz]],MATCH(TAB_Doku_2019[[#This Row],[Leistung]],TAB_Leistungen_30[Tätigkeit],0),3)*TAB_Doku_2019[[#This Row],[Stk.]]</f>
        <v>17.5</v>
      </c>
      <c r="G59" s="78" t="str">
        <f t="shared" si="0"/>
        <v>November</v>
      </c>
      <c r="H59" s="128" t="s">
        <v>759</v>
      </c>
    </row>
    <row r="60" spans="1:8" ht="16.2" customHeight="1" x14ac:dyDescent="0.3">
      <c r="A60" s="78" t="s">
        <v>761</v>
      </c>
      <c r="B60" s="126" t="s">
        <v>1</v>
      </c>
      <c r="C60" s="131">
        <v>44081</v>
      </c>
      <c r="D60" s="127">
        <v>1</v>
      </c>
      <c r="E60" s="127">
        <f>INDEX(TAB_Leistungen_30[[Tätigkeit]:[Stk.kosten/Kosten bei Stundensatz]],MATCH(TAB_Doku_2019[[#This Row],[Leistung]],TAB_Leistungen_30[Tätigkeit],0),2)</f>
        <v>10</v>
      </c>
      <c r="F60" s="127">
        <f>INDEX(TAB_Leistungen_30[[Tätigkeit]:[Stk.kosten/Kosten bei Stundensatz]],MATCH(TAB_Doku_2019[[#This Row],[Leistung]],TAB_Leistungen_30[Tätigkeit],0),3)*TAB_Doku_2019[[#This Row],[Stk.]]</f>
        <v>5.833333333333333</v>
      </c>
      <c r="G60" s="78" t="str">
        <f t="shared" si="0"/>
        <v>November</v>
      </c>
      <c r="H60" s="128" t="s">
        <v>762</v>
      </c>
    </row>
    <row r="61" spans="1:8" ht="16.2" customHeight="1" x14ac:dyDescent="0.3">
      <c r="A61" s="78" t="s">
        <v>761</v>
      </c>
      <c r="B61" s="126" t="s">
        <v>48</v>
      </c>
      <c r="C61" s="131">
        <v>44081</v>
      </c>
      <c r="D61" s="127">
        <v>1</v>
      </c>
      <c r="E61" s="127">
        <f>INDEX(TAB_Leistungen_30[[Tätigkeit]:[Stk.kosten/Kosten bei Stundensatz]],MATCH(TAB_Doku_2019[[#This Row],[Leistung]],TAB_Leistungen_30[Tätigkeit],0),2)</f>
        <v>15</v>
      </c>
      <c r="F61" s="127">
        <f>INDEX(TAB_Leistungen_30[[Tätigkeit]:[Stk.kosten/Kosten bei Stundensatz]],MATCH(TAB_Doku_2019[[#This Row],[Leistung]],TAB_Leistungen_30[Tätigkeit],0),3)*TAB_Doku_2019[[#This Row],[Stk.]]</f>
        <v>8.75</v>
      </c>
      <c r="G61" s="78" t="str">
        <f t="shared" si="0"/>
        <v>November</v>
      </c>
      <c r="H61" s="128" t="s">
        <v>763</v>
      </c>
    </row>
    <row r="62" spans="1:8" ht="16.2" customHeight="1" x14ac:dyDescent="0.3">
      <c r="A62" s="78" t="s">
        <v>740</v>
      </c>
      <c r="B62" s="126" t="s">
        <v>48</v>
      </c>
      <c r="C62" s="131">
        <v>44081</v>
      </c>
      <c r="D62" s="127">
        <v>1</v>
      </c>
      <c r="E62" s="127">
        <f>INDEX(TAB_Leistungen_30[[Tätigkeit]:[Stk.kosten/Kosten bei Stundensatz]],MATCH(TAB_Doku_2019[[#This Row],[Leistung]],TAB_Leistungen_30[Tätigkeit],0),2)</f>
        <v>15</v>
      </c>
      <c r="F62" s="127">
        <f>INDEX(TAB_Leistungen_30[[Tätigkeit]:[Stk.kosten/Kosten bei Stundensatz]],MATCH(TAB_Doku_2019[[#This Row],[Leistung]],TAB_Leistungen_30[Tätigkeit],0),3)*TAB_Doku_2019[[#This Row],[Stk.]]</f>
        <v>8.75</v>
      </c>
      <c r="G62" s="78" t="str">
        <f t="shared" si="0"/>
        <v>November</v>
      </c>
      <c r="H62" s="128" t="s">
        <v>741</v>
      </c>
    </row>
    <row r="63" spans="1:8" ht="16.2" customHeight="1" x14ac:dyDescent="0.3">
      <c r="A63" s="78" t="s">
        <v>740</v>
      </c>
      <c r="B63" s="126" t="s">
        <v>48</v>
      </c>
      <c r="C63" s="131">
        <v>44081</v>
      </c>
      <c r="D63" s="127">
        <v>1</v>
      </c>
      <c r="E63" s="127">
        <f>INDEX(TAB_Leistungen_30[[Tätigkeit]:[Stk.kosten/Kosten bei Stundensatz]],MATCH(TAB_Doku_2019[[#This Row],[Leistung]],TAB_Leistungen_30[Tätigkeit],0),2)</f>
        <v>15</v>
      </c>
      <c r="F63" s="127">
        <f>INDEX(TAB_Leistungen_30[[Tätigkeit]:[Stk.kosten/Kosten bei Stundensatz]],MATCH(TAB_Doku_2019[[#This Row],[Leistung]],TAB_Leistungen_30[Tätigkeit],0),3)*TAB_Doku_2019[[#This Row],[Stk.]]</f>
        <v>8.75</v>
      </c>
      <c r="G63" s="78" t="str">
        <f t="shared" si="0"/>
        <v>November</v>
      </c>
      <c r="H63" s="128" t="s">
        <v>742</v>
      </c>
    </row>
    <row r="64" spans="1:8" ht="16.2" customHeight="1" x14ac:dyDescent="0.3">
      <c r="A64" s="78" t="s">
        <v>747</v>
      </c>
      <c r="B64" s="126" t="s">
        <v>8</v>
      </c>
      <c r="C64" s="131">
        <v>44080</v>
      </c>
      <c r="D64" s="127">
        <v>1</v>
      </c>
      <c r="E64" s="127">
        <f>INDEX(TAB_Leistungen_30[[Tätigkeit]:[Stk.kosten/Kosten bei Stundensatz]],MATCH(TAB_Doku_2019[[#This Row],[Leistung]],TAB_Leistungen_30[Tätigkeit],0),2)</f>
        <v>180</v>
      </c>
      <c r="F64" s="127">
        <f>INDEX(TAB_Leistungen_30[[Tätigkeit]:[Stk.kosten/Kosten bei Stundensatz]],MATCH(TAB_Doku_2019[[#This Row],[Leistung]],TAB_Leistungen_30[Tätigkeit],0),3)*TAB_Doku_2019[[#This Row],[Stk.]]</f>
        <v>105</v>
      </c>
      <c r="G64" s="78" t="str">
        <f t="shared" si="0"/>
        <v>November</v>
      </c>
      <c r="H64" s="128" t="s">
        <v>766</v>
      </c>
    </row>
    <row r="65" spans="1:8" ht="16.2" customHeight="1" x14ac:dyDescent="0.3">
      <c r="A65" s="78" t="s">
        <v>758</v>
      </c>
      <c r="B65" s="126" t="s">
        <v>48</v>
      </c>
      <c r="C65" s="131">
        <v>44080</v>
      </c>
      <c r="D65" s="127">
        <v>1</v>
      </c>
      <c r="E65" s="127">
        <f>INDEX(TAB_Leistungen_30[[Tätigkeit]:[Stk.kosten/Kosten bei Stundensatz]],MATCH(TAB_Doku_2019[[#This Row],[Leistung]],TAB_Leistungen_30[Tätigkeit],0),2)</f>
        <v>15</v>
      </c>
      <c r="F65" s="127">
        <f>INDEX(TAB_Leistungen_30[[Tätigkeit]:[Stk.kosten/Kosten bei Stundensatz]],MATCH(TAB_Doku_2019[[#This Row],[Leistung]],TAB_Leistungen_30[Tätigkeit],0),3)*TAB_Doku_2019[[#This Row],[Stk.]]</f>
        <v>8.75</v>
      </c>
      <c r="G65" s="78" t="str">
        <f t="shared" si="0"/>
        <v>November</v>
      </c>
      <c r="H65" s="128" t="s">
        <v>765</v>
      </c>
    </row>
    <row r="66" spans="1:8" ht="16.2" customHeight="1" x14ac:dyDescent="0.3">
      <c r="A66" s="78" t="s">
        <v>758</v>
      </c>
      <c r="B66" s="126" t="s">
        <v>48</v>
      </c>
      <c r="C66" s="131">
        <v>44080</v>
      </c>
      <c r="D66" s="127">
        <v>1</v>
      </c>
      <c r="E66" s="127">
        <f>INDEX(TAB_Leistungen_30[[Tätigkeit]:[Stk.kosten/Kosten bei Stundensatz]],MATCH(TAB_Doku_2019[[#This Row],[Leistung]],TAB_Leistungen_30[Tätigkeit],0),2)</f>
        <v>15</v>
      </c>
      <c r="F66" s="127">
        <f>INDEX(TAB_Leistungen_30[[Tätigkeit]:[Stk.kosten/Kosten bei Stundensatz]],MATCH(TAB_Doku_2019[[#This Row],[Leistung]],TAB_Leistungen_30[Tätigkeit],0),3)*TAB_Doku_2019[[#This Row],[Stk.]]</f>
        <v>8.75</v>
      </c>
      <c r="G66" s="78" t="str">
        <f t="shared" si="0"/>
        <v>November</v>
      </c>
      <c r="H66" s="128" t="s">
        <v>764</v>
      </c>
    </row>
    <row r="67" spans="1:8" ht="16.2" customHeight="1" x14ac:dyDescent="0.3">
      <c r="A67" s="78" t="s">
        <v>760</v>
      </c>
      <c r="B67" s="126" t="s">
        <v>1</v>
      </c>
      <c r="C67" s="131">
        <v>44080</v>
      </c>
      <c r="D67" s="127">
        <v>1</v>
      </c>
      <c r="E67" s="127">
        <f>INDEX(TAB_Leistungen_30[[Tätigkeit]:[Stk.kosten/Kosten bei Stundensatz]],MATCH(TAB_Doku_2019[[#This Row],[Leistung]],TAB_Leistungen_30[Tätigkeit],0),2)</f>
        <v>10</v>
      </c>
      <c r="F67" s="127">
        <f>INDEX(TAB_Leistungen_30[[Tätigkeit]:[Stk.kosten/Kosten bei Stundensatz]],MATCH(TAB_Doku_2019[[#This Row],[Leistung]],TAB_Leistungen_30[Tätigkeit],0),3)*TAB_Doku_2019[[#This Row],[Stk.]]</f>
        <v>5.833333333333333</v>
      </c>
      <c r="G67" s="78" t="str">
        <f t="shared" si="0"/>
        <v>November</v>
      </c>
      <c r="H67" s="128" t="s">
        <v>773</v>
      </c>
    </row>
    <row r="68" spans="1:8" ht="16.2" customHeight="1" x14ac:dyDescent="0.3">
      <c r="A68" s="78" t="s">
        <v>760</v>
      </c>
      <c r="B68" s="126" t="s">
        <v>48</v>
      </c>
      <c r="C68" s="131">
        <v>44080</v>
      </c>
      <c r="D68" s="127">
        <v>1</v>
      </c>
      <c r="E68" s="127">
        <f>INDEX(TAB_Leistungen_30[[Tätigkeit]:[Stk.kosten/Kosten bei Stundensatz]],MATCH(TAB_Doku_2019[[#This Row],[Leistung]],TAB_Leistungen_30[Tätigkeit],0),2)</f>
        <v>15</v>
      </c>
      <c r="F68" s="127">
        <f>INDEX(TAB_Leistungen_30[[Tätigkeit]:[Stk.kosten/Kosten bei Stundensatz]],MATCH(TAB_Doku_2019[[#This Row],[Leistung]],TAB_Leistungen_30[Tätigkeit],0),3)*TAB_Doku_2019[[#This Row],[Stk.]]</f>
        <v>8.75</v>
      </c>
      <c r="G68" s="78" t="str">
        <f t="shared" si="0"/>
        <v>November</v>
      </c>
      <c r="H68" s="128" t="s">
        <v>763</v>
      </c>
    </row>
    <row r="69" spans="1:8" ht="16.2" customHeight="1" x14ac:dyDescent="0.3">
      <c r="A69" s="78" t="s">
        <v>747</v>
      </c>
      <c r="B69" s="126" t="s">
        <v>487</v>
      </c>
      <c r="C69" s="131">
        <v>44079</v>
      </c>
      <c r="D69" s="127">
        <v>1</v>
      </c>
      <c r="E69" s="127">
        <f>INDEX(TAB_Leistungen_30[[Tätigkeit]:[Stk.kosten/Kosten bei Stundensatz]],MATCH(TAB_Doku_2019[[#This Row],[Leistung]],TAB_Leistungen_30[Tätigkeit],0),2)</f>
        <v>60</v>
      </c>
      <c r="F69" s="127">
        <f>INDEX(TAB_Leistungen_30[[Tätigkeit]:[Stk.kosten/Kosten bei Stundensatz]],MATCH(TAB_Doku_2019[[#This Row],[Leistung]],TAB_Leistungen_30[Tätigkeit],0),3)*TAB_Doku_2019[[#This Row],[Stk.]]</f>
        <v>35</v>
      </c>
      <c r="G69" s="78" t="str">
        <f t="shared" si="0"/>
        <v>November</v>
      </c>
      <c r="H69" s="128" t="s">
        <v>748</v>
      </c>
    </row>
    <row r="70" spans="1:8" ht="16.2" customHeight="1" x14ac:dyDescent="0.3">
      <c r="A70" s="78" t="s">
        <v>747</v>
      </c>
      <c r="B70" s="126" t="s">
        <v>31</v>
      </c>
      <c r="C70" s="131">
        <v>44078</v>
      </c>
      <c r="D70" s="127">
        <v>4</v>
      </c>
      <c r="E70" s="127">
        <f>INDEX(TAB_Leistungen_30[[Tätigkeit]:[Stk.kosten/Kosten bei Stundensatz]],MATCH(TAB_Doku_2019[[#This Row],[Leistung]],TAB_Leistungen_30[Tätigkeit],0),2)</f>
        <v>15</v>
      </c>
      <c r="F70" s="127">
        <f>INDEX(TAB_Leistungen_30[[Tätigkeit]:[Stk.kosten/Kosten bei Stundensatz]],MATCH(TAB_Doku_2019[[#This Row],[Leistung]],TAB_Leistungen_30[Tätigkeit],0),3)*TAB_Doku_2019[[#This Row],[Stk.]]</f>
        <v>35</v>
      </c>
      <c r="G70" s="78" t="str">
        <f t="shared" si="0"/>
        <v>November</v>
      </c>
      <c r="H70" s="128" t="s">
        <v>749</v>
      </c>
    </row>
    <row r="71" spans="1:8" ht="16.2" customHeight="1" x14ac:dyDescent="0.3">
      <c r="A71" s="78" t="s">
        <v>736</v>
      </c>
      <c r="B71" s="126" t="s">
        <v>48</v>
      </c>
      <c r="C71" s="131">
        <v>44076</v>
      </c>
      <c r="D71" s="127">
        <v>1</v>
      </c>
      <c r="E71" s="127">
        <f>INDEX(TAB_Leistungen_30[[Tätigkeit]:[Stk.kosten/Kosten bei Stundensatz]],MATCH(TAB_Doku_2019[[#This Row],[Leistung]],TAB_Leistungen_30[Tätigkeit],0),2)</f>
        <v>15</v>
      </c>
      <c r="F71" s="127">
        <f>INDEX(TAB_Leistungen_30[[Tätigkeit]:[Stk.kosten/Kosten bei Stundensatz]],MATCH(TAB_Doku_2019[[#This Row],[Leistung]],TAB_Leistungen_30[Tätigkeit],0),3)*TAB_Doku_2019[[#This Row],[Stk.]]</f>
        <v>8.75</v>
      </c>
      <c r="G71" s="78" t="str">
        <f t="shared" si="0"/>
        <v>November</v>
      </c>
      <c r="H71" s="128" t="s">
        <v>743</v>
      </c>
    </row>
    <row r="72" spans="1:8" ht="16.2" customHeight="1" x14ac:dyDescent="0.3">
      <c r="A72" s="78" t="s">
        <v>736</v>
      </c>
      <c r="B72" s="126" t="s">
        <v>48</v>
      </c>
      <c r="C72" s="131">
        <v>44076</v>
      </c>
      <c r="D72" s="127">
        <v>1</v>
      </c>
      <c r="E72" s="127">
        <f>INDEX(TAB_Leistungen_30[[Tätigkeit]:[Stk.kosten/Kosten bei Stundensatz]],MATCH(TAB_Doku_2019[[#This Row],[Leistung]],TAB_Leistungen_30[Tätigkeit],0),2)</f>
        <v>15</v>
      </c>
      <c r="F72" s="127">
        <f>INDEX(TAB_Leistungen_30[[Tätigkeit]:[Stk.kosten/Kosten bei Stundensatz]],MATCH(TAB_Doku_2019[[#This Row],[Leistung]],TAB_Leistungen_30[Tätigkeit],0),3)*TAB_Doku_2019[[#This Row],[Stk.]]</f>
        <v>8.75</v>
      </c>
      <c r="G72" s="78" t="str">
        <f t="shared" si="0"/>
        <v>November</v>
      </c>
      <c r="H72" s="128" t="s">
        <v>744</v>
      </c>
    </row>
    <row r="73" spans="1:8" ht="16.2" customHeight="1" x14ac:dyDescent="0.3">
      <c r="A73" s="78" t="s">
        <v>718</v>
      </c>
      <c r="B73" s="126" t="s">
        <v>48</v>
      </c>
      <c r="C73" s="131">
        <v>44076</v>
      </c>
      <c r="D73" s="127">
        <v>1</v>
      </c>
      <c r="E73" s="127">
        <f>INDEX(TAB_Leistungen_30[[Tätigkeit]:[Stk.kosten/Kosten bei Stundensatz]],MATCH(TAB_Doku_2019[[#This Row],[Leistung]],TAB_Leistungen_30[Tätigkeit],0),2)</f>
        <v>15</v>
      </c>
      <c r="F73" s="127">
        <f>INDEX(TAB_Leistungen_30[[Tätigkeit]:[Stk.kosten/Kosten bei Stundensatz]],MATCH(TAB_Doku_2019[[#This Row],[Leistung]],TAB_Leistungen_30[Tätigkeit],0),3)*TAB_Doku_2019[[#This Row],[Stk.]]</f>
        <v>8.75</v>
      </c>
      <c r="G73" s="78" t="str">
        <f t="shared" si="0"/>
        <v>November</v>
      </c>
      <c r="H73" s="128" t="s">
        <v>737</v>
      </c>
    </row>
    <row r="74" spans="1:8" ht="16.2" customHeight="1" x14ac:dyDescent="0.3">
      <c r="A74" s="78" t="s">
        <v>707</v>
      </c>
      <c r="B74" s="127" t="s">
        <v>1</v>
      </c>
      <c r="C74" s="131">
        <v>44076</v>
      </c>
      <c r="D74" s="127">
        <v>1</v>
      </c>
      <c r="E74" s="127">
        <f>INDEX(TAB_Leistungen_30[[Tätigkeit]:[Stk.kosten/Kosten bei Stundensatz]],MATCH(TAB_Doku_2019[[#This Row],[Leistung]],TAB_Leistungen_30[Tätigkeit],0),2)</f>
        <v>10</v>
      </c>
      <c r="F74" s="127">
        <f>INDEX(TAB_Leistungen_30[[Tätigkeit]:[Stk.kosten/Kosten bei Stundensatz]],MATCH(TAB_Doku_2019[[#This Row],[Leistung]],TAB_Leistungen_30[Tätigkeit],0),3)*TAB_Doku_2019[[#This Row],[Stk.]]</f>
        <v>5.833333333333333</v>
      </c>
      <c r="G74" s="78" t="str">
        <f t="shared" si="0"/>
        <v>November</v>
      </c>
      <c r="H74" s="128" t="s">
        <v>734</v>
      </c>
    </row>
    <row r="75" spans="1:8" ht="16.2" customHeight="1" x14ac:dyDescent="0.3">
      <c r="A75" s="78" t="s">
        <v>707</v>
      </c>
      <c r="B75" s="126" t="s">
        <v>48</v>
      </c>
      <c r="C75" s="131">
        <v>44060</v>
      </c>
      <c r="D75" s="127">
        <v>2</v>
      </c>
      <c r="E75" s="127">
        <f>INDEX(TAB_Leistungen_30[[Tätigkeit]:[Stk.kosten/Kosten bei Stundensatz]],MATCH(TAB_Doku_2019[[#This Row],[Leistung]],TAB_Leistungen_30[Tätigkeit],0),2)</f>
        <v>15</v>
      </c>
      <c r="F75" s="127">
        <f>INDEX(TAB_Leistungen_30[[Tätigkeit]:[Stk.kosten/Kosten bei Stundensatz]],MATCH(TAB_Doku_2019[[#This Row],[Leistung]],TAB_Leistungen_30[Tätigkeit],0),3)*TAB_Doku_2019[[#This Row],[Stk.]]</f>
        <v>17.5</v>
      </c>
      <c r="G75" s="78" t="str">
        <f t="shared" si="0"/>
        <v>November</v>
      </c>
      <c r="H75" s="128" t="s">
        <v>735</v>
      </c>
    </row>
    <row r="76" spans="1:8" ht="16.2" customHeight="1" x14ac:dyDescent="0.3">
      <c r="A76" s="78" t="s">
        <v>707</v>
      </c>
      <c r="B76" s="126" t="s">
        <v>8</v>
      </c>
      <c r="C76" s="131">
        <v>44060</v>
      </c>
      <c r="D76" s="127">
        <v>0.5</v>
      </c>
      <c r="E76" s="127">
        <f>INDEX(TAB_Leistungen_30[[Tätigkeit]:[Stk.kosten/Kosten bei Stundensatz]],MATCH(TAB_Doku_2019[[#This Row],[Leistung]],TAB_Leistungen_30[Tätigkeit],0),2)</f>
        <v>180</v>
      </c>
      <c r="F76" s="127">
        <f>INDEX(TAB_Leistungen_30[[Tätigkeit]:[Stk.kosten/Kosten bei Stundensatz]],MATCH(TAB_Doku_2019[[#This Row],[Leistung]],TAB_Leistungen_30[Tätigkeit],0),3)*TAB_Doku_2019[[#This Row],[Stk.]]</f>
        <v>52.5</v>
      </c>
      <c r="G76" s="78" t="str">
        <f t="shared" si="0"/>
        <v>November</v>
      </c>
      <c r="H76" s="128" t="s">
        <v>732</v>
      </c>
    </row>
    <row r="77" spans="1:8" ht="16.2" customHeight="1" x14ac:dyDescent="0.3">
      <c r="A77" s="78" t="s">
        <v>718</v>
      </c>
      <c r="B77" s="126" t="s">
        <v>48</v>
      </c>
      <c r="C77" s="131">
        <v>44057</v>
      </c>
      <c r="D77" s="127">
        <v>1</v>
      </c>
      <c r="E77" s="127">
        <f>INDEX(TAB_Leistungen_30[[Tätigkeit]:[Stk.kosten/Kosten bei Stundensatz]],MATCH(TAB_Doku_2019[[#This Row],[Leistung]],TAB_Leistungen_30[Tätigkeit],0),2)</f>
        <v>15</v>
      </c>
      <c r="F77" s="127">
        <f>INDEX(TAB_Leistungen_30[[Tätigkeit]:[Stk.kosten/Kosten bei Stundensatz]],MATCH(TAB_Doku_2019[[#This Row],[Leistung]],TAB_Leistungen_30[Tätigkeit],0),3)*TAB_Doku_2019[[#This Row],[Stk.]]</f>
        <v>8.75</v>
      </c>
      <c r="G77" s="78" t="str">
        <f t="shared" si="0"/>
        <v>November</v>
      </c>
      <c r="H77" s="128" t="s">
        <v>722</v>
      </c>
    </row>
    <row r="78" spans="1:8" ht="14.4" x14ac:dyDescent="0.3">
      <c r="A78" s="78" t="s">
        <v>718</v>
      </c>
      <c r="B78" s="126" t="s">
        <v>48</v>
      </c>
      <c r="C78" s="131">
        <v>44047</v>
      </c>
      <c r="D78" s="127">
        <v>1</v>
      </c>
      <c r="E78" s="127">
        <f>INDEX(TAB_Leistungen_30[[Tätigkeit]:[Stk.kosten/Kosten bei Stundensatz]],MATCH(TAB_Doku_2019[[#This Row],[Leistung]],TAB_Leistungen_30[Tätigkeit],0),2)</f>
        <v>15</v>
      </c>
      <c r="F78" s="127">
        <f>INDEX(TAB_Leistungen_30[[Tätigkeit]:[Stk.kosten/Kosten bei Stundensatz]],MATCH(TAB_Doku_2019[[#This Row],[Leistung]],TAB_Leistungen_30[Tätigkeit],0),3)*TAB_Doku_2019[[#This Row],[Stk.]]</f>
        <v>8.75</v>
      </c>
      <c r="G78" s="78" t="str">
        <f t="shared" si="0"/>
        <v>November</v>
      </c>
      <c r="H78" s="128" t="s">
        <v>723</v>
      </c>
    </row>
    <row r="79" spans="1:8" ht="14.4" x14ac:dyDescent="0.3">
      <c r="A79" s="78" t="s">
        <v>724</v>
      </c>
      <c r="B79" s="126" t="s">
        <v>48</v>
      </c>
      <c r="C79" s="131">
        <v>44046</v>
      </c>
      <c r="D79" s="127">
        <v>0</v>
      </c>
      <c r="E79" s="127">
        <f>INDEX(TAB_Leistungen_30[[Tätigkeit]:[Stk.kosten/Kosten bei Stundensatz]],MATCH(TAB_Doku_2019[[#This Row],[Leistung]],TAB_Leistungen_30[Tätigkeit],0),2)</f>
        <v>15</v>
      </c>
      <c r="F79" s="127">
        <f>INDEX(TAB_Leistungen_30[[Tätigkeit]:[Stk.kosten/Kosten bei Stundensatz]],MATCH(TAB_Doku_2019[[#This Row],[Leistung]],TAB_Leistungen_30[Tätigkeit],0),3)*TAB_Doku_2019[[#This Row],[Stk.]]</f>
        <v>0</v>
      </c>
      <c r="G79" s="78" t="s">
        <v>782</v>
      </c>
      <c r="H79" s="128" t="s">
        <v>730</v>
      </c>
    </row>
    <row r="80" spans="1:8" ht="14.4" x14ac:dyDescent="0.3">
      <c r="A80" s="78" t="s">
        <v>724</v>
      </c>
      <c r="B80" s="126" t="s">
        <v>487</v>
      </c>
      <c r="C80" s="131">
        <v>44044</v>
      </c>
      <c r="D80" s="127">
        <v>0</v>
      </c>
      <c r="E80" s="127">
        <f>INDEX(TAB_Leistungen_30[[Tätigkeit]:[Stk.kosten/Kosten bei Stundensatz]],MATCH(TAB_Doku_2019[[#This Row],[Leistung]],TAB_Leistungen_30[Tätigkeit],0),2)</f>
        <v>60</v>
      </c>
      <c r="F80" s="127">
        <f>INDEX(TAB_Leistungen_30[[Tätigkeit]:[Stk.kosten/Kosten bei Stundensatz]],MATCH(TAB_Doku_2019[[#This Row],[Leistung]],TAB_Leistungen_30[Tätigkeit],0),3)*TAB_Doku_2019[[#This Row],[Stk.]]</f>
        <v>0</v>
      </c>
      <c r="G80" s="78" t="s">
        <v>782</v>
      </c>
      <c r="H80" s="128" t="s">
        <v>727</v>
      </c>
    </row>
    <row r="81" spans="1:9" ht="14.4" x14ac:dyDescent="0.3">
      <c r="A81" s="78" t="s">
        <v>724</v>
      </c>
      <c r="B81" s="126" t="s">
        <v>1</v>
      </c>
      <c r="C81" s="131">
        <v>44039</v>
      </c>
      <c r="D81" s="127">
        <v>0</v>
      </c>
      <c r="E81" s="127">
        <f>INDEX(TAB_Leistungen_30[[Tätigkeit]:[Stk.kosten/Kosten bei Stundensatz]],MATCH(TAB_Doku_2019[[#This Row],[Leistung]],TAB_Leistungen_30[Tätigkeit],0),2)</f>
        <v>10</v>
      </c>
      <c r="F81" s="127">
        <f>INDEX(TAB_Leistungen_30[[Tätigkeit]:[Stk.kosten/Kosten bei Stundensatz]],MATCH(TAB_Doku_2019[[#This Row],[Leistung]],TAB_Leistungen_30[Tätigkeit],0),3)*TAB_Doku_2019[[#This Row],[Stk.]]</f>
        <v>0</v>
      </c>
      <c r="G81" s="78" t="s">
        <v>782</v>
      </c>
      <c r="H81" s="128" t="s">
        <v>731</v>
      </c>
    </row>
    <row r="82" spans="1:9" ht="14.4" x14ac:dyDescent="0.3">
      <c r="A82" s="78" t="s">
        <v>102</v>
      </c>
      <c r="B82" s="126" t="s">
        <v>207</v>
      </c>
      <c r="C82" s="131">
        <v>44037</v>
      </c>
      <c r="D82" s="127">
        <v>1</v>
      </c>
      <c r="E82" s="127">
        <f>INDEX(TAB_Leistungen_30[[Tätigkeit]:[Stk.kosten/Kosten bei Stundensatz]],MATCH(TAB_Doku_2019[[#This Row],[Leistung]],TAB_Leistungen_30[Tätigkeit],0),2)</f>
        <v>0</v>
      </c>
      <c r="F82" s="127">
        <f>INDEX(TAB_Leistungen_30[[Tätigkeit]:[Stk.kosten/Kosten bei Stundensatz]],MATCH(TAB_Doku_2019[[#This Row],[Leistung]],TAB_Leistungen_30[Tätigkeit],0),3)*TAB_Doku_2019[[#This Row],[Stk.]]</f>
        <v>5</v>
      </c>
      <c r="G82" s="78" t="s">
        <v>733</v>
      </c>
      <c r="H82" s="128" t="s">
        <v>539</v>
      </c>
    </row>
    <row r="83" spans="1:9" ht="14.4" x14ac:dyDescent="0.3">
      <c r="A83" s="78" t="s">
        <v>102</v>
      </c>
      <c r="B83" s="126" t="s">
        <v>13</v>
      </c>
      <c r="C83" s="131">
        <v>44037</v>
      </c>
      <c r="D83" s="127">
        <v>1</v>
      </c>
      <c r="E83" s="127">
        <f>INDEX(TAB_Leistungen_30[[Tätigkeit]:[Stk.kosten/Kosten bei Stundensatz]],MATCH(TAB_Doku_2019[[#This Row],[Leistung]],TAB_Leistungen_30[Tätigkeit],0),2)</f>
        <v>60</v>
      </c>
      <c r="F83" s="127">
        <f>INDEX(TAB_Leistungen_30[[Tätigkeit]:[Stk.kosten/Kosten bei Stundensatz]],MATCH(TAB_Doku_2019[[#This Row],[Leistung]],TAB_Leistungen_30[Tätigkeit],0),3)*TAB_Doku_2019[[#This Row],[Stk.]]</f>
        <v>35</v>
      </c>
      <c r="G83" s="78" t="s">
        <v>733</v>
      </c>
      <c r="H83" s="128" t="s">
        <v>539</v>
      </c>
    </row>
    <row r="84" spans="1:9" ht="28.8" x14ac:dyDescent="0.3">
      <c r="A84" s="78" t="s">
        <v>708</v>
      </c>
      <c r="B84" s="126" t="s">
        <v>8</v>
      </c>
      <c r="C84" s="131">
        <v>44037</v>
      </c>
      <c r="D84" s="127">
        <v>1.5</v>
      </c>
      <c r="E84" s="127">
        <f>INDEX(TAB_Leistungen_30[[Tätigkeit]:[Stk.kosten/Kosten bei Stundensatz]],MATCH(TAB_Doku_2019[[#This Row],[Leistung]],TAB_Leistungen_30[Tätigkeit],0),2)</f>
        <v>180</v>
      </c>
      <c r="F84" s="127">
        <f>INDEX(TAB_Leistungen_30[[Tätigkeit]:[Stk.kosten/Kosten bei Stundensatz]],MATCH(TAB_Doku_2019[[#This Row],[Leistung]],TAB_Leistungen_30[Tätigkeit],0),3)*TAB_Doku_2019[[#This Row],[Stk.]]</f>
        <v>157.5</v>
      </c>
      <c r="G84" s="78" t="s">
        <v>733</v>
      </c>
      <c r="H84" s="128" t="s">
        <v>721</v>
      </c>
    </row>
    <row r="85" spans="1:9" ht="14.4" x14ac:dyDescent="0.3">
      <c r="A85" s="78" t="s">
        <v>718</v>
      </c>
      <c r="B85" s="126" t="s">
        <v>8</v>
      </c>
      <c r="C85" s="131">
        <v>44033</v>
      </c>
      <c r="D85" s="127">
        <v>0.5</v>
      </c>
      <c r="E85" s="127">
        <f>INDEX(TAB_Leistungen_30[[Tätigkeit]:[Stk.kosten/Kosten bei Stundensatz]],MATCH(TAB_Doku_2019[[#This Row],[Leistung]],TAB_Leistungen_30[Tätigkeit],0),2)</f>
        <v>180</v>
      </c>
      <c r="F85" s="127">
        <f>INDEX(TAB_Leistungen_30[[Tätigkeit]:[Stk.kosten/Kosten bei Stundensatz]],MATCH(TAB_Doku_2019[[#This Row],[Leistung]],TAB_Leistungen_30[Tätigkeit],0),3)*TAB_Doku_2019[[#This Row],[Stk.]]</f>
        <v>52.5</v>
      </c>
      <c r="G85" s="78" t="s">
        <v>733</v>
      </c>
      <c r="H85" s="128" t="s">
        <v>719</v>
      </c>
    </row>
    <row r="86" spans="1:9" ht="14.4" x14ac:dyDescent="0.3">
      <c r="A86" s="78" t="s">
        <v>724</v>
      </c>
      <c r="B86" s="126" t="s">
        <v>778</v>
      </c>
      <c r="C86" s="131">
        <v>44029</v>
      </c>
      <c r="D86" s="127">
        <v>0</v>
      </c>
      <c r="E86" s="127">
        <f>INDEX(TAB_Leistungen_30[[Tätigkeit]:[Stk.kosten/Kosten bei Stundensatz]],MATCH(TAB_Doku_2019[[#This Row],[Leistung]],TAB_Leistungen_30[Tätigkeit],0),2)</f>
        <v>60</v>
      </c>
      <c r="F86" s="127">
        <f>INDEX(TAB_Leistungen_30[[Tätigkeit]:[Stk.kosten/Kosten bei Stundensatz]],MATCH(TAB_Doku_2019[[#This Row],[Leistung]],TAB_Leistungen_30[Tätigkeit],0),3)*TAB_Doku_2019[[#This Row],[Stk.]]</f>
        <v>0</v>
      </c>
      <c r="G86" s="78" t="s">
        <v>782</v>
      </c>
      <c r="H86" s="128" t="s">
        <v>729</v>
      </c>
    </row>
    <row r="87" spans="1:9" ht="14.4" x14ac:dyDescent="0.3">
      <c r="A87" s="78" t="s">
        <v>724</v>
      </c>
      <c r="B87" s="126" t="s">
        <v>525</v>
      </c>
      <c r="C87" s="131">
        <v>44029</v>
      </c>
      <c r="D87" s="127">
        <v>0</v>
      </c>
      <c r="E87" s="127">
        <f>INDEX(TAB_Leistungen_30[[Tätigkeit]:[Stk.kosten/Kosten bei Stundensatz]],MATCH(TAB_Doku_2019[[#This Row],[Leistung]],TAB_Leistungen_30[Tätigkeit],0),2)</f>
        <v>1440</v>
      </c>
      <c r="F87" s="127">
        <f>INDEX(TAB_Leistungen_30[[Tätigkeit]:[Stk.kosten/Kosten bei Stundensatz]],MATCH(TAB_Doku_2019[[#This Row],[Leistung]],TAB_Leistungen_30[Tätigkeit],0),3)*TAB_Doku_2019[[#This Row],[Stk.]]</f>
        <v>0</v>
      </c>
      <c r="G87" s="78" t="s">
        <v>782</v>
      </c>
      <c r="H87" s="128" t="s">
        <v>726</v>
      </c>
    </row>
    <row r="88" spans="1:9" ht="14.4" x14ac:dyDescent="0.3">
      <c r="A88" s="78" t="s">
        <v>724</v>
      </c>
      <c r="B88" s="126" t="s">
        <v>48</v>
      </c>
      <c r="C88" s="131">
        <v>44029</v>
      </c>
      <c r="D88" s="127">
        <v>0</v>
      </c>
      <c r="E88" s="127">
        <f>INDEX(TAB_Leistungen_30[[Tätigkeit]:[Stk.kosten/Kosten bei Stundensatz]],MATCH(TAB_Doku_2019[[#This Row],[Leistung]],TAB_Leistungen_30[Tätigkeit],0),2)</f>
        <v>15</v>
      </c>
      <c r="F88" s="127">
        <f>INDEX(TAB_Leistungen_30[[Tätigkeit]:[Stk.kosten/Kosten bei Stundensatz]],MATCH(TAB_Doku_2019[[#This Row],[Leistung]],TAB_Leistungen_30[Tätigkeit],0),3)*TAB_Doku_2019[[#This Row],[Stk.]]</f>
        <v>0</v>
      </c>
      <c r="G88" s="78" t="s">
        <v>782</v>
      </c>
      <c r="H88" s="128" t="s">
        <v>728</v>
      </c>
    </row>
    <row r="89" spans="1:9" ht="14.4" x14ac:dyDescent="0.3">
      <c r="A89" s="78" t="s">
        <v>724</v>
      </c>
      <c r="B89" s="127" t="s">
        <v>613</v>
      </c>
      <c r="C89" s="131">
        <v>44029</v>
      </c>
      <c r="D89" s="127">
        <v>0</v>
      </c>
      <c r="E89" s="127">
        <f>INDEX(TAB_Leistungen_30[[Tätigkeit]:[Stk.kosten/Kosten bei Stundensatz]],MATCH(TAB_Doku_2019[[#This Row],[Leistung]],TAB_Leistungen_30[Tätigkeit],0),2)</f>
        <v>60</v>
      </c>
      <c r="F89" s="127">
        <f>INDEX(TAB_Leistungen_30[[Tätigkeit]:[Stk.kosten/Kosten bei Stundensatz]],MATCH(TAB_Doku_2019[[#This Row],[Leistung]],TAB_Leistungen_30[Tätigkeit],0),3)*TAB_Doku_2019[[#This Row],[Stk.]]</f>
        <v>0</v>
      </c>
      <c r="G89" s="78" t="s">
        <v>782</v>
      </c>
      <c r="H89" s="128" t="s">
        <v>725</v>
      </c>
    </row>
    <row r="90" spans="1:9" ht="14.4" x14ac:dyDescent="0.3">
      <c r="A90" s="78" t="s">
        <v>714</v>
      </c>
      <c r="B90" s="126" t="s">
        <v>1</v>
      </c>
      <c r="C90" s="131">
        <v>44013</v>
      </c>
      <c r="D90" s="127">
        <v>1</v>
      </c>
      <c r="E90" s="127">
        <f>INDEX(TAB_Leistungen_30[[Tätigkeit]:[Stk.kosten/Kosten bei Stundensatz]],MATCH(TAB_Doku_2019[[#This Row],[Leistung]],TAB_Leistungen_30[Tätigkeit],0),2)</f>
        <v>10</v>
      </c>
      <c r="F90" s="127">
        <f>INDEX(TAB_Leistungen_30[[Tätigkeit]:[Stk.kosten/Kosten bei Stundensatz]],MATCH(TAB_Doku_2019[[#This Row],[Leistung]],TAB_Leistungen_30[Tätigkeit],0),3)*TAB_Doku_2019[[#This Row],[Stk.]]</f>
        <v>5.833333333333333</v>
      </c>
      <c r="G90" s="78" t="s">
        <v>733</v>
      </c>
      <c r="H90" s="128" t="s">
        <v>716</v>
      </c>
    </row>
    <row r="91" spans="1:9" ht="14.4" x14ac:dyDescent="0.3">
      <c r="A91" s="78" t="s">
        <v>705</v>
      </c>
      <c r="B91" s="126" t="s">
        <v>8</v>
      </c>
      <c r="C91" s="131">
        <v>44013</v>
      </c>
      <c r="D91" s="127">
        <v>0.5</v>
      </c>
      <c r="E91" s="127">
        <f>INDEX(TAB_Leistungen_30[[Tätigkeit]:[Stk.kosten/Kosten bei Stundensatz]],MATCH(TAB_Doku_2019[[#This Row],[Leistung]],TAB_Leistungen_30[Tätigkeit],0),2)</f>
        <v>180</v>
      </c>
      <c r="F91" s="127">
        <f>INDEX(TAB_Leistungen_30[[Tätigkeit]:[Stk.kosten/Kosten bei Stundensatz]],MATCH(TAB_Doku_2019[[#This Row],[Leistung]],TAB_Leistungen_30[Tätigkeit],0),3)*TAB_Doku_2019[[#This Row],[Stk.]]</f>
        <v>52.5</v>
      </c>
      <c r="G91" s="78" t="s">
        <v>733</v>
      </c>
      <c r="H91" s="128" t="s">
        <v>715</v>
      </c>
    </row>
    <row r="92" spans="1:9" ht="14.4" x14ac:dyDescent="0.3">
      <c r="A92" s="78" t="s">
        <v>708</v>
      </c>
      <c r="B92" s="126" t="s">
        <v>613</v>
      </c>
      <c r="C92" s="131">
        <v>44012</v>
      </c>
      <c r="D92" s="127">
        <v>0.25</v>
      </c>
      <c r="E92" s="127">
        <f>INDEX(TAB_Leistungen_30[[Tätigkeit]:[Stk.kosten/Kosten bei Stundensatz]],MATCH(TAB_Doku_2019[[#This Row],[Leistung]],TAB_Leistungen_30[Tätigkeit],0),2)</f>
        <v>60</v>
      </c>
      <c r="F92" s="127">
        <f>INDEX(TAB_Leistungen_30[[Tätigkeit]:[Stk.kosten/Kosten bei Stundensatz]],MATCH(TAB_Doku_2019[[#This Row],[Leistung]],TAB_Leistungen_30[Tätigkeit],0),3)*TAB_Doku_2019[[#This Row],[Stk.]]</f>
        <v>7.5</v>
      </c>
      <c r="G92" s="78" t="s">
        <v>733</v>
      </c>
      <c r="H92" s="128" t="s">
        <v>711</v>
      </c>
    </row>
    <row r="93" spans="1:9" ht="86.4" x14ac:dyDescent="0.3">
      <c r="A93" s="78" t="s">
        <v>708</v>
      </c>
      <c r="B93" s="126" t="s">
        <v>1</v>
      </c>
      <c r="C93" s="131">
        <v>44012</v>
      </c>
      <c r="D93" s="127">
        <v>1</v>
      </c>
      <c r="E93" s="127">
        <f>INDEX(TAB_Leistungen_30[[Tätigkeit]:[Stk.kosten/Kosten bei Stundensatz]],MATCH(TAB_Doku_2019[[#This Row],[Leistung]],TAB_Leistungen_30[Tätigkeit],0),2)</f>
        <v>10</v>
      </c>
      <c r="F93" s="127">
        <f>INDEX(TAB_Leistungen_30[[Tätigkeit]:[Stk.kosten/Kosten bei Stundensatz]],MATCH(TAB_Doku_2019[[#This Row],[Leistung]],TAB_Leistungen_30[Tätigkeit],0),3)*TAB_Doku_2019[[#This Row],[Stk.]]</f>
        <v>5.833333333333333</v>
      </c>
      <c r="G93" s="78" t="s">
        <v>733</v>
      </c>
      <c r="H93" s="128" t="s">
        <v>710</v>
      </c>
      <c r="I93" t="s">
        <v>546</v>
      </c>
    </row>
    <row r="94" spans="1:9" ht="14.4" x14ac:dyDescent="0.3">
      <c r="A94" s="78" t="s">
        <v>705</v>
      </c>
      <c r="B94" s="126" t="s">
        <v>613</v>
      </c>
      <c r="C94" s="131">
        <v>44012</v>
      </c>
      <c r="D94" s="127">
        <v>0.25</v>
      </c>
      <c r="E94" s="127">
        <f>INDEX(TAB_Leistungen_30[[Tätigkeit]:[Stk.kosten/Kosten bei Stundensatz]],MATCH(TAB_Doku_2019[[#This Row],[Leistung]],TAB_Leistungen_30[Tätigkeit],0),2)</f>
        <v>60</v>
      </c>
      <c r="F94" s="127">
        <f>INDEX(TAB_Leistungen_30[[Tätigkeit]:[Stk.kosten/Kosten bei Stundensatz]],MATCH(TAB_Doku_2019[[#This Row],[Leistung]],TAB_Leistungen_30[Tätigkeit],0),3)*TAB_Doku_2019[[#This Row],[Stk.]]</f>
        <v>7.5</v>
      </c>
      <c r="G94" s="78" t="s">
        <v>733</v>
      </c>
      <c r="H94" s="128" t="s">
        <v>712</v>
      </c>
    </row>
    <row r="95" spans="1:9" ht="100.8" x14ac:dyDescent="0.3">
      <c r="A95" s="78" t="s">
        <v>705</v>
      </c>
      <c r="B95" s="126" t="s">
        <v>487</v>
      </c>
      <c r="C95" s="131">
        <v>44012</v>
      </c>
      <c r="D95" s="127">
        <v>1</v>
      </c>
      <c r="E95" s="127">
        <f>INDEX(TAB_Leistungen_30[[Tätigkeit]:[Stk.kosten/Kosten bei Stundensatz]],MATCH(TAB_Doku_2019[[#This Row],[Leistung]],TAB_Leistungen_30[Tätigkeit],0),2)</f>
        <v>60</v>
      </c>
      <c r="F95" s="127">
        <f>INDEX(TAB_Leistungen_30[[Tätigkeit]:[Stk.kosten/Kosten bei Stundensatz]],MATCH(TAB_Doku_2019[[#This Row],[Leistung]],TAB_Leistungen_30[Tätigkeit],0),3)*TAB_Doku_2019[[#This Row],[Stk.]]</f>
        <v>35</v>
      </c>
      <c r="G95" s="78" t="s">
        <v>733</v>
      </c>
      <c r="H95" s="128" t="s">
        <v>709</v>
      </c>
    </row>
    <row r="96" spans="1:9" ht="28.8" x14ac:dyDescent="0.3">
      <c r="A96" s="78" t="s">
        <v>705</v>
      </c>
      <c r="B96" s="126" t="s">
        <v>2</v>
      </c>
      <c r="C96" s="131">
        <v>44012</v>
      </c>
      <c r="D96" s="127">
        <v>21</v>
      </c>
      <c r="E96" s="127">
        <f>INDEX(TAB_Leistungen_30[[Tätigkeit]:[Stk.kosten/Kosten bei Stundensatz]],MATCH(TAB_Doku_2019[[#This Row],[Leistung]],TAB_Leistungen_30[Tätigkeit],0),2)</f>
        <v>10</v>
      </c>
      <c r="F96" s="127">
        <f>INDEX(TAB_Leistungen_30[[Tätigkeit]:[Stk.kosten/Kosten bei Stundensatz]],MATCH(TAB_Doku_2019[[#This Row],[Leistung]],TAB_Leistungen_30[Tätigkeit],0),3)*TAB_Doku_2019[[#This Row],[Stk.]]</f>
        <v>52.5</v>
      </c>
      <c r="G96" s="78" t="s">
        <v>733</v>
      </c>
      <c r="H96" s="128"/>
    </row>
    <row r="97" spans="1:8" ht="28.8" x14ac:dyDescent="0.3">
      <c r="A97" s="78" t="s">
        <v>705</v>
      </c>
      <c r="B97" s="126" t="s">
        <v>255</v>
      </c>
      <c r="C97" s="131">
        <v>44012</v>
      </c>
      <c r="D97" s="127">
        <v>210</v>
      </c>
      <c r="E97" s="127">
        <f>INDEX(TAB_Leistungen_30[[Tätigkeit]:[Stk.kosten/Kosten bei Stundensatz]],MATCH(TAB_Doku_2019[[#This Row],[Leistung]],TAB_Leistungen_30[Tätigkeit],0),2)</f>
        <v>0</v>
      </c>
      <c r="F97" s="127">
        <f>INDEX(TAB_Leistungen_30[[Tätigkeit]:[Stk.kosten/Kosten bei Stundensatz]],MATCH(TAB_Doku_2019[[#This Row],[Leistung]],TAB_Leistungen_30[Tätigkeit],0),3)*TAB_Doku_2019[[#This Row],[Stk.]]</f>
        <v>63</v>
      </c>
      <c r="G97" s="78" t="s">
        <v>733</v>
      </c>
      <c r="H97" s="128" t="s">
        <v>713</v>
      </c>
    </row>
    <row r="98" spans="1:8" ht="28.8" x14ac:dyDescent="0.3">
      <c r="A98" s="78" t="s">
        <v>705</v>
      </c>
      <c r="B98" s="126" t="s">
        <v>22</v>
      </c>
      <c r="C98" s="131">
        <v>44012</v>
      </c>
      <c r="D98" s="127">
        <v>0.5</v>
      </c>
      <c r="E98" s="127">
        <f>INDEX(TAB_Leistungen_30[[Tätigkeit]:[Stk.kosten/Kosten bei Stundensatz]],MATCH(TAB_Doku_2019[[#This Row],[Leistung]],TAB_Leistungen_30[Tätigkeit],0),2)</f>
        <v>60</v>
      </c>
      <c r="F98" s="127">
        <f>INDEX(TAB_Leistungen_30[[Tätigkeit]:[Stk.kosten/Kosten bei Stundensatz]],MATCH(TAB_Doku_2019[[#This Row],[Leistung]],TAB_Leistungen_30[Tätigkeit],0),3)*TAB_Doku_2019[[#This Row],[Stk.]]</f>
        <v>17.5</v>
      </c>
      <c r="G98" s="78" t="s">
        <v>733</v>
      </c>
      <c r="H98" s="128"/>
    </row>
    <row r="99" spans="1:8" ht="14.4" x14ac:dyDescent="0.3">
      <c r="A99" s="78" t="s">
        <v>708</v>
      </c>
      <c r="B99" s="127" t="s">
        <v>48</v>
      </c>
      <c r="C99" s="131">
        <v>44007</v>
      </c>
      <c r="D99" s="127">
        <v>3</v>
      </c>
      <c r="E99" s="127">
        <f>INDEX(TAB_Leistungen_30[[Tätigkeit]:[Stk.kosten/Kosten bei Stundensatz]],MATCH(TAB_Doku_2019[[#This Row],[Leistung]],TAB_Leistungen_30[Tätigkeit],0),2)</f>
        <v>15</v>
      </c>
      <c r="F99" s="127">
        <f>INDEX(TAB_Leistungen_30[[Tätigkeit]:[Stk.kosten/Kosten bei Stundensatz]],MATCH(TAB_Doku_2019[[#This Row],[Leistung]],TAB_Leistungen_30[Tätigkeit],0),3)*TAB_Doku_2019[[#This Row],[Stk.]]</f>
        <v>26.25</v>
      </c>
      <c r="G99" s="78" t="s">
        <v>733</v>
      </c>
      <c r="H99" s="128" t="s">
        <v>702</v>
      </c>
    </row>
    <row r="100" spans="1:8" ht="14.4" x14ac:dyDescent="0.3">
      <c r="A100" s="78" t="s">
        <v>714</v>
      </c>
      <c r="B100" s="127" t="s">
        <v>140</v>
      </c>
      <c r="C100" s="131">
        <v>44007</v>
      </c>
      <c r="D100" s="127">
        <v>3</v>
      </c>
      <c r="E100" s="127">
        <f>INDEX(TAB_Leistungen_30[[Tätigkeit]:[Stk.kosten/Kosten bei Stundensatz]],MATCH(TAB_Doku_2019[[#This Row],[Leistung]],TAB_Leistungen_30[Tätigkeit],0),2)</f>
        <v>5</v>
      </c>
      <c r="F100" s="127">
        <f>INDEX(TAB_Leistungen_30[[Tätigkeit]:[Stk.kosten/Kosten bei Stundensatz]],MATCH(TAB_Doku_2019[[#This Row],[Leistung]],TAB_Leistungen_30[Tätigkeit],0),3)*TAB_Doku_2019[[#This Row],[Stk.]]</f>
        <v>8.75</v>
      </c>
      <c r="G100" s="78" t="s">
        <v>733</v>
      </c>
      <c r="H100" s="128" t="s">
        <v>701</v>
      </c>
    </row>
    <row r="101" spans="1:8" ht="14.4" x14ac:dyDescent="0.3">
      <c r="A101" s="78" t="s">
        <v>705</v>
      </c>
      <c r="B101" s="126" t="s">
        <v>48</v>
      </c>
      <c r="C101" s="131">
        <v>44000</v>
      </c>
      <c r="D101" s="127">
        <v>3</v>
      </c>
      <c r="E101" s="127">
        <f>INDEX(TAB_Leistungen_30[[Tätigkeit]:[Stk.kosten/Kosten bei Stundensatz]],MATCH(TAB_Doku_2019[[#This Row],[Leistung]],TAB_Leistungen_30[Tätigkeit],0),2)</f>
        <v>15</v>
      </c>
      <c r="F101" s="127">
        <f>INDEX(TAB_Leistungen_30[[Tätigkeit]:[Stk.kosten/Kosten bei Stundensatz]],MATCH(TAB_Doku_2019[[#This Row],[Leistung]],TAB_Leistungen_30[Tätigkeit],0),3)*TAB_Doku_2019[[#This Row],[Stk.]]</f>
        <v>26.25</v>
      </c>
      <c r="G101" s="78" t="s">
        <v>733</v>
      </c>
      <c r="H101" s="128" t="s">
        <v>703</v>
      </c>
    </row>
    <row r="102" spans="1:8" ht="14.4" x14ac:dyDescent="0.3">
      <c r="A102" s="78" t="s">
        <v>714</v>
      </c>
      <c r="B102" s="126" t="s">
        <v>48</v>
      </c>
      <c r="C102" s="131">
        <v>43992</v>
      </c>
      <c r="D102" s="127">
        <v>1</v>
      </c>
      <c r="E102" s="127">
        <f>INDEX(TAB_Leistungen_30[[Tätigkeit]:[Stk.kosten/Kosten bei Stundensatz]],MATCH(TAB_Doku_2019[[#This Row],[Leistung]],TAB_Leistungen_30[Tätigkeit],0),2)</f>
        <v>15</v>
      </c>
      <c r="F102" s="127">
        <f>INDEX(TAB_Leistungen_30[[Tätigkeit]:[Stk.kosten/Kosten bei Stundensatz]],MATCH(TAB_Doku_2019[[#This Row],[Leistung]],TAB_Leistungen_30[Tätigkeit],0),3)*TAB_Doku_2019[[#This Row],[Stk.]]</f>
        <v>8.75</v>
      </c>
      <c r="G102" s="78" t="s">
        <v>733</v>
      </c>
      <c r="H102" s="128" t="s">
        <v>704</v>
      </c>
    </row>
    <row r="103" spans="1:8" ht="14.4" x14ac:dyDescent="0.3">
      <c r="A103" s="78" t="s">
        <v>706</v>
      </c>
      <c r="B103" s="126" t="s">
        <v>1</v>
      </c>
      <c r="C103" s="131">
        <v>43991</v>
      </c>
      <c r="D103" s="127">
        <v>1</v>
      </c>
      <c r="E103" s="127">
        <f>INDEX(TAB_Leistungen_30[[Tätigkeit]:[Stk.kosten/Kosten bei Stundensatz]],MATCH(TAB_Doku_2019[[#This Row],[Leistung]],TAB_Leistungen_30[Tätigkeit],0),2)</f>
        <v>10</v>
      </c>
      <c r="F103" s="127">
        <f>INDEX(TAB_Leistungen_30[[Tätigkeit]:[Stk.kosten/Kosten bei Stundensatz]],MATCH(TAB_Doku_2019[[#This Row],[Leistung]],TAB_Leistungen_30[Tätigkeit],0),3)*TAB_Doku_2019[[#This Row],[Stk.]]</f>
        <v>5.833333333333333</v>
      </c>
      <c r="G103" s="78" t="s">
        <v>733</v>
      </c>
      <c r="H103" s="128" t="s">
        <v>699</v>
      </c>
    </row>
    <row r="104" spans="1:8" ht="14.4" x14ac:dyDescent="0.3">
      <c r="A104" s="78" t="s">
        <v>707</v>
      </c>
      <c r="B104" s="126" t="s">
        <v>1</v>
      </c>
      <c r="C104" s="131">
        <v>43979</v>
      </c>
      <c r="D104" s="127">
        <v>1</v>
      </c>
      <c r="E104" s="127">
        <f>INDEX(TAB_Leistungen_30[[Tätigkeit]:[Stk.kosten/Kosten bei Stundensatz]],MATCH(TAB_Doku_2019[[#This Row],[Leistung]],TAB_Leistungen_30[Tätigkeit],0),2)</f>
        <v>10</v>
      </c>
      <c r="F104" s="127">
        <f>INDEX(TAB_Leistungen_30[[Tätigkeit]:[Stk.kosten/Kosten bei Stundensatz]],MATCH(TAB_Doku_2019[[#This Row],[Leistung]],TAB_Leistungen_30[Tätigkeit],0),3)*TAB_Doku_2019[[#This Row],[Stk.]]</f>
        <v>5.833333333333333</v>
      </c>
      <c r="G104" s="78" t="s">
        <v>733</v>
      </c>
      <c r="H104" s="128" t="s">
        <v>694</v>
      </c>
    </row>
    <row r="105" spans="1:8" ht="14.4" x14ac:dyDescent="0.3">
      <c r="A105" s="78" t="s">
        <v>705</v>
      </c>
      <c r="B105" s="126" t="s">
        <v>1</v>
      </c>
      <c r="C105" s="131">
        <v>43978</v>
      </c>
      <c r="D105" s="127">
        <v>1</v>
      </c>
      <c r="E105" s="127">
        <f>INDEX(TAB_Leistungen_30[[Tätigkeit]:[Stk.kosten/Kosten bei Stundensatz]],MATCH(TAB_Doku_2019[[#This Row],[Leistung]],TAB_Leistungen_30[Tätigkeit],0),2)</f>
        <v>10</v>
      </c>
      <c r="F105" s="127">
        <f>INDEX(TAB_Leistungen_30[[Tätigkeit]:[Stk.kosten/Kosten bei Stundensatz]],MATCH(TAB_Doku_2019[[#This Row],[Leistung]],TAB_Leistungen_30[Tätigkeit],0),3)*TAB_Doku_2019[[#This Row],[Stk.]]</f>
        <v>5.833333333333333</v>
      </c>
      <c r="G105" s="78" t="s">
        <v>733</v>
      </c>
      <c r="H105" s="128" t="s">
        <v>696</v>
      </c>
    </row>
    <row r="106" spans="1:8" ht="14.4" x14ac:dyDescent="0.3">
      <c r="A106" s="78" t="s">
        <v>706</v>
      </c>
      <c r="B106" s="127" t="s">
        <v>8</v>
      </c>
      <c r="C106" s="131">
        <v>43978</v>
      </c>
      <c r="D106" s="127">
        <v>0.5</v>
      </c>
      <c r="E106" s="127">
        <f>INDEX(TAB_Leistungen_30[[Tätigkeit]:[Stk.kosten/Kosten bei Stundensatz]],MATCH(TAB_Doku_2019[[#This Row],[Leistung]],TAB_Leistungen_30[Tätigkeit],0),2)</f>
        <v>180</v>
      </c>
      <c r="F106" s="127">
        <f>INDEX(TAB_Leistungen_30[[Tätigkeit]:[Stk.kosten/Kosten bei Stundensatz]],MATCH(TAB_Doku_2019[[#This Row],[Leistung]],TAB_Leistungen_30[Tätigkeit],0),3)*TAB_Doku_2019[[#This Row],[Stk.]]</f>
        <v>52.5</v>
      </c>
      <c r="G106" s="78" t="s">
        <v>733</v>
      </c>
      <c r="H106" s="128" t="s">
        <v>695</v>
      </c>
    </row>
    <row r="107" spans="1:8" ht="14.4" x14ac:dyDescent="0.3">
      <c r="A107" s="78" t="s">
        <v>705</v>
      </c>
      <c r="B107" s="127" t="s">
        <v>48</v>
      </c>
      <c r="C107" s="131">
        <v>43976</v>
      </c>
      <c r="D107" s="127">
        <v>1</v>
      </c>
      <c r="E107" s="127">
        <f>INDEX(TAB_Leistungen_30[[Tätigkeit]:[Stk.kosten/Kosten bei Stundensatz]],MATCH(TAB_Doku_2019[[#This Row],[Leistung]],TAB_Leistungen_30[Tätigkeit],0),2)</f>
        <v>15</v>
      </c>
      <c r="F107" s="127">
        <f>INDEX(TAB_Leistungen_30[[Tätigkeit]:[Stk.kosten/Kosten bei Stundensatz]],MATCH(TAB_Doku_2019[[#This Row],[Leistung]],TAB_Leistungen_30[Tätigkeit],0),3)*TAB_Doku_2019[[#This Row],[Stk.]]</f>
        <v>8.75</v>
      </c>
      <c r="G107" s="78" t="s">
        <v>733</v>
      </c>
      <c r="H107" s="128" t="s">
        <v>697</v>
      </c>
    </row>
    <row r="108" spans="1:8" ht="14.4" x14ac:dyDescent="0.3">
      <c r="A108" s="78" t="s">
        <v>714</v>
      </c>
      <c r="B108" s="127" t="s">
        <v>48</v>
      </c>
      <c r="C108" s="131">
        <v>43973</v>
      </c>
      <c r="D108" s="127">
        <v>0.5</v>
      </c>
      <c r="E108" s="127">
        <f>INDEX(TAB_Leistungen_30[[Tätigkeit]:[Stk.kosten/Kosten bei Stundensatz]],MATCH(TAB_Doku_2019[[#This Row],[Leistung]],TAB_Leistungen_30[Tätigkeit],0),2)</f>
        <v>15</v>
      </c>
      <c r="F108" s="127">
        <f>INDEX(TAB_Leistungen_30[[Tätigkeit]:[Stk.kosten/Kosten bei Stundensatz]],MATCH(TAB_Doku_2019[[#This Row],[Leistung]],TAB_Leistungen_30[Tätigkeit],0),3)*TAB_Doku_2019[[#This Row],[Stk.]]</f>
        <v>4.375</v>
      </c>
      <c r="G108" s="78" t="s">
        <v>733</v>
      </c>
      <c r="H108" s="128" t="s">
        <v>693</v>
      </c>
    </row>
    <row r="109" spans="1:8" ht="28.8" x14ac:dyDescent="0.3">
      <c r="A109" s="78" t="s">
        <v>706</v>
      </c>
      <c r="B109" s="127" t="s">
        <v>22</v>
      </c>
      <c r="C109" s="131">
        <v>43973</v>
      </c>
      <c r="D109" s="127">
        <v>0.5</v>
      </c>
      <c r="E109" s="127">
        <f>INDEX(TAB_Leistungen_30[[Tätigkeit]:[Stk.kosten/Kosten bei Stundensatz]],MATCH(TAB_Doku_2019[[#This Row],[Leistung]],TAB_Leistungen_30[Tätigkeit],0),2)</f>
        <v>60</v>
      </c>
      <c r="F109" s="127">
        <f>INDEX(TAB_Leistungen_30[[Tätigkeit]:[Stk.kosten/Kosten bei Stundensatz]],MATCH(TAB_Doku_2019[[#This Row],[Leistung]],TAB_Leistungen_30[Tätigkeit],0),3)*TAB_Doku_2019[[#This Row],[Stk.]]</f>
        <v>17.5</v>
      </c>
      <c r="G109" s="78" t="s">
        <v>733</v>
      </c>
      <c r="H109" s="128" t="s">
        <v>692</v>
      </c>
    </row>
    <row r="110" spans="1:8" ht="28.8" x14ac:dyDescent="0.3">
      <c r="A110" s="78" t="s">
        <v>707</v>
      </c>
      <c r="B110" s="126" t="s">
        <v>22</v>
      </c>
      <c r="C110" s="131">
        <v>43971</v>
      </c>
      <c r="D110" s="127">
        <v>1</v>
      </c>
      <c r="E110" s="127">
        <f>INDEX(TAB_Leistungen_30[[Tätigkeit]:[Stk.kosten/Kosten bei Stundensatz]],MATCH(TAB_Doku_2019[[#This Row],[Leistung]],TAB_Leistungen_30[Tätigkeit],0),2)</f>
        <v>60</v>
      </c>
      <c r="F110" s="127">
        <f>INDEX(TAB_Leistungen_30[[Tätigkeit]:[Stk.kosten/Kosten bei Stundensatz]],MATCH(TAB_Doku_2019[[#This Row],[Leistung]],TAB_Leistungen_30[Tätigkeit],0),3)*TAB_Doku_2019[[#This Row],[Stk.]]</f>
        <v>35</v>
      </c>
      <c r="G110" s="78" t="s">
        <v>733</v>
      </c>
      <c r="H110" s="128" t="s">
        <v>691</v>
      </c>
    </row>
    <row r="111" spans="1:8" ht="28.8" x14ac:dyDescent="0.3">
      <c r="A111" s="78" t="s">
        <v>714</v>
      </c>
      <c r="B111" s="126" t="s">
        <v>255</v>
      </c>
      <c r="C111" s="131">
        <v>43971</v>
      </c>
      <c r="D111" s="127">
        <v>200</v>
      </c>
      <c r="E111" s="127">
        <f>INDEX(TAB_Leistungen_30[[Tätigkeit]:[Stk.kosten/Kosten bei Stundensatz]],MATCH(TAB_Doku_2019[[#This Row],[Leistung]],TAB_Leistungen_30[Tätigkeit],0),2)</f>
        <v>0</v>
      </c>
      <c r="F111" s="127">
        <f>INDEX(TAB_Leistungen_30[[Tätigkeit]:[Stk.kosten/Kosten bei Stundensatz]],MATCH(TAB_Doku_2019[[#This Row],[Leistung]],TAB_Leistungen_30[Tätigkeit],0),3)*TAB_Doku_2019[[#This Row],[Stk.]]</f>
        <v>60</v>
      </c>
      <c r="G111" s="78" t="s">
        <v>733</v>
      </c>
      <c r="H111" s="128" t="s">
        <v>690</v>
      </c>
    </row>
    <row r="112" spans="1:8" ht="28.8" x14ac:dyDescent="0.3">
      <c r="A112" s="78" t="s">
        <v>707</v>
      </c>
      <c r="B112" s="126" t="s">
        <v>35</v>
      </c>
      <c r="C112" s="131">
        <v>43971</v>
      </c>
      <c r="D112" s="127">
        <v>1</v>
      </c>
      <c r="E112" s="127">
        <f>INDEX(TAB_Leistungen_30[[Tätigkeit]:[Stk.kosten/Kosten bei Stundensatz]],MATCH(TAB_Doku_2019[[#This Row],[Leistung]],TAB_Leistungen_30[Tätigkeit],0),2)</f>
        <v>60</v>
      </c>
      <c r="F112" s="127">
        <f>INDEX(TAB_Leistungen_30[[Tätigkeit]:[Stk.kosten/Kosten bei Stundensatz]],MATCH(TAB_Doku_2019[[#This Row],[Leistung]],TAB_Leistungen_30[Tätigkeit],0),3)*TAB_Doku_2019[[#This Row],[Stk.]]</f>
        <v>35</v>
      </c>
      <c r="G112" s="78" t="s">
        <v>733</v>
      </c>
      <c r="H112" s="128" t="s">
        <v>689</v>
      </c>
    </row>
    <row r="113" spans="1:8" ht="28.8" x14ac:dyDescent="0.3">
      <c r="A113" s="78" t="s">
        <v>706</v>
      </c>
      <c r="B113" s="126" t="s">
        <v>35</v>
      </c>
      <c r="C113" s="131">
        <v>43971</v>
      </c>
      <c r="D113" s="127">
        <v>1</v>
      </c>
      <c r="E113" s="127">
        <f>INDEX(TAB_Leistungen_30[[Tätigkeit]:[Stk.kosten/Kosten bei Stundensatz]],MATCH(TAB_Doku_2019[[#This Row],[Leistung]],TAB_Leistungen_30[Tätigkeit],0),2)</f>
        <v>60</v>
      </c>
      <c r="F113" s="127">
        <f>INDEX(TAB_Leistungen_30[[Tätigkeit]:[Stk.kosten/Kosten bei Stundensatz]],MATCH(TAB_Doku_2019[[#This Row],[Leistung]],TAB_Leistungen_30[Tätigkeit],0),3)*TAB_Doku_2019[[#This Row],[Stk.]]</f>
        <v>35</v>
      </c>
      <c r="G113" s="78" t="s">
        <v>733</v>
      </c>
      <c r="H113" s="128" t="s">
        <v>698</v>
      </c>
    </row>
    <row r="114" spans="1:8" ht="28.8" x14ac:dyDescent="0.3">
      <c r="A114" s="78" t="s">
        <v>706</v>
      </c>
      <c r="B114" s="126" t="s">
        <v>2</v>
      </c>
      <c r="C114" s="131">
        <v>43971</v>
      </c>
      <c r="D114" s="127">
        <v>15</v>
      </c>
      <c r="E114" s="127">
        <f>INDEX(TAB_Leistungen_30[[Tätigkeit]:[Stk.kosten/Kosten bei Stundensatz]],MATCH(TAB_Doku_2019[[#This Row],[Leistung]],TAB_Leistungen_30[Tätigkeit],0),2)</f>
        <v>10</v>
      </c>
      <c r="F114" s="127">
        <f>INDEX(TAB_Leistungen_30[[Tätigkeit]:[Stk.kosten/Kosten bei Stundensatz]],MATCH(TAB_Doku_2019[[#This Row],[Leistung]],TAB_Leistungen_30[Tätigkeit],0),3)*TAB_Doku_2019[[#This Row],[Stk.]]</f>
        <v>37.5</v>
      </c>
      <c r="G114" s="78" t="s">
        <v>733</v>
      </c>
      <c r="H114" s="128" t="s">
        <v>700</v>
      </c>
    </row>
    <row r="115" spans="1:8" ht="28.8" x14ac:dyDescent="0.3">
      <c r="A115" s="78" t="s">
        <v>706</v>
      </c>
      <c r="B115" s="126" t="s">
        <v>2</v>
      </c>
      <c r="C115" s="131">
        <v>43971</v>
      </c>
      <c r="D115" s="127">
        <v>41</v>
      </c>
      <c r="E115" s="127">
        <f>INDEX(TAB_Leistungen_30[[Tätigkeit]:[Stk.kosten/Kosten bei Stundensatz]],MATCH(TAB_Doku_2019[[#This Row],[Leistung]],TAB_Leistungen_30[Tätigkeit],0),2)</f>
        <v>10</v>
      </c>
      <c r="F115" s="127">
        <f>INDEX(TAB_Leistungen_30[[Tätigkeit]:[Stk.kosten/Kosten bei Stundensatz]],MATCH(TAB_Doku_2019[[#This Row],[Leistung]],TAB_Leistungen_30[Tätigkeit],0),3)*TAB_Doku_2019[[#This Row],[Stk.]]</f>
        <v>102.5</v>
      </c>
      <c r="G115" s="78" t="s">
        <v>733</v>
      </c>
      <c r="H115" s="128" t="s">
        <v>688</v>
      </c>
    </row>
    <row r="116" spans="1:8" ht="14.4" x14ac:dyDescent="0.3">
      <c r="A116" s="78" t="s">
        <v>714</v>
      </c>
      <c r="B116" s="126" t="s">
        <v>1</v>
      </c>
      <c r="C116" s="131">
        <v>43970</v>
      </c>
      <c r="D116" s="127">
        <v>2</v>
      </c>
      <c r="E116" s="127">
        <f>INDEX(TAB_Leistungen_30[[Tätigkeit]:[Stk.kosten/Kosten bei Stundensatz]],MATCH(TAB_Doku_2019[[#This Row],[Leistung]],TAB_Leistungen_30[Tätigkeit],0),2)</f>
        <v>10</v>
      </c>
      <c r="F116" s="127">
        <f>INDEX(TAB_Leistungen_30[[Tätigkeit]:[Stk.kosten/Kosten bei Stundensatz]],MATCH(TAB_Doku_2019[[#This Row],[Leistung]],TAB_Leistungen_30[Tätigkeit],0),3)*TAB_Doku_2019[[#This Row],[Stk.]]</f>
        <v>11.666666666666666</v>
      </c>
      <c r="G116" s="78" t="s">
        <v>733</v>
      </c>
      <c r="H116" s="127" t="s">
        <v>687</v>
      </c>
    </row>
    <row r="117" spans="1:8" ht="14.4" x14ac:dyDescent="0.3">
      <c r="A117" s="78" t="s">
        <v>652</v>
      </c>
      <c r="B117" s="127" t="s">
        <v>49</v>
      </c>
      <c r="C117" s="131">
        <v>43969</v>
      </c>
      <c r="D117" s="127">
        <v>1</v>
      </c>
      <c r="E117" s="127">
        <f>INDEX(TAB_Leistungen_30[[Tätigkeit]:[Stk.kosten/Kosten bei Stundensatz]],MATCH(TAB_Doku_2019[[#This Row],[Leistung]],TAB_Leistungen_30[Tätigkeit],0),2)</f>
        <v>30</v>
      </c>
      <c r="F117" s="127">
        <f>INDEX(TAB_Leistungen_30[[Tätigkeit]:[Stk.kosten/Kosten bei Stundensatz]],MATCH(TAB_Doku_2019[[#This Row],[Leistung]],TAB_Leistungen_30[Tätigkeit],0),3)*TAB_Doku_2019[[#This Row],[Stk.]]</f>
        <v>17.5</v>
      </c>
      <c r="G117" s="78" t="s">
        <v>717</v>
      </c>
      <c r="H117" s="128" t="s">
        <v>686</v>
      </c>
    </row>
    <row r="118" spans="1:8" ht="14.4" x14ac:dyDescent="0.3">
      <c r="A118" s="78" t="s">
        <v>652</v>
      </c>
      <c r="B118" s="126" t="s">
        <v>49</v>
      </c>
      <c r="C118" s="125">
        <v>43966</v>
      </c>
      <c r="D118" s="127">
        <v>1</v>
      </c>
      <c r="E118" s="127">
        <f>INDEX(TAB_Leistungen_30[[Tätigkeit]:[Stk.kosten/Kosten bei Stundensatz]],MATCH(TAB_Doku_2019[[#This Row],[Leistung]],TAB_Leistungen_30[Tätigkeit],0),2)</f>
        <v>30</v>
      </c>
      <c r="F118" s="127">
        <f>INDEX(TAB_Leistungen_30[[Tätigkeit]:[Stk.kosten/Kosten bei Stundensatz]],MATCH(TAB_Doku_2019[[#This Row],[Leistung]],TAB_Leistungen_30[Tätigkeit],0),3)*TAB_Doku_2019[[#This Row],[Stk.]]</f>
        <v>17.5</v>
      </c>
      <c r="G118" s="78" t="s">
        <v>717</v>
      </c>
      <c r="H118" s="128" t="s">
        <v>685</v>
      </c>
    </row>
    <row r="119" spans="1:8" ht="28.8" x14ac:dyDescent="0.3">
      <c r="A119" s="78" t="s">
        <v>652</v>
      </c>
      <c r="B119" s="132" t="s">
        <v>22</v>
      </c>
      <c r="C119" s="131">
        <v>43966</v>
      </c>
      <c r="D119" s="127">
        <v>1</v>
      </c>
      <c r="E119" s="127">
        <f>INDEX(TAB_Leistungen_30[[Tätigkeit]:[Stk.kosten/Kosten bei Stundensatz]],MATCH(TAB_Doku_2019[[#This Row],[Leistung]],TAB_Leistungen_30[Tätigkeit],0),2)</f>
        <v>60</v>
      </c>
      <c r="F119" s="127">
        <f>INDEX(TAB_Leistungen_30[[Tätigkeit]:[Stk.kosten/Kosten bei Stundensatz]],MATCH(TAB_Doku_2019[[#This Row],[Leistung]],TAB_Leistungen_30[Tätigkeit],0),3)*TAB_Doku_2019[[#This Row],[Stk.]]</f>
        <v>35</v>
      </c>
      <c r="G119" s="78" t="s">
        <v>717</v>
      </c>
      <c r="H119" s="128" t="s">
        <v>684</v>
      </c>
    </row>
    <row r="120" spans="1:8" ht="28.8" x14ac:dyDescent="0.3">
      <c r="A120" s="78" t="s">
        <v>706</v>
      </c>
      <c r="B120" s="132" t="s">
        <v>22</v>
      </c>
      <c r="C120" s="131">
        <v>43965</v>
      </c>
      <c r="D120" s="127">
        <v>1</v>
      </c>
      <c r="E120" s="127">
        <f>INDEX(TAB_Leistungen_30[[Tätigkeit]:[Stk.kosten/Kosten bei Stundensatz]],MATCH(TAB_Doku_2019[[#This Row],[Leistung]],TAB_Leistungen_30[Tätigkeit],0),2)</f>
        <v>60</v>
      </c>
      <c r="F120" s="127">
        <f>INDEX(TAB_Leistungen_30[[Tätigkeit]:[Stk.kosten/Kosten bei Stundensatz]],MATCH(TAB_Doku_2019[[#This Row],[Leistung]],TAB_Leistungen_30[Tätigkeit],0),3)*TAB_Doku_2019[[#This Row],[Stk.]]</f>
        <v>35</v>
      </c>
      <c r="G120" s="78" t="s">
        <v>717</v>
      </c>
      <c r="H120" s="128" t="s">
        <v>683</v>
      </c>
    </row>
    <row r="121" spans="1:8" ht="14.4" x14ac:dyDescent="0.3">
      <c r="A121" s="78" t="s">
        <v>706</v>
      </c>
      <c r="B121" s="126" t="s">
        <v>48</v>
      </c>
      <c r="C121" s="131">
        <v>43965</v>
      </c>
      <c r="D121" s="127">
        <v>0.5</v>
      </c>
      <c r="E121" s="127">
        <f>INDEX(TAB_Leistungen_30[[Tätigkeit]:[Stk.kosten/Kosten bei Stundensatz]],MATCH(TAB_Doku_2019[[#This Row],[Leistung]],TAB_Leistungen_30[Tätigkeit],0),2)</f>
        <v>15</v>
      </c>
      <c r="F121" s="127">
        <f>INDEX(TAB_Leistungen_30[[Tätigkeit]:[Stk.kosten/Kosten bei Stundensatz]],MATCH(TAB_Doku_2019[[#This Row],[Leistung]],TAB_Leistungen_30[Tätigkeit],0),3)*TAB_Doku_2019[[#This Row],[Stk.]]</f>
        <v>4.375</v>
      </c>
      <c r="G121" s="78" t="s">
        <v>717</v>
      </c>
      <c r="H121" s="128" t="s">
        <v>682</v>
      </c>
    </row>
    <row r="122" spans="1:8" ht="28.8" x14ac:dyDescent="0.3">
      <c r="A122" s="78" t="s">
        <v>714</v>
      </c>
      <c r="B122" s="132" t="s">
        <v>22</v>
      </c>
      <c r="C122" s="131">
        <v>43964</v>
      </c>
      <c r="D122" s="127">
        <v>1</v>
      </c>
      <c r="E122" s="127">
        <f>INDEX(TAB_Leistungen_30[[Tätigkeit]:[Stk.kosten/Kosten bei Stundensatz]],MATCH(TAB_Doku_2019[[#This Row],[Leistung]],TAB_Leistungen_30[Tätigkeit],0),2)</f>
        <v>60</v>
      </c>
      <c r="F122" s="127">
        <f>INDEX(TAB_Leistungen_30[[Tätigkeit]:[Stk.kosten/Kosten bei Stundensatz]],MATCH(TAB_Doku_2019[[#This Row],[Leistung]],TAB_Leistungen_30[Tätigkeit],0),3)*TAB_Doku_2019[[#This Row],[Stk.]]</f>
        <v>35</v>
      </c>
      <c r="G122" s="78" t="s">
        <v>717</v>
      </c>
      <c r="H122" s="128" t="s">
        <v>681</v>
      </c>
    </row>
    <row r="123" spans="1:8" ht="14.4" x14ac:dyDescent="0.3">
      <c r="A123" s="78" t="s">
        <v>714</v>
      </c>
      <c r="B123" s="126" t="s">
        <v>48</v>
      </c>
      <c r="C123" s="131">
        <v>43964</v>
      </c>
      <c r="D123" s="127">
        <v>0.5</v>
      </c>
      <c r="E123" s="127">
        <f>INDEX(TAB_Leistungen_30[[Tätigkeit]:[Stk.kosten/Kosten bei Stundensatz]],MATCH(TAB_Doku_2019[[#This Row],[Leistung]],TAB_Leistungen_30[Tätigkeit],0),2)</f>
        <v>15</v>
      </c>
      <c r="F123" s="127">
        <f>INDEX(TAB_Leistungen_30[[Tätigkeit]:[Stk.kosten/Kosten bei Stundensatz]],MATCH(TAB_Doku_2019[[#This Row],[Leistung]],TAB_Leistungen_30[Tätigkeit],0),3)*TAB_Doku_2019[[#This Row],[Stk.]]</f>
        <v>4.375</v>
      </c>
      <c r="G123" s="78" t="s">
        <v>717</v>
      </c>
      <c r="H123" s="128" t="s">
        <v>680</v>
      </c>
    </row>
    <row r="124" spans="1:8" ht="28.8" x14ac:dyDescent="0.3">
      <c r="A124" s="78" t="s">
        <v>714</v>
      </c>
      <c r="B124" s="139" t="s">
        <v>1</v>
      </c>
      <c r="C124" s="131">
        <v>43964</v>
      </c>
      <c r="D124" s="127">
        <v>1</v>
      </c>
      <c r="E124" s="127">
        <f>INDEX(TAB_Leistungen_30[[Tätigkeit]:[Stk.kosten/Kosten bei Stundensatz]],MATCH(TAB_Doku_2019[[#This Row],[Leistung]],TAB_Leistungen_30[Tätigkeit],0),2)</f>
        <v>10</v>
      </c>
      <c r="F124" s="127">
        <f>INDEX(TAB_Leistungen_30[[Tätigkeit]:[Stk.kosten/Kosten bei Stundensatz]],MATCH(TAB_Doku_2019[[#This Row],[Leistung]],TAB_Leistungen_30[Tätigkeit],0),3)*TAB_Doku_2019[[#This Row],[Stk.]]</f>
        <v>5.833333333333333</v>
      </c>
      <c r="G124" s="78" t="s">
        <v>717</v>
      </c>
      <c r="H124" s="128" t="s">
        <v>679</v>
      </c>
    </row>
    <row r="125" spans="1:8" ht="14.4" x14ac:dyDescent="0.3">
      <c r="A125" s="78" t="s">
        <v>714</v>
      </c>
      <c r="B125" s="126" t="s">
        <v>48</v>
      </c>
      <c r="C125" s="131">
        <v>43962</v>
      </c>
      <c r="D125" s="127">
        <v>0.5</v>
      </c>
      <c r="E125" s="127">
        <f>INDEX(TAB_Leistungen_30[[Tätigkeit]:[Stk.kosten/Kosten bei Stundensatz]],MATCH(TAB_Doku_2019[[#This Row],[Leistung]],TAB_Leistungen_30[Tätigkeit],0),2)</f>
        <v>15</v>
      </c>
      <c r="F125" s="127">
        <f>INDEX(TAB_Leistungen_30[[Tätigkeit]:[Stk.kosten/Kosten bei Stundensatz]],MATCH(TAB_Doku_2019[[#This Row],[Leistung]],TAB_Leistungen_30[Tätigkeit],0),3)*TAB_Doku_2019[[#This Row],[Stk.]]</f>
        <v>4.375</v>
      </c>
      <c r="G125" s="78" t="s">
        <v>717</v>
      </c>
      <c r="H125" s="128" t="s">
        <v>678</v>
      </c>
    </row>
    <row r="126" spans="1:8" ht="14.4" x14ac:dyDescent="0.3">
      <c r="A126" s="78" t="s">
        <v>652</v>
      </c>
      <c r="B126" s="127" t="s">
        <v>48</v>
      </c>
      <c r="C126" s="131">
        <v>43962</v>
      </c>
      <c r="D126" s="127">
        <v>0.5</v>
      </c>
      <c r="E126" s="127">
        <f>INDEX(TAB_Leistungen_30[[Tätigkeit]:[Stk.kosten/Kosten bei Stundensatz]],MATCH(TAB_Doku_2019[[#This Row],[Leistung]],TAB_Leistungen_30[Tätigkeit],0),2)</f>
        <v>15</v>
      </c>
      <c r="F126" s="127">
        <f>INDEX(TAB_Leistungen_30[[Tätigkeit]:[Stk.kosten/Kosten bei Stundensatz]],MATCH(TAB_Doku_2019[[#This Row],[Leistung]],TAB_Leistungen_30[Tätigkeit],0),3)*TAB_Doku_2019[[#This Row],[Stk.]]</f>
        <v>4.375</v>
      </c>
      <c r="G126" s="78" t="s">
        <v>717</v>
      </c>
      <c r="H126" s="128" t="s">
        <v>677</v>
      </c>
    </row>
    <row r="127" spans="1:8" ht="14.4" x14ac:dyDescent="0.3">
      <c r="A127" s="78" t="s">
        <v>714</v>
      </c>
      <c r="B127" s="126" t="s">
        <v>140</v>
      </c>
      <c r="C127" s="131">
        <v>43959</v>
      </c>
      <c r="D127" s="127">
        <v>2</v>
      </c>
      <c r="E127" s="127">
        <f>INDEX(TAB_Leistungen_30[[Tätigkeit]:[Stk.kosten/Kosten bei Stundensatz]],MATCH(TAB_Doku_2019[[#This Row],[Leistung]],TAB_Leistungen_30[Tätigkeit],0),2)</f>
        <v>5</v>
      </c>
      <c r="F127" s="127">
        <f>INDEX(TAB_Leistungen_30[[Tätigkeit]:[Stk.kosten/Kosten bei Stundensatz]],MATCH(TAB_Doku_2019[[#This Row],[Leistung]],TAB_Leistungen_30[Tätigkeit],0),3)*TAB_Doku_2019[[#This Row],[Stk.]]</f>
        <v>5.833333333333333</v>
      </c>
      <c r="G127" s="78" t="s">
        <v>717</v>
      </c>
      <c r="H127" s="128" t="s">
        <v>676</v>
      </c>
    </row>
    <row r="128" spans="1:8" ht="14.4" x14ac:dyDescent="0.3">
      <c r="A128" s="78" t="s">
        <v>714</v>
      </c>
      <c r="B128" s="127" t="s">
        <v>1</v>
      </c>
      <c r="C128" s="131">
        <v>43959</v>
      </c>
      <c r="D128" s="127">
        <v>1</v>
      </c>
      <c r="E128" s="127">
        <f>INDEX(TAB_Leistungen_30[[Tätigkeit]:[Stk.kosten/Kosten bei Stundensatz]],MATCH(TAB_Doku_2019[[#This Row],[Leistung]],TAB_Leistungen_30[Tätigkeit],0),2)</f>
        <v>10</v>
      </c>
      <c r="F128" s="127">
        <f>INDEX(TAB_Leistungen_30[[Tätigkeit]:[Stk.kosten/Kosten bei Stundensatz]],MATCH(TAB_Doku_2019[[#This Row],[Leistung]],TAB_Leistungen_30[Tätigkeit],0),3)*TAB_Doku_2019[[#This Row],[Stk.]]</f>
        <v>5.833333333333333</v>
      </c>
      <c r="G128" s="78" t="s">
        <v>717</v>
      </c>
      <c r="H128" s="128" t="s">
        <v>675</v>
      </c>
    </row>
    <row r="129" spans="1:8" ht="14.4" x14ac:dyDescent="0.3">
      <c r="A129" s="78" t="s">
        <v>714</v>
      </c>
      <c r="B129" s="127" t="s">
        <v>1</v>
      </c>
      <c r="C129" s="131">
        <v>43959</v>
      </c>
      <c r="D129" s="127">
        <v>1</v>
      </c>
      <c r="E129" s="127">
        <f>INDEX(TAB_Leistungen_30[[Tätigkeit]:[Stk.kosten/Kosten bei Stundensatz]],MATCH(TAB_Doku_2019[[#This Row],[Leistung]],TAB_Leistungen_30[Tätigkeit],0),2)</f>
        <v>10</v>
      </c>
      <c r="F129" s="127">
        <f>INDEX(TAB_Leistungen_30[[Tätigkeit]:[Stk.kosten/Kosten bei Stundensatz]],MATCH(TAB_Doku_2019[[#This Row],[Leistung]],TAB_Leistungen_30[Tätigkeit],0),3)*TAB_Doku_2019[[#This Row],[Stk.]]</f>
        <v>5.833333333333333</v>
      </c>
      <c r="G129" s="78" t="s">
        <v>717</v>
      </c>
      <c r="H129" s="128" t="s">
        <v>675</v>
      </c>
    </row>
    <row r="130" spans="1:8" ht="14.4" x14ac:dyDescent="0.3">
      <c r="A130" s="78" t="s">
        <v>714</v>
      </c>
      <c r="B130" s="127" t="s">
        <v>1</v>
      </c>
      <c r="C130" s="131">
        <v>43959</v>
      </c>
      <c r="D130" s="127">
        <v>1</v>
      </c>
      <c r="E130" s="127">
        <f>INDEX(TAB_Leistungen_30[[Tätigkeit]:[Stk.kosten/Kosten bei Stundensatz]],MATCH(TAB_Doku_2019[[#This Row],[Leistung]],TAB_Leistungen_30[Tätigkeit],0),2)</f>
        <v>10</v>
      </c>
      <c r="F130" s="127">
        <f>INDEX(TAB_Leistungen_30[[Tätigkeit]:[Stk.kosten/Kosten bei Stundensatz]],MATCH(TAB_Doku_2019[[#This Row],[Leistung]],TAB_Leistungen_30[Tätigkeit],0),3)*TAB_Doku_2019[[#This Row],[Stk.]]</f>
        <v>5.833333333333333</v>
      </c>
      <c r="G130" s="78" t="s">
        <v>717</v>
      </c>
      <c r="H130" s="128" t="s">
        <v>674</v>
      </c>
    </row>
    <row r="131" spans="1:8" ht="14.4" x14ac:dyDescent="0.3">
      <c r="A131" s="78" t="s">
        <v>652</v>
      </c>
      <c r="B131" s="127" t="s">
        <v>49</v>
      </c>
      <c r="C131" s="131">
        <v>43956</v>
      </c>
      <c r="D131" s="127">
        <v>1</v>
      </c>
      <c r="E131" s="127">
        <f>INDEX(TAB_Leistungen_30[[Tätigkeit]:[Stk.kosten/Kosten bei Stundensatz]],MATCH(TAB_Doku_2019[[#This Row],[Leistung]],TAB_Leistungen_30[Tätigkeit],0),2)</f>
        <v>30</v>
      </c>
      <c r="F131" s="127">
        <f>INDEX(TAB_Leistungen_30[[Tätigkeit]:[Stk.kosten/Kosten bei Stundensatz]],MATCH(TAB_Doku_2019[[#This Row],[Leistung]],TAB_Leistungen_30[Tätigkeit],0),3)*TAB_Doku_2019[[#This Row],[Stk.]]</f>
        <v>17.5</v>
      </c>
      <c r="G131" s="78" t="s">
        <v>717</v>
      </c>
      <c r="H131" s="128" t="s">
        <v>670</v>
      </c>
    </row>
    <row r="132" spans="1:8" ht="28.8" x14ac:dyDescent="0.3">
      <c r="A132" s="78" t="s">
        <v>652</v>
      </c>
      <c r="B132" s="132" t="s">
        <v>22</v>
      </c>
      <c r="C132" s="131">
        <v>43956</v>
      </c>
      <c r="D132" s="127">
        <v>5</v>
      </c>
      <c r="E132" s="127">
        <f>INDEX(TAB_Leistungen_30[[Tätigkeit]:[Stk.kosten/Kosten bei Stundensatz]],MATCH(TAB_Doku_2019[[#This Row],[Leistung]],TAB_Leistungen_30[Tätigkeit],0),2)</f>
        <v>60</v>
      </c>
      <c r="F132" s="127">
        <f>INDEX(TAB_Leistungen_30[[Tätigkeit]:[Stk.kosten/Kosten bei Stundensatz]],MATCH(TAB_Doku_2019[[#This Row],[Leistung]],TAB_Leistungen_30[Tätigkeit],0),3)*TAB_Doku_2019[[#This Row],[Stk.]]</f>
        <v>175</v>
      </c>
      <c r="G132" s="78" t="s">
        <v>717</v>
      </c>
      <c r="H132" s="128" t="s">
        <v>671</v>
      </c>
    </row>
    <row r="133" spans="1:8" ht="14.4" x14ac:dyDescent="0.3">
      <c r="A133" s="78" t="s">
        <v>707</v>
      </c>
      <c r="B133" s="132" t="s">
        <v>1</v>
      </c>
      <c r="C133" s="131">
        <v>43955</v>
      </c>
      <c r="D133" s="127">
        <v>2</v>
      </c>
      <c r="E133" s="127">
        <f>INDEX(TAB_Leistungen_30[[Tätigkeit]:[Stk.kosten/Kosten bei Stundensatz]],MATCH(TAB_Doku_2019[[#This Row],[Leistung]],TAB_Leistungen_30[Tätigkeit],0),2)</f>
        <v>10</v>
      </c>
      <c r="F133" s="127">
        <f>INDEX(TAB_Leistungen_30[[Tätigkeit]:[Stk.kosten/Kosten bei Stundensatz]],MATCH(TAB_Doku_2019[[#This Row],[Leistung]],TAB_Leistungen_30[Tätigkeit],0),3)*TAB_Doku_2019[[#This Row],[Stk.]]</f>
        <v>11.666666666666666</v>
      </c>
      <c r="G133" s="78" t="s">
        <v>717</v>
      </c>
      <c r="H133" s="128" t="s">
        <v>668</v>
      </c>
    </row>
    <row r="134" spans="1:8" ht="28.8" x14ac:dyDescent="0.3">
      <c r="A134" s="78" t="s">
        <v>714</v>
      </c>
      <c r="B134" s="79" t="s">
        <v>22</v>
      </c>
      <c r="C134" s="125">
        <v>43955</v>
      </c>
      <c r="D134" s="127">
        <v>1</v>
      </c>
      <c r="E134" s="127">
        <f>INDEX(TAB_Leistungen_30[[Tätigkeit]:[Stk.kosten/Kosten bei Stundensatz]],MATCH(TAB_Doku_2019[[#This Row],[Leistung]],TAB_Leistungen_30[Tätigkeit],0),2)</f>
        <v>60</v>
      </c>
      <c r="F134" s="127">
        <f>INDEX(TAB_Leistungen_30[[Tätigkeit]:[Stk.kosten/Kosten bei Stundensatz]],MATCH(TAB_Doku_2019[[#This Row],[Leistung]],TAB_Leistungen_30[Tätigkeit],0),3)*TAB_Doku_2019[[#This Row],[Stk.]]</f>
        <v>35</v>
      </c>
      <c r="G134" s="78" t="s">
        <v>717</v>
      </c>
      <c r="H134" s="128" t="s">
        <v>666</v>
      </c>
    </row>
    <row r="135" spans="1:8" s="137" customFormat="1" ht="14.4" x14ac:dyDescent="0.3">
      <c r="A135" s="133" t="s">
        <v>652</v>
      </c>
      <c r="B135" s="138" t="s">
        <v>1</v>
      </c>
      <c r="C135" s="140">
        <v>43955</v>
      </c>
      <c r="D135" s="135">
        <v>0</v>
      </c>
      <c r="E135" s="135">
        <f>INDEX(TAB_Leistungen_30[[Tätigkeit]:[Stk.kosten/Kosten bei Stundensatz]],MATCH(TAB_Doku_2019[[#This Row],[Leistung]],TAB_Leistungen_30[Tätigkeit],0),2)</f>
        <v>10</v>
      </c>
      <c r="F135" s="127">
        <f>INDEX(TAB_Leistungen_30[[Tätigkeit]:[Stk.kosten/Kosten bei Stundensatz]],MATCH(TAB_Doku_2019[[#This Row],[Leistung]],TAB_Leistungen_30[Tätigkeit],0),3)*TAB_Doku_2019[[#This Row],[Stk.]]</f>
        <v>0</v>
      </c>
      <c r="G135" s="78" t="s">
        <v>717</v>
      </c>
      <c r="H135" s="136" t="s">
        <v>665</v>
      </c>
    </row>
    <row r="136" spans="1:8" ht="14.4" x14ac:dyDescent="0.3">
      <c r="A136" s="78" t="s">
        <v>652</v>
      </c>
      <c r="B136" s="132" t="s">
        <v>48</v>
      </c>
      <c r="C136" s="131">
        <v>43952</v>
      </c>
      <c r="D136" s="127">
        <v>0.5</v>
      </c>
      <c r="E136" s="127">
        <f>INDEX(TAB_Leistungen_30[[Tätigkeit]:[Stk.kosten/Kosten bei Stundensatz]],MATCH(TAB_Doku_2019[[#This Row],[Leistung]],TAB_Leistungen_30[Tätigkeit],0),2)</f>
        <v>15</v>
      </c>
      <c r="F136" s="127">
        <f>INDEX(TAB_Leistungen_30[[Tätigkeit]:[Stk.kosten/Kosten bei Stundensatz]],MATCH(TAB_Doku_2019[[#This Row],[Leistung]],TAB_Leistungen_30[Tätigkeit],0),3)*TAB_Doku_2019[[#This Row],[Stk.]]</f>
        <v>4.375</v>
      </c>
      <c r="G136" s="78" t="s">
        <v>717</v>
      </c>
      <c r="H136" s="128" t="s">
        <v>663</v>
      </c>
    </row>
    <row r="137" spans="1:8" ht="14.4" x14ac:dyDescent="0.3">
      <c r="A137" s="78" t="s">
        <v>652</v>
      </c>
      <c r="B137" s="79" t="s">
        <v>49</v>
      </c>
      <c r="C137" s="131">
        <v>43952</v>
      </c>
      <c r="D137" s="127">
        <v>1</v>
      </c>
      <c r="E137" s="127">
        <f>INDEX(TAB_Leistungen_30[[Tätigkeit]:[Stk.kosten/Kosten bei Stundensatz]],MATCH(TAB_Doku_2019[[#This Row],[Leistung]],TAB_Leistungen_30[Tätigkeit],0),2)</f>
        <v>30</v>
      </c>
      <c r="F137" s="127">
        <f>INDEX(TAB_Leistungen_30[[Tätigkeit]:[Stk.kosten/Kosten bei Stundensatz]],MATCH(TAB_Doku_2019[[#This Row],[Leistung]],TAB_Leistungen_30[Tätigkeit],0),3)*TAB_Doku_2019[[#This Row],[Stk.]]</f>
        <v>17.5</v>
      </c>
      <c r="G137" s="78" t="s">
        <v>717</v>
      </c>
      <c r="H137" s="128" t="s">
        <v>664</v>
      </c>
    </row>
    <row r="138" spans="1:8" ht="14.4" x14ac:dyDescent="0.3">
      <c r="A138" s="78" t="s">
        <v>652</v>
      </c>
      <c r="B138" s="79" t="s">
        <v>1</v>
      </c>
      <c r="C138" s="131">
        <v>43949</v>
      </c>
      <c r="D138" s="127">
        <v>1</v>
      </c>
      <c r="E138" s="127">
        <f>INDEX(TAB_Leistungen_30[[Tätigkeit]:[Stk.kosten/Kosten bei Stundensatz]],MATCH(TAB_Doku_2019[[#This Row],[Leistung]],TAB_Leistungen_30[Tätigkeit],0),2)</f>
        <v>10</v>
      </c>
      <c r="F138" s="127">
        <f>INDEX(TAB_Leistungen_30[[Tätigkeit]:[Stk.kosten/Kosten bei Stundensatz]],MATCH(TAB_Doku_2019[[#This Row],[Leistung]],TAB_Leistungen_30[Tätigkeit],0),3)*TAB_Doku_2019[[#This Row],[Stk.]]</f>
        <v>5.833333333333333</v>
      </c>
      <c r="G138" s="78" t="s">
        <v>717</v>
      </c>
      <c r="H138" s="128" t="s">
        <v>661</v>
      </c>
    </row>
    <row r="139" spans="1:8" ht="14.4" x14ac:dyDescent="0.3">
      <c r="A139" s="78" t="s">
        <v>652</v>
      </c>
      <c r="B139" s="79" t="s">
        <v>1</v>
      </c>
      <c r="C139" s="131">
        <v>43949</v>
      </c>
      <c r="D139" s="127">
        <v>1</v>
      </c>
      <c r="E139" s="127">
        <f>INDEX(TAB_Leistungen_30[[Tätigkeit]:[Stk.kosten/Kosten bei Stundensatz]],MATCH(TAB_Doku_2019[[#This Row],[Leistung]],TAB_Leistungen_30[Tätigkeit],0),2)</f>
        <v>10</v>
      </c>
      <c r="F139" s="127">
        <f>INDEX(TAB_Leistungen_30[[Tätigkeit]:[Stk.kosten/Kosten bei Stundensatz]],MATCH(TAB_Doku_2019[[#This Row],[Leistung]],TAB_Leistungen_30[Tätigkeit],0),3)*TAB_Doku_2019[[#This Row],[Stk.]]</f>
        <v>5.833333333333333</v>
      </c>
      <c r="G139" s="78" t="s">
        <v>717</v>
      </c>
      <c r="H139" s="128" t="s">
        <v>662</v>
      </c>
    </row>
    <row r="140" spans="1:8" s="137" customFormat="1" ht="28.8" x14ac:dyDescent="0.3">
      <c r="A140" s="133" t="s">
        <v>652</v>
      </c>
      <c r="B140" s="138" t="s">
        <v>22</v>
      </c>
      <c r="C140" s="134">
        <v>43949</v>
      </c>
      <c r="D140" s="135">
        <v>0</v>
      </c>
      <c r="E140" s="135">
        <f>INDEX(TAB_Leistungen_30[[Tätigkeit]:[Stk.kosten/Kosten bei Stundensatz]],MATCH(TAB_Doku_2019[[#This Row],[Leistung]],TAB_Leistungen_30[Tätigkeit],0),2)</f>
        <v>60</v>
      </c>
      <c r="F140" s="127">
        <f>INDEX(TAB_Leistungen_30[[Tätigkeit]:[Stk.kosten/Kosten bei Stundensatz]],MATCH(TAB_Doku_2019[[#This Row],[Leistung]],TAB_Leistungen_30[Tätigkeit],0),3)*TAB_Doku_2019[[#This Row],[Stk.]]</f>
        <v>0</v>
      </c>
      <c r="G140" s="78" t="s">
        <v>717</v>
      </c>
      <c r="H140" s="136" t="s">
        <v>660</v>
      </c>
    </row>
    <row r="141" spans="1:8" ht="14.4" x14ac:dyDescent="0.3">
      <c r="A141" s="78" t="s">
        <v>714</v>
      </c>
      <c r="B141" s="79" t="s">
        <v>1</v>
      </c>
      <c r="C141" s="131">
        <v>43949</v>
      </c>
      <c r="D141" s="127">
        <v>1</v>
      </c>
      <c r="E141" s="127">
        <f>INDEX(TAB_Leistungen_30[[Tätigkeit]:[Stk.kosten/Kosten bei Stundensatz]],MATCH(TAB_Doku_2019[[#This Row],[Leistung]],TAB_Leistungen_30[Tätigkeit],0),2)</f>
        <v>10</v>
      </c>
      <c r="F141" s="127">
        <f>INDEX(TAB_Leistungen_30[[Tätigkeit]:[Stk.kosten/Kosten bei Stundensatz]],MATCH(TAB_Doku_2019[[#This Row],[Leistung]],TAB_Leistungen_30[Tätigkeit],0),3)*TAB_Doku_2019[[#This Row],[Stk.]]</f>
        <v>5.833333333333333</v>
      </c>
      <c r="G141" s="78" t="s">
        <v>717</v>
      </c>
      <c r="H141" s="128" t="s">
        <v>659</v>
      </c>
    </row>
    <row r="142" spans="1:8" ht="14.4" x14ac:dyDescent="0.3">
      <c r="A142" s="78" t="s">
        <v>714</v>
      </c>
      <c r="B142" s="79" t="s">
        <v>48</v>
      </c>
      <c r="C142" s="131">
        <v>43949</v>
      </c>
      <c r="D142" s="127">
        <v>0.5</v>
      </c>
      <c r="E142" s="127">
        <f>INDEX(TAB_Leistungen_30[[Tätigkeit]:[Stk.kosten/Kosten bei Stundensatz]],MATCH(TAB_Doku_2019[[#This Row],[Leistung]],TAB_Leistungen_30[Tätigkeit],0),2)</f>
        <v>15</v>
      </c>
      <c r="F142" s="127">
        <f>INDEX(TAB_Leistungen_30[[Tätigkeit]:[Stk.kosten/Kosten bei Stundensatz]],MATCH(TAB_Doku_2019[[#This Row],[Leistung]],TAB_Leistungen_30[Tätigkeit],0),3)*TAB_Doku_2019[[#This Row],[Stk.]]</f>
        <v>4.375</v>
      </c>
      <c r="G142" s="78" t="s">
        <v>717</v>
      </c>
      <c r="H142" s="128" t="s">
        <v>659</v>
      </c>
    </row>
    <row r="143" spans="1:8" ht="14.4" x14ac:dyDescent="0.3">
      <c r="A143" s="78" t="s">
        <v>714</v>
      </c>
      <c r="B143" s="126" t="s">
        <v>48</v>
      </c>
      <c r="C143" s="131">
        <v>43949</v>
      </c>
      <c r="D143" s="127">
        <v>0.5</v>
      </c>
      <c r="E143" s="127">
        <f>INDEX(TAB_Leistungen_30[[Tätigkeit]:[Stk.kosten/Kosten bei Stundensatz]],MATCH(TAB_Doku_2019[[#This Row],[Leistung]],TAB_Leistungen_30[Tätigkeit],0),2)</f>
        <v>15</v>
      </c>
      <c r="F143" s="127">
        <f>INDEX(TAB_Leistungen_30[[Tätigkeit]:[Stk.kosten/Kosten bei Stundensatz]],MATCH(TAB_Doku_2019[[#This Row],[Leistung]],TAB_Leistungen_30[Tätigkeit],0),3)*TAB_Doku_2019[[#This Row],[Stk.]]</f>
        <v>4.375</v>
      </c>
      <c r="G143" s="78" t="s">
        <v>717</v>
      </c>
      <c r="H143" s="128" t="s">
        <v>658</v>
      </c>
    </row>
    <row r="144" spans="1:8" ht="14.4" x14ac:dyDescent="0.3">
      <c r="A144" s="78" t="s">
        <v>102</v>
      </c>
      <c r="B144" s="79" t="s">
        <v>207</v>
      </c>
      <c r="C144" s="131">
        <v>43948</v>
      </c>
      <c r="D144" s="127">
        <v>1</v>
      </c>
      <c r="E144" s="127">
        <f>INDEX(TAB_Leistungen_30[[Tätigkeit]:[Stk.kosten/Kosten bei Stundensatz]],MATCH(TAB_Doku_2019[[#This Row],[Leistung]],TAB_Leistungen_30[Tätigkeit],0),2)</f>
        <v>0</v>
      </c>
      <c r="F144" s="127">
        <f>INDEX(TAB_Leistungen_30[[Tätigkeit]:[Stk.kosten/Kosten bei Stundensatz]],MATCH(TAB_Doku_2019[[#This Row],[Leistung]],TAB_Leistungen_30[Tätigkeit],0),3)*TAB_Doku_2019[[#This Row],[Stk.]]</f>
        <v>5</v>
      </c>
      <c r="G144" s="78" t="s">
        <v>717</v>
      </c>
      <c r="H144" s="128" t="s">
        <v>672</v>
      </c>
    </row>
    <row r="145" spans="1:8" ht="14.4" x14ac:dyDescent="0.3">
      <c r="A145" s="78" t="s">
        <v>102</v>
      </c>
      <c r="B145" s="132" t="s">
        <v>13</v>
      </c>
      <c r="C145" s="131">
        <v>43948</v>
      </c>
      <c r="D145" s="127">
        <v>1</v>
      </c>
      <c r="E145" s="127">
        <f>INDEX(TAB_Leistungen_30[[Tätigkeit]:[Stk.kosten/Kosten bei Stundensatz]],MATCH(TAB_Doku_2019[[#This Row],[Leistung]],TAB_Leistungen_30[Tätigkeit],0),2)</f>
        <v>60</v>
      </c>
      <c r="F145" s="127">
        <f>INDEX(TAB_Leistungen_30[[Tätigkeit]:[Stk.kosten/Kosten bei Stundensatz]],MATCH(TAB_Doku_2019[[#This Row],[Leistung]],TAB_Leistungen_30[Tätigkeit],0),3)*TAB_Doku_2019[[#This Row],[Stk.]]</f>
        <v>35</v>
      </c>
      <c r="G145" s="78" t="s">
        <v>717</v>
      </c>
      <c r="H145" s="128" t="s">
        <v>672</v>
      </c>
    </row>
    <row r="146" spans="1:8" ht="14.4" x14ac:dyDescent="0.3">
      <c r="A146" s="78" t="s">
        <v>102</v>
      </c>
      <c r="B146" s="132" t="s">
        <v>207</v>
      </c>
      <c r="C146" s="131">
        <v>43948</v>
      </c>
      <c r="D146" s="127">
        <v>1</v>
      </c>
      <c r="E146" s="127">
        <f>INDEX(TAB_Leistungen_30[[Tätigkeit]:[Stk.kosten/Kosten bei Stundensatz]],MATCH(TAB_Doku_2019[[#This Row],[Leistung]],TAB_Leistungen_30[Tätigkeit],0),2)</f>
        <v>0</v>
      </c>
      <c r="F146" s="127">
        <f>INDEX(TAB_Leistungen_30[[Tätigkeit]:[Stk.kosten/Kosten bei Stundensatz]],MATCH(TAB_Doku_2019[[#This Row],[Leistung]],TAB_Leistungen_30[Tätigkeit],0),3)*TAB_Doku_2019[[#This Row],[Stk.]]</f>
        <v>5</v>
      </c>
      <c r="G146" s="78" t="s">
        <v>717</v>
      </c>
      <c r="H146" s="128" t="s">
        <v>673</v>
      </c>
    </row>
    <row r="147" spans="1:8" ht="14.4" x14ac:dyDescent="0.3">
      <c r="A147" s="78" t="s">
        <v>102</v>
      </c>
      <c r="B147" s="132" t="s">
        <v>13</v>
      </c>
      <c r="C147" s="131">
        <v>43948</v>
      </c>
      <c r="D147" s="127">
        <v>1</v>
      </c>
      <c r="E147" s="127">
        <f>INDEX(TAB_Leistungen_30[[Tätigkeit]:[Stk.kosten/Kosten bei Stundensatz]],MATCH(TAB_Doku_2019[[#This Row],[Leistung]],TAB_Leistungen_30[Tätigkeit],0),2)</f>
        <v>60</v>
      </c>
      <c r="F147" s="127">
        <f>INDEX(TAB_Leistungen_30[[Tätigkeit]:[Stk.kosten/Kosten bei Stundensatz]],MATCH(TAB_Doku_2019[[#This Row],[Leistung]],TAB_Leistungen_30[Tätigkeit],0),3)*TAB_Doku_2019[[#This Row],[Stk.]]</f>
        <v>35</v>
      </c>
      <c r="G147" s="78" t="s">
        <v>717</v>
      </c>
      <c r="H147" s="128" t="s">
        <v>673</v>
      </c>
    </row>
    <row r="148" spans="1:8" ht="14.4" x14ac:dyDescent="0.3">
      <c r="A148" s="78" t="s">
        <v>707</v>
      </c>
      <c r="B148" s="127" t="s">
        <v>48</v>
      </c>
      <c r="C148" s="131">
        <v>43948</v>
      </c>
      <c r="D148" s="127">
        <v>0.5</v>
      </c>
      <c r="E148" s="127">
        <f>INDEX(TAB_Leistungen_30[[Tätigkeit]:[Stk.kosten/Kosten bei Stundensatz]],MATCH(TAB_Doku_2019[[#This Row],[Leistung]],TAB_Leistungen_30[Tätigkeit],0),2)</f>
        <v>15</v>
      </c>
      <c r="F148" s="127">
        <f>INDEX(TAB_Leistungen_30[[Tätigkeit]:[Stk.kosten/Kosten bei Stundensatz]],MATCH(TAB_Doku_2019[[#This Row],[Leistung]],TAB_Leistungen_30[Tätigkeit],0),3)*TAB_Doku_2019[[#This Row],[Stk.]]</f>
        <v>4.375</v>
      </c>
      <c r="G148" s="78" t="s">
        <v>717</v>
      </c>
      <c r="H148" s="128" t="s">
        <v>657</v>
      </c>
    </row>
    <row r="149" spans="1:8" ht="28.8" x14ac:dyDescent="0.3">
      <c r="A149" s="78" t="s">
        <v>714</v>
      </c>
      <c r="B149" s="126" t="s">
        <v>22</v>
      </c>
      <c r="C149" s="131">
        <v>43948</v>
      </c>
      <c r="D149" s="127">
        <v>2</v>
      </c>
      <c r="E149" s="127">
        <f>INDEX(TAB_Leistungen_30[[Tätigkeit]:[Stk.kosten/Kosten bei Stundensatz]],MATCH(TAB_Doku_2019[[#This Row],[Leistung]],TAB_Leistungen_30[Tätigkeit],0),2)</f>
        <v>60</v>
      </c>
      <c r="F149" s="127">
        <f>INDEX(TAB_Leistungen_30[[Tätigkeit]:[Stk.kosten/Kosten bei Stundensatz]],MATCH(TAB_Doku_2019[[#This Row],[Leistung]],TAB_Leistungen_30[Tätigkeit],0),3)*TAB_Doku_2019[[#This Row],[Stk.]]</f>
        <v>70</v>
      </c>
      <c r="G149" s="78" t="s">
        <v>717</v>
      </c>
      <c r="H149" s="128" t="s">
        <v>667</v>
      </c>
    </row>
    <row r="150" spans="1:8" ht="14.4" x14ac:dyDescent="0.3">
      <c r="A150" s="78" t="s">
        <v>707</v>
      </c>
      <c r="B150" s="126" t="s">
        <v>48</v>
      </c>
      <c r="C150" s="131">
        <v>43948</v>
      </c>
      <c r="D150" s="127">
        <v>0.5</v>
      </c>
      <c r="E150" s="127">
        <f>INDEX(TAB_Leistungen_30[[Tätigkeit]:[Stk.kosten/Kosten bei Stundensatz]],MATCH(TAB_Doku_2019[[#This Row],[Leistung]],TAB_Leistungen_30[Tätigkeit],0),2)</f>
        <v>15</v>
      </c>
      <c r="F150" s="127">
        <f>INDEX(TAB_Leistungen_30[[Tätigkeit]:[Stk.kosten/Kosten bei Stundensatz]],MATCH(TAB_Doku_2019[[#This Row],[Leistung]],TAB_Leistungen_30[Tätigkeit],0),3)*TAB_Doku_2019[[#This Row],[Stk.]]</f>
        <v>4.375</v>
      </c>
      <c r="G150" s="78" t="s">
        <v>717</v>
      </c>
      <c r="H150" s="128" t="s">
        <v>653</v>
      </c>
    </row>
    <row r="151" spans="1:8" ht="28.8" x14ac:dyDescent="0.3">
      <c r="A151" s="78" t="s">
        <v>652</v>
      </c>
      <c r="B151" s="79" t="s">
        <v>22</v>
      </c>
      <c r="C151" s="131">
        <v>43948</v>
      </c>
      <c r="D151" s="127">
        <v>0.5</v>
      </c>
      <c r="E151" s="127">
        <f>INDEX(TAB_Leistungen_30[[Tätigkeit]:[Stk.kosten/Kosten bei Stundensatz]],MATCH(TAB_Doku_2019[[#This Row],[Leistung]],TAB_Leistungen_30[Tätigkeit],0),2)</f>
        <v>60</v>
      </c>
      <c r="F151" s="127">
        <f>INDEX(TAB_Leistungen_30[[Tätigkeit]:[Stk.kosten/Kosten bei Stundensatz]],MATCH(TAB_Doku_2019[[#This Row],[Leistung]],TAB_Leistungen_30[Tätigkeit],0),3)*TAB_Doku_2019[[#This Row],[Stk.]]</f>
        <v>17.5</v>
      </c>
      <c r="G151" s="78" t="s">
        <v>717</v>
      </c>
      <c r="H151" s="128" t="s">
        <v>654</v>
      </c>
    </row>
    <row r="152" spans="1:8" ht="14.4" x14ac:dyDescent="0.3">
      <c r="A152" s="78" t="s">
        <v>102</v>
      </c>
      <c r="B152" s="79" t="s">
        <v>207</v>
      </c>
      <c r="C152" s="125">
        <v>43948</v>
      </c>
      <c r="D152" s="127">
        <v>1</v>
      </c>
      <c r="E152" s="127">
        <f>INDEX(TAB_Leistungen_30[[Tätigkeit]:[Stk.kosten/Kosten bei Stundensatz]],MATCH(TAB_Doku_2019[[#This Row],[Leistung]],TAB_Leistungen_30[Tätigkeit],0),2)</f>
        <v>0</v>
      </c>
      <c r="F152" s="127">
        <f>INDEX(TAB_Leistungen_30[[Tätigkeit]:[Stk.kosten/Kosten bei Stundensatz]],MATCH(TAB_Doku_2019[[#This Row],[Leistung]],TAB_Leistungen_30[Tätigkeit],0),3)*TAB_Doku_2019[[#This Row],[Stk.]]</f>
        <v>5</v>
      </c>
      <c r="G152" s="124" t="s">
        <v>669</v>
      </c>
      <c r="H152" s="128" t="s">
        <v>672</v>
      </c>
    </row>
    <row r="153" spans="1:8" ht="47.4" customHeight="1" x14ac:dyDescent="0.3">
      <c r="A153" s="78" t="s">
        <v>102</v>
      </c>
      <c r="B153" s="79" t="s">
        <v>13</v>
      </c>
      <c r="C153" s="125">
        <v>43948</v>
      </c>
      <c r="D153" s="127">
        <v>1</v>
      </c>
      <c r="E153" s="127">
        <f>INDEX(TAB_Leistungen_30[[Tätigkeit]:[Stk.kosten/Kosten bei Stundensatz]],MATCH(TAB_Doku_2019[[#This Row],[Leistung]],TAB_Leistungen_30[Tätigkeit],0),2)</f>
        <v>60</v>
      </c>
      <c r="F153" s="127">
        <f>INDEX(TAB_Leistungen_30[[Tätigkeit]:[Stk.kosten/Kosten bei Stundensatz]],MATCH(TAB_Doku_2019[[#This Row],[Leistung]],TAB_Leistungen_30[Tätigkeit],0),3)*TAB_Doku_2019[[#This Row],[Stk.]]</f>
        <v>35</v>
      </c>
      <c r="G153" s="124" t="s">
        <v>669</v>
      </c>
      <c r="H153" s="128" t="s">
        <v>672</v>
      </c>
    </row>
    <row r="154" spans="1:8" ht="57.6" x14ac:dyDescent="0.3">
      <c r="A154" s="78" t="s">
        <v>611</v>
      </c>
      <c r="B154" s="79" t="s">
        <v>49</v>
      </c>
      <c r="C154" s="125">
        <v>43941</v>
      </c>
      <c r="D154" s="127">
        <v>1</v>
      </c>
      <c r="E154" s="127">
        <f>INDEX(TAB_Leistungen_30[[Tätigkeit]:[Stk.kosten/Kosten bei Stundensatz]],MATCH(TAB_Doku_2019[[#This Row],[Leistung]],TAB_Leistungen_30[Tätigkeit],0),2)</f>
        <v>30</v>
      </c>
      <c r="F154" s="127">
        <f>INDEX(TAB_Leistungen_30[[Tätigkeit]:[Stk.kosten/Kosten bei Stundensatz]],MATCH(TAB_Doku_2019[[#This Row],[Leistung]],TAB_Leistungen_30[Tätigkeit],0),3)*TAB_Doku_2019[[#This Row],[Stk.]]</f>
        <v>17.5</v>
      </c>
      <c r="G154" s="124" t="s">
        <v>669</v>
      </c>
      <c r="H154" s="128" t="s">
        <v>656</v>
      </c>
    </row>
    <row r="155" spans="1:8" ht="14.4" x14ac:dyDescent="0.3">
      <c r="A155" s="78" t="s">
        <v>714</v>
      </c>
      <c r="B155" s="79" t="s">
        <v>50</v>
      </c>
      <c r="C155" s="125">
        <v>43935</v>
      </c>
      <c r="D155" s="127">
        <v>1</v>
      </c>
      <c r="E155" s="127">
        <f>INDEX(TAB_Leistungen_30[[Tätigkeit]:[Stk.kosten/Kosten bei Stundensatz]],MATCH(TAB_Doku_2019[[#This Row],[Leistung]],TAB_Leistungen_30[Tätigkeit],0),2)</f>
        <v>5</v>
      </c>
      <c r="F155" s="127">
        <f>INDEX(TAB_Leistungen_30[[Tätigkeit]:[Stk.kosten/Kosten bei Stundensatz]],MATCH(TAB_Doku_2019[[#This Row],[Leistung]],TAB_Leistungen_30[Tätigkeit],0),3)*TAB_Doku_2019[[#This Row],[Stk.]]</f>
        <v>2.9166666666666665</v>
      </c>
      <c r="G155" s="124" t="s">
        <v>669</v>
      </c>
      <c r="H155" s="128" t="s">
        <v>651</v>
      </c>
    </row>
    <row r="156" spans="1:8" ht="14.4" x14ac:dyDescent="0.3">
      <c r="A156" s="78" t="s">
        <v>611</v>
      </c>
      <c r="B156" s="79" t="s">
        <v>1</v>
      </c>
      <c r="C156" s="125">
        <v>43935</v>
      </c>
      <c r="D156" s="127">
        <v>1</v>
      </c>
      <c r="E156" s="127">
        <f>INDEX(TAB_Leistungen_30[[Tätigkeit]:[Stk.kosten/Kosten bei Stundensatz]],MATCH(TAB_Doku_2019[[#This Row],[Leistung]],TAB_Leistungen_30[Tätigkeit],0),2)</f>
        <v>10</v>
      </c>
      <c r="F156" s="127">
        <f>INDEX(TAB_Leistungen_30[[Tätigkeit]:[Stk.kosten/Kosten bei Stundensatz]],MATCH(TAB_Doku_2019[[#This Row],[Leistung]],TAB_Leistungen_30[Tätigkeit],0),3)*TAB_Doku_2019[[#This Row],[Stk.]]</f>
        <v>5.833333333333333</v>
      </c>
      <c r="G156" s="124" t="s">
        <v>669</v>
      </c>
      <c r="H156" s="128" t="s">
        <v>655</v>
      </c>
    </row>
    <row r="157" spans="1:8" ht="14.4" x14ac:dyDescent="0.3">
      <c r="A157" s="78" t="s">
        <v>611</v>
      </c>
      <c r="B157" s="79" t="s">
        <v>48</v>
      </c>
      <c r="C157" s="125">
        <v>43931</v>
      </c>
      <c r="D157" s="127">
        <v>1</v>
      </c>
      <c r="E157" s="127">
        <f>INDEX(TAB_Leistungen_30[[Tätigkeit]:[Stk.kosten/Kosten bei Stundensatz]],MATCH(TAB_Doku_2019[[#This Row],[Leistung]],TAB_Leistungen_30[Tätigkeit],0),2)</f>
        <v>15</v>
      </c>
      <c r="F157" s="127">
        <f>INDEX(TAB_Leistungen_30[[Tätigkeit]:[Stk.kosten/Kosten bei Stundensatz]],MATCH(TAB_Doku_2019[[#This Row],[Leistung]],TAB_Leistungen_30[Tätigkeit],0),3)*TAB_Doku_2019[[#This Row],[Stk.]]</f>
        <v>8.75</v>
      </c>
      <c r="G157" s="124" t="s">
        <v>669</v>
      </c>
      <c r="H157" s="128" t="s">
        <v>648</v>
      </c>
    </row>
    <row r="158" spans="1:8" ht="14.4" x14ac:dyDescent="0.3">
      <c r="A158" s="78" t="s">
        <v>714</v>
      </c>
      <c r="B158" s="79" t="s">
        <v>48</v>
      </c>
      <c r="C158" s="125">
        <v>43929</v>
      </c>
      <c r="D158" s="127">
        <v>1</v>
      </c>
      <c r="E158" s="127">
        <f>INDEX(TAB_Leistungen_30[[Tätigkeit]:[Stk.kosten/Kosten bei Stundensatz]],MATCH(TAB_Doku_2019[[#This Row],[Leistung]],TAB_Leistungen_30[Tätigkeit],0),2)</f>
        <v>15</v>
      </c>
      <c r="F158" s="127">
        <f>INDEX(TAB_Leistungen_30[[Tätigkeit]:[Stk.kosten/Kosten bei Stundensatz]],MATCH(TAB_Doku_2019[[#This Row],[Leistung]],TAB_Leistungen_30[Tätigkeit],0),3)*TAB_Doku_2019[[#This Row],[Stk.]]</f>
        <v>8.75</v>
      </c>
      <c r="G158" s="79" t="s">
        <v>669</v>
      </c>
      <c r="H158" s="128" t="s">
        <v>650</v>
      </c>
    </row>
    <row r="159" spans="1:8" ht="14.4" x14ac:dyDescent="0.3">
      <c r="A159" s="78" t="s">
        <v>707</v>
      </c>
      <c r="B159" s="79" t="s">
        <v>140</v>
      </c>
      <c r="C159" s="125">
        <v>43928</v>
      </c>
      <c r="D159" s="126">
        <v>1</v>
      </c>
      <c r="E159" s="126">
        <f>INDEX(TAB_Leistungen_30[[Tätigkeit]:[Stk.kosten/Kosten bei Stundensatz]],MATCH(TAB_Doku_2019[[#This Row],[Leistung]],TAB_Leistungen_30[Tätigkeit],0),2)</f>
        <v>5</v>
      </c>
      <c r="F159" s="127">
        <f>INDEX(TAB_Leistungen_30[[Tätigkeit]:[Stk.kosten/Kosten bei Stundensatz]],MATCH(TAB_Doku_2019[[#This Row],[Leistung]],TAB_Leistungen_30[Tätigkeit],0),3)*TAB_Doku_2019[[#This Row],[Stk.]]</f>
        <v>2.9166666666666665</v>
      </c>
      <c r="G159" s="79" t="s">
        <v>669</v>
      </c>
      <c r="H159" s="126" t="s">
        <v>647</v>
      </c>
    </row>
    <row r="160" spans="1:8" ht="28.8" x14ac:dyDescent="0.3">
      <c r="A160" s="126" t="s">
        <v>714</v>
      </c>
      <c r="B160" s="79" t="s">
        <v>35</v>
      </c>
      <c r="C160" s="125">
        <v>43927</v>
      </c>
      <c r="D160" s="126">
        <v>1</v>
      </c>
      <c r="E160" s="126">
        <f>INDEX(TAB_Leistungen_30[[Tätigkeit]:[Stk.kosten/Kosten bei Stundensatz]],MATCH(TAB_Doku_2019[[#This Row],[Leistung]],TAB_Leistungen_30[Tätigkeit],0),2)</f>
        <v>60</v>
      </c>
      <c r="F160" s="127">
        <f>INDEX(TAB_Leistungen_30[[Tätigkeit]:[Stk.kosten/Kosten bei Stundensatz]],MATCH(TAB_Doku_2019[[#This Row],[Leistung]],TAB_Leistungen_30[Tätigkeit],0),3)*TAB_Doku_2019[[#This Row],[Stk.]]</f>
        <v>35</v>
      </c>
      <c r="G160" s="79" t="s">
        <v>669</v>
      </c>
      <c r="H160" s="126" t="s">
        <v>649</v>
      </c>
    </row>
    <row r="161" spans="1:8" ht="14.4" x14ac:dyDescent="0.3">
      <c r="A161" s="78" t="s">
        <v>707</v>
      </c>
      <c r="B161" s="79" t="s">
        <v>8</v>
      </c>
      <c r="C161" s="125">
        <v>43925</v>
      </c>
      <c r="D161" s="126">
        <v>1</v>
      </c>
      <c r="E161" s="126">
        <f>INDEX(TAB_Leistungen_30[[Tätigkeit]:[Stk.kosten/Kosten bei Stundensatz]],MATCH(TAB_Doku_2019[[#This Row],[Leistung]],TAB_Leistungen_30[Tätigkeit],0),2)</f>
        <v>180</v>
      </c>
      <c r="F161" s="127">
        <f>INDEX(TAB_Leistungen_30[[Tätigkeit]:[Stk.kosten/Kosten bei Stundensatz]],MATCH(TAB_Doku_2019[[#This Row],[Leistung]],TAB_Leistungen_30[Tätigkeit],0),3)*TAB_Doku_2019[[#This Row],[Stk.]]</f>
        <v>105</v>
      </c>
      <c r="G161" s="79" t="s">
        <v>669</v>
      </c>
      <c r="H161" s="126" t="s">
        <v>646</v>
      </c>
    </row>
    <row r="162" spans="1:8" ht="28.8" x14ac:dyDescent="0.3">
      <c r="A162" s="126" t="s">
        <v>707</v>
      </c>
      <c r="B162" s="79" t="s">
        <v>4</v>
      </c>
      <c r="C162" s="125">
        <v>43918</v>
      </c>
      <c r="D162" s="126">
        <v>1.333</v>
      </c>
      <c r="E162" s="126">
        <f>INDEX(TAB_Leistungen_30[[Tätigkeit]:[Stk.kosten/Kosten bei Stundensatz]],MATCH(TAB_Doku_2019[[#This Row],[Leistung]],TAB_Leistungen_30[Tätigkeit],0),2)</f>
        <v>480</v>
      </c>
      <c r="F162" s="127">
        <f>INDEX(TAB_Leistungen_30[[Tätigkeit]:[Stk.kosten/Kosten bei Stundensatz]],MATCH(TAB_Doku_2019[[#This Row],[Leistung]],TAB_Leistungen_30[Tätigkeit],0),3)*TAB_Doku_2019[[#This Row],[Stk.]]</f>
        <v>373.24</v>
      </c>
      <c r="G162" s="79" t="s">
        <v>669</v>
      </c>
      <c r="H162" s="126" t="s">
        <v>645</v>
      </c>
    </row>
    <row r="163" spans="1:8" ht="14.4" x14ac:dyDescent="0.3">
      <c r="A163" s="126" t="s">
        <v>707</v>
      </c>
      <c r="B163" s="79" t="s">
        <v>1</v>
      </c>
      <c r="C163" s="125">
        <v>43917</v>
      </c>
      <c r="D163" s="126">
        <v>1</v>
      </c>
      <c r="E163" s="126">
        <f>INDEX(TAB_Leistungen_30[[Tätigkeit]:[Stk.kosten/Kosten bei Stundensatz]],MATCH(TAB_Doku_2019[[#This Row],[Leistung]],TAB_Leistungen_30[Tätigkeit],0),2)</f>
        <v>10</v>
      </c>
      <c r="F163" s="127">
        <f>INDEX(TAB_Leistungen_30[[Tätigkeit]:[Stk.kosten/Kosten bei Stundensatz]],MATCH(TAB_Doku_2019[[#This Row],[Leistung]],TAB_Leistungen_30[Tätigkeit],0),3)*TAB_Doku_2019[[#This Row],[Stk.]]</f>
        <v>5.833333333333333</v>
      </c>
      <c r="G163" s="79" t="s">
        <v>669</v>
      </c>
      <c r="H163" s="126" t="s">
        <v>644</v>
      </c>
    </row>
    <row r="164" spans="1:8" ht="28.8" x14ac:dyDescent="0.3">
      <c r="A164" s="126" t="s">
        <v>509</v>
      </c>
      <c r="B164" s="79" t="s">
        <v>140</v>
      </c>
      <c r="C164" s="125">
        <v>43910</v>
      </c>
      <c r="D164" s="126">
        <v>1</v>
      </c>
      <c r="E164" s="126">
        <f>INDEX(TAB_Leistungen_30[[Tätigkeit]:[Stk.kosten/Kosten bei Stundensatz]],MATCH(TAB_Doku_2019[[#This Row],[Leistung]],TAB_Leistungen_30[Tätigkeit],0),2)</f>
        <v>5</v>
      </c>
      <c r="F164" s="127">
        <f>INDEX(TAB_Leistungen_30[[Tätigkeit]:[Stk.kosten/Kosten bei Stundensatz]],MATCH(TAB_Doku_2019[[#This Row],[Leistung]],TAB_Leistungen_30[Tätigkeit],0),3)*TAB_Doku_2019[[#This Row],[Stk.]]</f>
        <v>2.9166666666666665</v>
      </c>
      <c r="G164" s="126" t="s">
        <v>669</v>
      </c>
      <c r="H164" s="126" t="s">
        <v>643</v>
      </c>
    </row>
    <row r="165" spans="1:8" ht="14.4" x14ac:dyDescent="0.3">
      <c r="A165" s="126" t="s">
        <v>509</v>
      </c>
      <c r="B165" s="79" t="s">
        <v>140</v>
      </c>
      <c r="C165" s="125">
        <v>43907</v>
      </c>
      <c r="D165" s="126">
        <v>1</v>
      </c>
      <c r="E165" s="126">
        <f>INDEX(TAB_Leistungen_30[[Tätigkeit]:[Stk.kosten/Kosten bei Stundensatz]],MATCH(TAB_Doku_2019[[#This Row],[Leistung]],TAB_Leistungen_30[Tätigkeit],0),2)</f>
        <v>5</v>
      </c>
      <c r="F165" s="127">
        <f>INDEX(TAB_Leistungen_30[[Tätigkeit]:[Stk.kosten/Kosten bei Stundensatz]],MATCH(TAB_Doku_2019[[#This Row],[Leistung]],TAB_Leistungen_30[Tätigkeit],0),3)*TAB_Doku_2019[[#This Row],[Stk.]]</f>
        <v>2.9166666666666665</v>
      </c>
      <c r="G165" s="79" t="s">
        <v>669</v>
      </c>
      <c r="H165" s="126" t="s">
        <v>642</v>
      </c>
    </row>
    <row r="166" spans="1:8" ht="14.4" x14ac:dyDescent="0.3">
      <c r="A166" s="126" t="s">
        <v>102</v>
      </c>
      <c r="B166" s="79" t="s">
        <v>13</v>
      </c>
      <c r="C166" s="125">
        <v>43907</v>
      </c>
      <c r="D166" s="126">
        <v>1.5</v>
      </c>
      <c r="E166" s="126">
        <f>INDEX(TAB_Leistungen_30[[Tätigkeit]:[Stk.kosten/Kosten bei Stundensatz]],MATCH(TAB_Doku_2019[[#This Row],[Leistung]],TAB_Leistungen_30[Tätigkeit],0),2)</f>
        <v>60</v>
      </c>
      <c r="F166" s="127">
        <f>INDEX(TAB_Leistungen_30[[Tätigkeit]:[Stk.kosten/Kosten bei Stundensatz]],MATCH(TAB_Doku_2019[[#This Row],[Leistung]],TAB_Leistungen_30[Tätigkeit],0),3)*TAB_Doku_2019[[#This Row],[Stk.]]</f>
        <v>52.5</v>
      </c>
      <c r="G166" s="126" t="s">
        <v>641</v>
      </c>
      <c r="H166" s="126" t="s">
        <v>640</v>
      </c>
    </row>
    <row r="167" spans="1:8" ht="31.2" customHeight="1" x14ac:dyDescent="0.3">
      <c r="A167" s="126" t="s">
        <v>102</v>
      </c>
      <c r="B167" s="79" t="s">
        <v>207</v>
      </c>
      <c r="C167" s="125">
        <v>43907</v>
      </c>
      <c r="D167" s="126">
        <v>1.5</v>
      </c>
      <c r="E167" s="126">
        <f>INDEX(TAB_Leistungen_30[[Tätigkeit]:[Stk.kosten/Kosten bei Stundensatz]],MATCH(TAB_Doku_2019[[#This Row],[Leistung]],TAB_Leistungen_30[Tätigkeit],0),2)</f>
        <v>0</v>
      </c>
      <c r="F167" s="127">
        <f>INDEX(TAB_Leistungen_30[[Tätigkeit]:[Stk.kosten/Kosten bei Stundensatz]],MATCH(TAB_Doku_2019[[#This Row],[Leistung]],TAB_Leistungen_30[Tätigkeit],0),3)*TAB_Doku_2019[[#This Row],[Stk.]]</f>
        <v>7.5</v>
      </c>
      <c r="G167" s="126" t="s">
        <v>641</v>
      </c>
      <c r="H167" s="126" t="s">
        <v>640</v>
      </c>
    </row>
    <row r="168" spans="1:8" ht="14.4" x14ac:dyDescent="0.3">
      <c r="A168" s="126" t="s">
        <v>509</v>
      </c>
      <c r="B168" s="126" t="s">
        <v>48</v>
      </c>
      <c r="C168" s="125">
        <v>43907</v>
      </c>
      <c r="D168" s="126">
        <v>1</v>
      </c>
      <c r="E168" s="126">
        <f>INDEX(TAB_Leistungen_30[[Tätigkeit]:[Stk.kosten/Kosten bei Stundensatz]],MATCH(TAB_Doku_2019[[#This Row],[Leistung]],TAB_Leistungen_30[Tätigkeit],0),2)</f>
        <v>15</v>
      </c>
      <c r="F168" s="127">
        <f>INDEX(TAB_Leistungen_30[[Tätigkeit]:[Stk.kosten/Kosten bei Stundensatz]],MATCH(TAB_Doku_2019[[#This Row],[Leistung]],TAB_Leistungen_30[Tätigkeit],0),3)*TAB_Doku_2019[[#This Row],[Stk.]]</f>
        <v>8.75</v>
      </c>
      <c r="G168" s="126" t="s">
        <v>641</v>
      </c>
      <c r="H168" s="126" t="s">
        <v>637</v>
      </c>
    </row>
    <row r="169" spans="1:8" ht="14.4" x14ac:dyDescent="0.3">
      <c r="A169" s="126" t="s">
        <v>509</v>
      </c>
      <c r="B169" s="126" t="s">
        <v>140</v>
      </c>
      <c r="C169" s="125">
        <v>43907</v>
      </c>
      <c r="D169" s="126">
        <v>1</v>
      </c>
      <c r="E169" s="126">
        <f>INDEX(TAB_Leistungen_30[[Tätigkeit]:[Stk.kosten/Kosten bei Stundensatz]],MATCH(TAB_Doku_2019[[#This Row],[Leistung]],TAB_Leistungen_30[Tätigkeit],0),2)</f>
        <v>5</v>
      </c>
      <c r="F169" s="127">
        <f>INDEX(TAB_Leistungen_30[[Tätigkeit]:[Stk.kosten/Kosten bei Stundensatz]],MATCH(TAB_Doku_2019[[#This Row],[Leistung]],TAB_Leistungen_30[Tätigkeit],0),3)*TAB_Doku_2019[[#This Row],[Stk.]]</f>
        <v>2.9166666666666665</v>
      </c>
      <c r="G169" s="126" t="s">
        <v>641</v>
      </c>
      <c r="H169" s="126" t="s">
        <v>638</v>
      </c>
    </row>
    <row r="170" spans="1:8" ht="28.8" x14ac:dyDescent="0.3">
      <c r="A170" s="126" t="s">
        <v>623</v>
      </c>
      <c r="B170" s="126" t="s">
        <v>48</v>
      </c>
      <c r="C170" s="125">
        <v>43899</v>
      </c>
      <c r="D170" s="126">
        <v>2</v>
      </c>
      <c r="E170" s="126">
        <f>INDEX(TAB_Leistungen_30[[Tätigkeit]:[Stk.kosten/Kosten bei Stundensatz]],MATCH(TAB_Doku_2019[[#This Row],[Leistung]],TAB_Leistungen_30[Tätigkeit],0),2)</f>
        <v>15</v>
      </c>
      <c r="F170" s="127">
        <f>INDEX(TAB_Leistungen_30[[Tätigkeit]:[Stk.kosten/Kosten bei Stundensatz]],MATCH(TAB_Doku_2019[[#This Row],[Leistung]],TAB_Leistungen_30[Tätigkeit],0),3)*TAB_Doku_2019[[#This Row],[Stk.]]</f>
        <v>17.5</v>
      </c>
      <c r="G170" s="126" t="s">
        <v>641</v>
      </c>
      <c r="H170" s="126" t="s">
        <v>634</v>
      </c>
    </row>
    <row r="171" spans="1:8" ht="14.4" x14ac:dyDescent="0.3">
      <c r="A171" s="126" t="s">
        <v>509</v>
      </c>
      <c r="B171" s="126" t="s">
        <v>8</v>
      </c>
      <c r="C171" s="125">
        <v>43898</v>
      </c>
      <c r="D171" s="126">
        <v>1</v>
      </c>
      <c r="E171" s="126">
        <f>INDEX(TAB_Leistungen_30[[Tätigkeit]:[Stk.kosten/Kosten bei Stundensatz]],MATCH(TAB_Doku_2019[[#This Row],[Leistung]],TAB_Leistungen_30[Tätigkeit],0),2)</f>
        <v>180</v>
      </c>
      <c r="F171" s="127">
        <f>INDEX(TAB_Leistungen_30[[Tätigkeit]:[Stk.kosten/Kosten bei Stundensatz]],MATCH(TAB_Doku_2019[[#This Row],[Leistung]],TAB_Leistungen_30[Tätigkeit],0),3)*TAB_Doku_2019[[#This Row],[Stk.]]</f>
        <v>105</v>
      </c>
      <c r="G171" s="126" t="s">
        <v>641</v>
      </c>
      <c r="H171" s="126" t="s">
        <v>639</v>
      </c>
    </row>
    <row r="172" spans="1:8" ht="14.4" x14ac:dyDescent="0.3">
      <c r="A172" s="126" t="s">
        <v>509</v>
      </c>
      <c r="B172" s="126" t="s">
        <v>140</v>
      </c>
      <c r="C172" s="125">
        <v>43893</v>
      </c>
      <c r="D172" s="126">
        <v>1</v>
      </c>
      <c r="E172" s="126">
        <f>INDEX(TAB_Leistungen_30[[Tätigkeit]:[Stk.kosten/Kosten bei Stundensatz]],MATCH(TAB_Doku_2019[[#This Row],[Leistung]],TAB_Leistungen_30[Tätigkeit],0),2)</f>
        <v>5</v>
      </c>
      <c r="F172" s="127">
        <f>INDEX(TAB_Leistungen_30[[Tätigkeit]:[Stk.kosten/Kosten bei Stundensatz]],MATCH(TAB_Doku_2019[[#This Row],[Leistung]],TAB_Leistungen_30[Tätigkeit],0),3)*TAB_Doku_2019[[#This Row],[Stk.]]</f>
        <v>2.9166666666666665</v>
      </c>
      <c r="G172" s="126" t="s">
        <v>641</v>
      </c>
      <c r="H172" s="126" t="s">
        <v>635</v>
      </c>
    </row>
    <row r="173" spans="1:8" ht="14.4" x14ac:dyDescent="0.3">
      <c r="A173" s="126" t="s">
        <v>509</v>
      </c>
      <c r="B173" s="79" t="s">
        <v>48</v>
      </c>
      <c r="C173" s="125">
        <v>43892</v>
      </c>
      <c r="D173" s="126">
        <v>1</v>
      </c>
      <c r="E173" s="126">
        <f>INDEX(TAB_Leistungen_30[[Tätigkeit]:[Stk.kosten/Kosten bei Stundensatz]],MATCH(TAB_Doku_2019[[#This Row],[Leistung]],TAB_Leistungen_30[Tätigkeit],0),2)</f>
        <v>15</v>
      </c>
      <c r="F173" s="127">
        <f>INDEX(TAB_Leistungen_30[[Tätigkeit]:[Stk.kosten/Kosten bei Stundensatz]],MATCH(TAB_Doku_2019[[#This Row],[Leistung]],TAB_Leistungen_30[Tätigkeit],0),3)*TAB_Doku_2019[[#This Row],[Stk.]]</f>
        <v>8.75</v>
      </c>
      <c r="G173" s="126" t="s">
        <v>641</v>
      </c>
      <c r="H173" s="126" t="s">
        <v>636</v>
      </c>
    </row>
    <row r="174" spans="1:8" ht="28.8" x14ac:dyDescent="0.3">
      <c r="A174" s="126" t="s">
        <v>629</v>
      </c>
      <c r="B174" s="79" t="s">
        <v>140</v>
      </c>
      <c r="C174" s="125">
        <v>43888</v>
      </c>
      <c r="D174" s="126">
        <v>1</v>
      </c>
      <c r="E174" s="126">
        <f>INDEX(TAB_Leistungen_30[[Tätigkeit]:[Stk.kosten/Kosten bei Stundensatz]],MATCH(TAB_Doku_2019[[#This Row],[Leistung]],TAB_Leistungen_30[Tätigkeit],0),2)</f>
        <v>5</v>
      </c>
      <c r="F174" s="127">
        <f>INDEX(TAB_Leistungen_30[[Tätigkeit]:[Stk.kosten/Kosten bei Stundensatz]],MATCH(TAB_Doku_2019[[#This Row],[Leistung]],TAB_Leistungen_30[Tätigkeit],0),3)*TAB_Doku_2019[[#This Row],[Stk.]]</f>
        <v>2.9166666666666665</v>
      </c>
      <c r="G174" s="126" t="s">
        <v>641</v>
      </c>
      <c r="H174" s="126" t="s">
        <v>630</v>
      </c>
    </row>
    <row r="175" spans="1:8" ht="28.8" x14ac:dyDescent="0.3">
      <c r="A175" s="126" t="s">
        <v>629</v>
      </c>
      <c r="B175" s="79" t="s">
        <v>1</v>
      </c>
      <c r="C175" s="125">
        <v>43888</v>
      </c>
      <c r="D175" s="126">
        <v>1</v>
      </c>
      <c r="E175" s="126">
        <f>INDEX(TAB_Leistungen_30[[Tätigkeit]:[Stk.kosten/Kosten bei Stundensatz]],MATCH(TAB_Doku_2019[[#This Row],[Leistung]],TAB_Leistungen_30[Tätigkeit],0),2)</f>
        <v>10</v>
      </c>
      <c r="F175" s="127">
        <f>INDEX(TAB_Leistungen_30[[Tätigkeit]:[Stk.kosten/Kosten bei Stundensatz]],MATCH(TAB_Doku_2019[[#This Row],[Leistung]],TAB_Leistungen_30[Tätigkeit],0),3)*TAB_Doku_2019[[#This Row],[Stk.]]</f>
        <v>5.833333333333333</v>
      </c>
      <c r="G175" s="126" t="s">
        <v>641</v>
      </c>
      <c r="H175" s="126" t="s">
        <v>631</v>
      </c>
    </row>
    <row r="176" spans="1:8" ht="28.8" x14ac:dyDescent="0.3">
      <c r="A176" s="126" t="s">
        <v>629</v>
      </c>
      <c r="B176" s="79" t="s">
        <v>49</v>
      </c>
      <c r="C176" s="125">
        <v>43888</v>
      </c>
      <c r="D176" s="126">
        <v>1</v>
      </c>
      <c r="E176" s="126">
        <f>INDEX(TAB_Leistungen_30[[Tätigkeit]:[Stk.kosten/Kosten bei Stundensatz]],MATCH(TAB_Doku_2019[[#This Row],[Leistung]],TAB_Leistungen_30[Tätigkeit],0),2)</f>
        <v>30</v>
      </c>
      <c r="F176" s="127">
        <f>INDEX(TAB_Leistungen_30[[Tätigkeit]:[Stk.kosten/Kosten bei Stundensatz]],MATCH(TAB_Doku_2019[[#This Row],[Leistung]],TAB_Leistungen_30[Tätigkeit],0),3)*TAB_Doku_2019[[#This Row],[Stk.]]</f>
        <v>17.5</v>
      </c>
      <c r="G176" s="126" t="s">
        <v>641</v>
      </c>
      <c r="H176" s="126" t="s">
        <v>632</v>
      </c>
    </row>
    <row r="177" spans="1:8" ht="14.4" x14ac:dyDescent="0.3">
      <c r="A177" s="126" t="s">
        <v>622</v>
      </c>
      <c r="B177" s="79" t="s">
        <v>48</v>
      </c>
      <c r="C177" s="125">
        <v>43888</v>
      </c>
      <c r="D177" s="126">
        <v>1</v>
      </c>
      <c r="E177" s="126">
        <f>INDEX(TAB_Leistungen_30[[Tätigkeit]:[Stk.kosten/Kosten bei Stundensatz]],MATCH(TAB_Doku_2019[[#This Row],[Leistung]],TAB_Leistungen_30[Tätigkeit],0),2)</f>
        <v>15</v>
      </c>
      <c r="F177" s="127">
        <f>INDEX(TAB_Leistungen_30[[Tätigkeit]:[Stk.kosten/Kosten bei Stundensatz]],MATCH(TAB_Doku_2019[[#This Row],[Leistung]],TAB_Leistungen_30[Tätigkeit],0),3)*TAB_Doku_2019[[#This Row],[Stk.]]</f>
        <v>8.75</v>
      </c>
      <c r="G177" s="126" t="s">
        <v>641</v>
      </c>
      <c r="H177" s="126" t="s">
        <v>633</v>
      </c>
    </row>
    <row r="178" spans="1:8" ht="14.4" x14ac:dyDescent="0.3">
      <c r="A178" s="126" t="s">
        <v>623</v>
      </c>
      <c r="B178" s="79" t="s">
        <v>48</v>
      </c>
      <c r="C178" s="125">
        <v>43888</v>
      </c>
      <c r="D178" s="126">
        <v>0</v>
      </c>
      <c r="E178" s="126">
        <f>INDEX(TAB_Leistungen_30[[Tätigkeit]:[Stk.kosten/Kosten bei Stundensatz]],MATCH(TAB_Doku_2019[[#This Row],[Leistung]],TAB_Leistungen_30[Tätigkeit],0),2)</f>
        <v>15</v>
      </c>
      <c r="F178" s="127">
        <f>INDEX(TAB_Leistungen_30[[Tätigkeit]:[Stk.kosten/Kosten bei Stundensatz]],MATCH(TAB_Doku_2019[[#This Row],[Leistung]],TAB_Leistungen_30[Tätigkeit],0),3)*TAB_Doku_2019[[#This Row],[Stk.]]</f>
        <v>0</v>
      </c>
      <c r="G178" s="126" t="s">
        <v>641</v>
      </c>
      <c r="H178" s="126" t="s">
        <v>633</v>
      </c>
    </row>
    <row r="179" spans="1:8" ht="14.4" x14ac:dyDescent="0.3">
      <c r="A179" s="126" t="s">
        <v>611</v>
      </c>
      <c r="B179" s="79" t="s">
        <v>48</v>
      </c>
      <c r="C179" s="16">
        <v>43888</v>
      </c>
      <c r="D179" s="79">
        <v>1</v>
      </c>
      <c r="E179" s="10">
        <f>INDEX(TAB_Leistungen_30[[Tätigkeit]:[Stk.kosten/Kosten bei Stundensatz]],MATCH(TAB_Doku_2019[[#This Row],[Leistung]],TAB_Leistungen_30[Tätigkeit],0),2)</f>
        <v>15</v>
      </c>
      <c r="F179" s="127">
        <f>INDEX(TAB_Leistungen_30[[Tätigkeit]:[Stk.kosten/Kosten bei Stundensatz]],MATCH(TAB_Doku_2019[[#This Row],[Leistung]],TAB_Leistungen_30[Tätigkeit],0),3)*TAB_Doku_2019[[#This Row],[Stk.]]</f>
        <v>8.75</v>
      </c>
      <c r="G179" s="79" t="s">
        <v>641</v>
      </c>
      <c r="H179" s="79" t="s">
        <v>619</v>
      </c>
    </row>
    <row r="180" spans="1:8" ht="28.8" x14ac:dyDescent="0.3">
      <c r="A180" s="129" t="s">
        <v>609</v>
      </c>
      <c r="B180" s="79" t="s">
        <v>140</v>
      </c>
      <c r="C180" s="16">
        <v>43885</v>
      </c>
      <c r="D180" s="126">
        <v>1</v>
      </c>
      <c r="E180" s="126">
        <f>INDEX(TAB_Leistungen_30[[Tätigkeit]:[Stk.kosten/Kosten bei Stundensatz]],MATCH(TAB_Doku_2019[[#This Row],[Leistung]],TAB_Leistungen_30[Tätigkeit],0),2)</f>
        <v>5</v>
      </c>
      <c r="F180" s="127">
        <f>INDEX(TAB_Leistungen_30[[Tätigkeit]:[Stk.kosten/Kosten bei Stundensatz]],MATCH(TAB_Doku_2019[[#This Row],[Leistung]],TAB_Leistungen_30[Tätigkeit],0),3)*TAB_Doku_2019[[#This Row],[Stk.]]</f>
        <v>2.9166666666666665</v>
      </c>
      <c r="G180" s="79" t="s">
        <v>641</v>
      </c>
      <c r="H180" s="79" t="s">
        <v>626</v>
      </c>
    </row>
    <row r="181" spans="1:8" ht="43.2" x14ac:dyDescent="0.3">
      <c r="A181" s="129" t="s">
        <v>609</v>
      </c>
      <c r="B181" s="79" t="s">
        <v>1</v>
      </c>
      <c r="C181" s="16">
        <v>43885</v>
      </c>
      <c r="D181" s="79">
        <v>1</v>
      </c>
      <c r="E181" s="10">
        <f>INDEX(TAB_Leistungen_30[[Tätigkeit]:[Stk.kosten/Kosten bei Stundensatz]],MATCH(TAB_Doku_2019[[#This Row],[Leistung]],TAB_Leistungen_30[Tätigkeit],0),2)</f>
        <v>10</v>
      </c>
      <c r="F181" s="127">
        <f>INDEX(TAB_Leistungen_30[[Tätigkeit]:[Stk.kosten/Kosten bei Stundensatz]],MATCH(TAB_Doku_2019[[#This Row],[Leistung]],TAB_Leistungen_30[Tätigkeit],0),3)*TAB_Doku_2019[[#This Row],[Stk.]]</f>
        <v>5.833333333333333</v>
      </c>
      <c r="G181" s="79" t="s">
        <v>641</v>
      </c>
      <c r="H181" s="79" t="s">
        <v>627</v>
      </c>
    </row>
    <row r="182" spans="1:8" ht="14.4" x14ac:dyDescent="0.3">
      <c r="A182" s="129" t="s">
        <v>609</v>
      </c>
      <c r="B182" s="79" t="s">
        <v>48</v>
      </c>
      <c r="C182" s="16">
        <v>43885</v>
      </c>
      <c r="D182" s="79">
        <v>1</v>
      </c>
      <c r="E182" s="10">
        <f>INDEX(TAB_Leistungen_30[[Tätigkeit]:[Stk.kosten/Kosten bei Stundensatz]],MATCH(TAB_Doku_2019[[#This Row],[Leistung]],TAB_Leistungen_30[Tätigkeit],0),2)</f>
        <v>15</v>
      </c>
      <c r="F182" s="127">
        <f>INDEX(TAB_Leistungen_30[[Tätigkeit]:[Stk.kosten/Kosten bei Stundensatz]],MATCH(TAB_Doku_2019[[#This Row],[Leistung]],TAB_Leistungen_30[Tätigkeit],0),3)*TAB_Doku_2019[[#This Row],[Stk.]]</f>
        <v>8.75</v>
      </c>
      <c r="G182" s="79" t="s">
        <v>641</v>
      </c>
      <c r="H182" s="79" t="s">
        <v>628</v>
      </c>
    </row>
    <row r="183" spans="1:8" ht="14.4" x14ac:dyDescent="0.3">
      <c r="A183" s="126" t="s">
        <v>620</v>
      </c>
      <c r="B183" s="79" t="s">
        <v>48</v>
      </c>
      <c r="C183" s="16">
        <v>43885</v>
      </c>
      <c r="D183" s="79">
        <v>1</v>
      </c>
      <c r="E183" s="10">
        <f>INDEX(TAB_Leistungen_30[[Tätigkeit]:[Stk.kosten/Kosten bei Stundensatz]],MATCH(TAB_Doku_2019[[#This Row],[Leistung]],TAB_Leistungen_30[Tätigkeit],0),2)</f>
        <v>15</v>
      </c>
      <c r="F183" s="127">
        <f>INDEX(TAB_Leistungen_30[[Tätigkeit]:[Stk.kosten/Kosten bei Stundensatz]],MATCH(TAB_Doku_2019[[#This Row],[Leistung]],TAB_Leistungen_30[Tätigkeit],0),3)*TAB_Doku_2019[[#This Row],[Stk.]]</f>
        <v>8.75</v>
      </c>
      <c r="G183" s="79" t="s">
        <v>641</v>
      </c>
      <c r="H183" s="79" t="s">
        <v>621</v>
      </c>
    </row>
    <row r="184" spans="1:8" ht="14.4" x14ac:dyDescent="0.3">
      <c r="A184" s="126" t="s">
        <v>622</v>
      </c>
      <c r="B184" s="79" t="s">
        <v>48</v>
      </c>
      <c r="C184" s="16">
        <v>43882</v>
      </c>
      <c r="D184" s="79">
        <v>0.5</v>
      </c>
      <c r="E184" s="10">
        <f>INDEX(TAB_Leistungen_30[[Tätigkeit]:[Stk.kosten/Kosten bei Stundensatz]],MATCH(TAB_Doku_2019[[#This Row],[Leistung]],TAB_Leistungen_30[Tätigkeit],0),2)</f>
        <v>15</v>
      </c>
      <c r="F184" s="127">
        <f>INDEX(TAB_Leistungen_30[[Tätigkeit]:[Stk.kosten/Kosten bei Stundensatz]],MATCH(TAB_Doku_2019[[#This Row],[Leistung]],TAB_Leistungen_30[Tätigkeit],0),3)*TAB_Doku_2019[[#This Row],[Stk.]]</f>
        <v>4.375</v>
      </c>
      <c r="G184" s="79" t="s">
        <v>641</v>
      </c>
      <c r="H184" s="79" t="s">
        <v>624</v>
      </c>
    </row>
    <row r="185" spans="1:8" ht="14.4" x14ac:dyDescent="0.3">
      <c r="A185" s="126" t="s">
        <v>623</v>
      </c>
      <c r="B185" s="79" t="s">
        <v>48</v>
      </c>
      <c r="C185" s="16">
        <v>43882</v>
      </c>
      <c r="D185" s="79">
        <v>0.5</v>
      </c>
      <c r="E185" s="10">
        <f>INDEX(TAB_Leistungen_30[[Tätigkeit]:[Stk.kosten/Kosten bei Stundensatz]],MATCH(TAB_Doku_2019[[#This Row],[Leistung]],TAB_Leistungen_30[Tätigkeit],0),2)</f>
        <v>15</v>
      </c>
      <c r="F185" s="127">
        <f>INDEX(TAB_Leistungen_30[[Tätigkeit]:[Stk.kosten/Kosten bei Stundensatz]],MATCH(TAB_Doku_2019[[#This Row],[Leistung]],TAB_Leistungen_30[Tätigkeit],0),3)*TAB_Doku_2019[[#This Row],[Stk.]]</f>
        <v>4.375</v>
      </c>
      <c r="G185" s="79" t="s">
        <v>641</v>
      </c>
      <c r="H185" s="79" t="s">
        <v>624</v>
      </c>
    </row>
    <row r="186" spans="1:8" ht="14.4" x14ac:dyDescent="0.3">
      <c r="A186" s="126" t="s">
        <v>611</v>
      </c>
      <c r="B186" s="79" t="s">
        <v>613</v>
      </c>
      <c r="C186" s="16">
        <v>43882</v>
      </c>
      <c r="D186" s="79">
        <v>1</v>
      </c>
      <c r="E186" s="10">
        <f>INDEX(TAB_Leistungen_30[[Tätigkeit]:[Stk.kosten/Kosten bei Stundensatz]],MATCH(TAB_Doku_2019[[#This Row],[Leistung]],TAB_Leistungen_30[Tätigkeit],0),2)</f>
        <v>60</v>
      </c>
      <c r="F186" s="127">
        <f>INDEX(TAB_Leistungen_30[[Tätigkeit]:[Stk.kosten/Kosten bei Stundensatz]],MATCH(TAB_Doku_2019[[#This Row],[Leistung]],TAB_Leistungen_30[Tätigkeit],0),3)*TAB_Doku_2019[[#This Row],[Stk.]]</f>
        <v>30</v>
      </c>
      <c r="G186" s="79" t="s">
        <v>641</v>
      </c>
      <c r="H186" s="79" t="s">
        <v>614</v>
      </c>
    </row>
    <row r="187" spans="1:8" ht="28.8" x14ac:dyDescent="0.3">
      <c r="A187" s="126" t="s">
        <v>611</v>
      </c>
      <c r="B187" s="79" t="s">
        <v>2</v>
      </c>
      <c r="C187" s="125">
        <v>43880</v>
      </c>
      <c r="D187" s="126">
        <v>14</v>
      </c>
      <c r="E187" s="126">
        <f>INDEX(TAB_Leistungen_30[[Tätigkeit]:[Stk.kosten/Kosten bei Stundensatz]],MATCH(TAB_Doku_2019[[#This Row],[Leistung]],TAB_Leistungen_30[Tätigkeit],0),2)</f>
        <v>10</v>
      </c>
      <c r="F187" s="127">
        <f>INDEX(TAB_Leistungen_30[[Tätigkeit]:[Stk.kosten/Kosten bei Stundensatz]],MATCH(TAB_Doku_2019[[#This Row],[Leistung]],TAB_Leistungen_30[Tätigkeit],0),3)*TAB_Doku_2019[[#This Row],[Stk.]]</f>
        <v>35</v>
      </c>
      <c r="G187" s="79" t="s">
        <v>641</v>
      </c>
      <c r="H187" s="126"/>
    </row>
    <row r="188" spans="1:8" ht="28.8" x14ac:dyDescent="0.3">
      <c r="A188" s="126" t="s">
        <v>611</v>
      </c>
      <c r="B188" s="79" t="s">
        <v>255</v>
      </c>
      <c r="C188" s="125">
        <v>43880</v>
      </c>
      <c r="D188" s="126">
        <v>70</v>
      </c>
      <c r="E188" s="126">
        <f>INDEX(TAB_Leistungen_30[[Tätigkeit]:[Stk.kosten/Kosten bei Stundensatz]],MATCH(TAB_Doku_2019[[#This Row],[Leistung]],TAB_Leistungen_30[Tätigkeit],0),2)</f>
        <v>0</v>
      </c>
      <c r="F188" s="127">
        <f>INDEX(TAB_Leistungen_30[[Tätigkeit]:[Stk.kosten/Kosten bei Stundensatz]],MATCH(TAB_Doku_2019[[#This Row],[Leistung]],TAB_Leistungen_30[Tätigkeit],0),3)*TAB_Doku_2019[[#This Row],[Stk.]]</f>
        <v>21</v>
      </c>
      <c r="G188" s="79" t="s">
        <v>641</v>
      </c>
      <c r="H188" s="126"/>
    </row>
    <row r="189" spans="1:8" ht="28.8" x14ac:dyDescent="0.3">
      <c r="A189" s="126" t="s">
        <v>611</v>
      </c>
      <c r="B189" s="79" t="s">
        <v>35</v>
      </c>
      <c r="C189" s="125">
        <v>43880</v>
      </c>
      <c r="D189" s="126">
        <v>1.5</v>
      </c>
      <c r="E189" s="126">
        <f>INDEX(TAB_Leistungen_30[[Tätigkeit]:[Stk.kosten/Kosten bei Stundensatz]],MATCH(TAB_Doku_2019[[#This Row],[Leistung]],TAB_Leistungen_30[Tätigkeit],0),2)</f>
        <v>60</v>
      </c>
      <c r="F189" s="127">
        <f>INDEX(TAB_Leistungen_30[[Tätigkeit]:[Stk.kosten/Kosten bei Stundensatz]],MATCH(TAB_Doku_2019[[#This Row],[Leistung]],TAB_Leistungen_30[Tätigkeit],0),3)*TAB_Doku_2019[[#This Row],[Stk.]]</f>
        <v>52.5</v>
      </c>
      <c r="G189" s="79" t="s">
        <v>641</v>
      </c>
      <c r="H189" s="126" t="s">
        <v>618</v>
      </c>
    </row>
    <row r="190" spans="1:8" ht="14.4" x14ac:dyDescent="0.3">
      <c r="A190" s="126" t="s">
        <v>611</v>
      </c>
      <c r="B190" s="79" t="s">
        <v>247</v>
      </c>
      <c r="C190" s="16">
        <v>43879</v>
      </c>
      <c r="D190" s="79">
        <v>2.2000000000000002</v>
      </c>
      <c r="E190" s="10">
        <f>INDEX(TAB_Leistungen_30[[Tätigkeit]:[Stk.kosten/Kosten bei Stundensatz]],MATCH(TAB_Doku_2019[[#This Row],[Leistung]],TAB_Leistungen_30[Tätigkeit],0),2)</f>
        <v>15</v>
      </c>
      <c r="F190" s="127">
        <f>INDEX(TAB_Leistungen_30[[Tätigkeit]:[Stk.kosten/Kosten bei Stundensatz]],MATCH(TAB_Doku_2019[[#This Row],[Leistung]],TAB_Leistungen_30[Tätigkeit],0),3)*TAB_Doku_2019[[#This Row],[Stk.]]</f>
        <v>19.25</v>
      </c>
      <c r="G190" s="79" t="s">
        <v>641</v>
      </c>
      <c r="H190" s="79" t="s">
        <v>612</v>
      </c>
    </row>
    <row r="191" spans="1:8" ht="28.8" x14ac:dyDescent="0.3">
      <c r="A191" s="126" t="s">
        <v>611</v>
      </c>
      <c r="B191" s="79" t="s">
        <v>22</v>
      </c>
      <c r="C191" s="125">
        <v>43876</v>
      </c>
      <c r="D191" s="126">
        <v>1</v>
      </c>
      <c r="E191" s="126">
        <f>INDEX(TAB_Leistungen_30[[Tätigkeit]:[Stk.kosten/Kosten bei Stundensatz]],MATCH(TAB_Doku_2019[[#This Row],[Leistung]],TAB_Leistungen_30[Tätigkeit],0),2)</f>
        <v>60</v>
      </c>
      <c r="F191" s="127">
        <f>INDEX(TAB_Leistungen_30[[Tätigkeit]:[Stk.kosten/Kosten bei Stundensatz]],MATCH(TAB_Doku_2019[[#This Row],[Leistung]],TAB_Leistungen_30[Tätigkeit],0),3)*TAB_Doku_2019[[#This Row],[Stk.]]</f>
        <v>35</v>
      </c>
      <c r="G191" s="79" t="s">
        <v>641</v>
      </c>
      <c r="H191" s="126" t="s">
        <v>617</v>
      </c>
    </row>
    <row r="192" spans="1:8" ht="14.4" x14ac:dyDescent="0.3">
      <c r="A192" s="126" t="s">
        <v>611</v>
      </c>
      <c r="B192" s="79" t="s">
        <v>1</v>
      </c>
      <c r="C192" s="16">
        <v>43871</v>
      </c>
      <c r="D192" s="79">
        <v>1</v>
      </c>
      <c r="E192" s="10">
        <f>INDEX(TAB_Leistungen_30[[Tätigkeit]:[Stk.kosten/Kosten bei Stundensatz]],MATCH(TAB_Doku_2019[[#This Row],[Leistung]],TAB_Leistungen_30[Tätigkeit],0),2)</f>
        <v>10</v>
      </c>
      <c r="F192" s="127">
        <f>INDEX(TAB_Leistungen_30[[Tätigkeit]:[Stk.kosten/Kosten bei Stundensatz]],MATCH(TAB_Doku_2019[[#This Row],[Leistung]],TAB_Leistungen_30[Tätigkeit],0),3)*TAB_Doku_2019[[#This Row],[Stk.]]</f>
        <v>5.833333333333333</v>
      </c>
      <c r="G192" s="79" t="s">
        <v>641</v>
      </c>
      <c r="H192" s="79" t="s">
        <v>616</v>
      </c>
    </row>
    <row r="193" spans="1:8" ht="14.4" x14ac:dyDescent="0.3">
      <c r="A193" s="126" t="s">
        <v>611</v>
      </c>
      <c r="B193" s="79" t="s">
        <v>48</v>
      </c>
      <c r="C193" s="16">
        <v>43865</v>
      </c>
      <c r="D193" s="79">
        <v>1</v>
      </c>
      <c r="E193" s="10">
        <f>INDEX(TAB_Leistungen_30[[Tätigkeit]:[Stk.kosten/Kosten bei Stundensatz]],MATCH(TAB_Doku_2019[[#This Row],[Leistung]],TAB_Leistungen_30[Tätigkeit],0),2)</f>
        <v>15</v>
      </c>
      <c r="F193" s="127">
        <f>INDEX(TAB_Leistungen_30[[Tätigkeit]:[Stk.kosten/Kosten bei Stundensatz]],MATCH(TAB_Doku_2019[[#This Row],[Leistung]],TAB_Leistungen_30[Tätigkeit],0),3)*TAB_Doku_2019[[#This Row],[Stk.]]</f>
        <v>8.75</v>
      </c>
      <c r="G193" s="79" t="s">
        <v>641</v>
      </c>
      <c r="H193" s="79" t="s">
        <v>615</v>
      </c>
    </row>
    <row r="194" spans="1:8" ht="28.8" x14ac:dyDescent="0.3">
      <c r="A194" s="129" t="s">
        <v>609</v>
      </c>
      <c r="B194" s="79" t="s">
        <v>22</v>
      </c>
      <c r="C194" s="16">
        <v>43864</v>
      </c>
      <c r="D194" s="79">
        <v>0.5</v>
      </c>
      <c r="E194" s="10">
        <f>INDEX(TAB_Leistungen_30[[Tätigkeit]:[Stk.kosten/Kosten bei Stundensatz]],MATCH(TAB_Doku_2019[[#This Row],[Leistung]],TAB_Leistungen_30[Tätigkeit],0),2)</f>
        <v>60</v>
      </c>
      <c r="F194" s="127">
        <f>INDEX(TAB_Leistungen_30[[Tätigkeit]:[Stk.kosten/Kosten bei Stundensatz]],MATCH(TAB_Doku_2019[[#This Row],[Leistung]],TAB_Leistungen_30[Tätigkeit],0),3)*TAB_Doku_2019[[#This Row],[Stk.]]</f>
        <v>17.5</v>
      </c>
      <c r="G194" s="79" t="s">
        <v>641</v>
      </c>
      <c r="H194" s="79" t="s">
        <v>610</v>
      </c>
    </row>
    <row r="195" spans="1:8" ht="28.8" x14ac:dyDescent="0.3">
      <c r="A195" s="129" t="s">
        <v>609</v>
      </c>
      <c r="B195" s="79" t="s">
        <v>1</v>
      </c>
      <c r="C195" s="16">
        <v>43864</v>
      </c>
      <c r="D195" s="79">
        <v>1</v>
      </c>
      <c r="E195" s="10">
        <f>INDEX(TAB_Leistungen_30[[Tätigkeit]:[Stk.kosten/Kosten bei Stundensatz]],MATCH(TAB_Doku_2019[[#This Row],[Leistung]],TAB_Leistungen_30[Tätigkeit],0),2)</f>
        <v>10</v>
      </c>
      <c r="F195" s="127">
        <f>INDEX(TAB_Leistungen_30[[Tätigkeit]:[Stk.kosten/Kosten bei Stundensatz]],MATCH(TAB_Doku_2019[[#This Row],[Leistung]],TAB_Leistungen_30[Tätigkeit],0),3)*TAB_Doku_2019[[#This Row],[Stk.]]</f>
        <v>5.833333333333333</v>
      </c>
      <c r="G195" s="79" t="s">
        <v>641</v>
      </c>
      <c r="H195" s="79" t="s">
        <v>625</v>
      </c>
    </row>
    <row r="196" spans="1:8" ht="273.60000000000002" x14ac:dyDescent="0.3">
      <c r="A196" s="129" t="s">
        <v>607</v>
      </c>
      <c r="B196" s="79" t="s">
        <v>22</v>
      </c>
      <c r="C196" s="16">
        <v>43864</v>
      </c>
      <c r="D196" s="79">
        <v>0</v>
      </c>
      <c r="E196" s="10">
        <f>INDEX(TAB_Leistungen_30[[Tätigkeit]:[Stk.kosten/Kosten bei Stundensatz]],MATCH(TAB_Doku_2019[[#This Row],[Leistung]],TAB_Leistungen_30[Tätigkeit],0),2)</f>
        <v>60</v>
      </c>
      <c r="F196" s="127">
        <f>INDEX(TAB_Leistungen_30[[Tätigkeit]:[Stk.kosten/Kosten bei Stundensatz]],MATCH(TAB_Doku_2019[[#This Row],[Leistung]],TAB_Leistungen_30[Tätigkeit],0),3)*TAB_Doku_2019[[#This Row],[Stk.]]</f>
        <v>0</v>
      </c>
      <c r="G196" s="79" t="s">
        <v>641</v>
      </c>
      <c r="H196" s="79" t="s">
        <v>608</v>
      </c>
    </row>
    <row r="197" spans="1:8" ht="28.8" x14ac:dyDescent="0.3">
      <c r="A197" s="129" t="s">
        <v>597</v>
      </c>
      <c r="B197" s="79" t="s">
        <v>22</v>
      </c>
      <c r="C197" s="16">
        <v>43852</v>
      </c>
      <c r="D197" s="79">
        <v>2</v>
      </c>
      <c r="E197" s="10">
        <f>INDEX(TAB_Leistungen_30[[Tätigkeit]:[Stk.kosten/Kosten bei Stundensatz]],MATCH(TAB_Doku_2019[[#This Row],[Leistung]],TAB_Leistungen_30[Tätigkeit],0),2)</f>
        <v>60</v>
      </c>
      <c r="F197" s="127">
        <f>INDEX(TAB_Leistungen_30[[Tätigkeit]:[Stk.kosten/Kosten bei Stundensatz]],MATCH(TAB_Doku_2019[[#This Row],[Leistung]],TAB_Leistungen_30[Tätigkeit],0),3)*TAB_Doku_2019[[#This Row],[Stk.]]</f>
        <v>70</v>
      </c>
      <c r="G197" s="79" t="s">
        <v>641</v>
      </c>
      <c r="H197" s="79" t="s">
        <v>606</v>
      </c>
    </row>
    <row r="198" spans="1:8" ht="14.4" x14ac:dyDescent="0.3">
      <c r="A198" s="129" t="s">
        <v>500</v>
      </c>
      <c r="B198" s="79" t="s">
        <v>49</v>
      </c>
      <c r="C198" s="16">
        <v>43851</v>
      </c>
      <c r="D198" s="79">
        <v>1</v>
      </c>
      <c r="E198" s="10">
        <f>INDEX(TAB_Leistungen_30[[Tätigkeit]:[Stk.kosten/Kosten bei Stundensatz]],MATCH(TAB_Doku_2019[[#This Row],[Leistung]],TAB_Leistungen_30[Tätigkeit],0),2)</f>
        <v>30</v>
      </c>
      <c r="F198" s="127">
        <f>INDEX(TAB_Leistungen_30[[Tätigkeit]:[Stk.kosten/Kosten bei Stundensatz]],MATCH(TAB_Doku_2019[[#This Row],[Leistung]],TAB_Leistungen_30[Tätigkeit],0),3)*TAB_Doku_2019[[#This Row],[Stk.]]</f>
        <v>17.5</v>
      </c>
      <c r="G198" s="79" t="s">
        <v>641</v>
      </c>
      <c r="H198" s="79" t="s">
        <v>604</v>
      </c>
    </row>
    <row r="199" spans="1:8" ht="28.8" x14ac:dyDescent="0.3">
      <c r="A199" s="129" t="s">
        <v>500</v>
      </c>
      <c r="B199" s="79" t="s">
        <v>1</v>
      </c>
      <c r="C199" s="16">
        <v>43847</v>
      </c>
      <c r="D199" s="79">
        <v>2</v>
      </c>
      <c r="E199" s="10">
        <f>INDEX(TAB_Leistungen_30[[Tätigkeit]:[Stk.kosten/Kosten bei Stundensatz]],MATCH(TAB_Doku_2019[[#This Row],[Leistung]],TAB_Leistungen_30[Tätigkeit],0),2)</f>
        <v>10</v>
      </c>
      <c r="F199" s="127">
        <f>INDEX(TAB_Leistungen_30[[Tätigkeit]:[Stk.kosten/Kosten bei Stundensatz]],MATCH(TAB_Doku_2019[[#This Row],[Leistung]],TAB_Leistungen_30[Tätigkeit],0),3)*TAB_Doku_2019[[#This Row],[Stk.]]</f>
        <v>11.666666666666666</v>
      </c>
      <c r="G199" s="79" t="s">
        <v>641</v>
      </c>
      <c r="H199" s="79" t="s">
        <v>605</v>
      </c>
    </row>
    <row r="200" spans="1:8" ht="14.4" x14ac:dyDescent="0.3">
      <c r="A200" s="129" t="s">
        <v>102</v>
      </c>
      <c r="B200" s="79" t="s">
        <v>247</v>
      </c>
      <c r="C200" s="16">
        <v>43844</v>
      </c>
      <c r="D200" s="79">
        <v>3</v>
      </c>
      <c r="E200" s="10">
        <f>INDEX(TAB_Leistungen_30[[Tätigkeit]:[Stk.kosten/Kosten bei Stundensatz]],MATCH(TAB_Doku_2019[[#This Row],[Leistung]],TAB_Leistungen_30[Tätigkeit],0),2)</f>
        <v>15</v>
      </c>
      <c r="F200" s="127">
        <f>INDEX(TAB_Leistungen_30[[Tätigkeit]:[Stk.kosten/Kosten bei Stundensatz]],MATCH(TAB_Doku_2019[[#This Row],[Leistung]],TAB_Leistungen_30[Tätigkeit],0),3)*TAB_Doku_2019[[#This Row],[Stk.]]</f>
        <v>26.25</v>
      </c>
      <c r="G200" s="79" t="s">
        <v>641</v>
      </c>
      <c r="H200" s="79" t="s">
        <v>603</v>
      </c>
    </row>
    <row r="201" spans="1:8" ht="14.4" x14ac:dyDescent="0.3">
      <c r="A201" s="79" t="s">
        <v>278</v>
      </c>
      <c r="B201" s="79" t="s">
        <v>140</v>
      </c>
      <c r="C201" s="16">
        <v>43843</v>
      </c>
      <c r="D201" s="79">
        <v>1</v>
      </c>
      <c r="E201" s="10">
        <f>INDEX(TAB_Leistungen_30[[Tätigkeit]:[Stk.kosten/Kosten bei Stundensatz]],MATCH(TAB_Doku_2019[[#This Row],[Leistung]],TAB_Leistungen_30[Tätigkeit],0),2)</f>
        <v>5</v>
      </c>
      <c r="F201" s="127">
        <f>INDEX(TAB_Leistungen_30[[Tätigkeit]:[Stk.kosten/Kosten bei Stundensatz]],MATCH(TAB_Doku_2019[[#This Row],[Leistung]],TAB_Leistungen_30[Tätigkeit],0),3)*TAB_Doku_2019[[#This Row],[Stk.]]</f>
        <v>2.9166666666666665</v>
      </c>
      <c r="G201" s="79" t="s">
        <v>641</v>
      </c>
      <c r="H201" s="79" t="s">
        <v>601</v>
      </c>
    </row>
    <row r="202" spans="1:8" ht="14.4" x14ac:dyDescent="0.3">
      <c r="A202" s="79" t="s">
        <v>278</v>
      </c>
      <c r="B202" s="79" t="s">
        <v>50</v>
      </c>
      <c r="C202" s="16">
        <v>43843</v>
      </c>
      <c r="D202" s="79">
        <v>1</v>
      </c>
      <c r="E202" s="10">
        <f>INDEX(TAB_Leistungen_30[[Tätigkeit]:[Stk.kosten/Kosten bei Stundensatz]],MATCH(TAB_Doku_2019[[#This Row],[Leistung]],TAB_Leistungen_30[Tätigkeit],0),2)</f>
        <v>5</v>
      </c>
      <c r="F202" s="127">
        <f>INDEX(TAB_Leistungen_30[[Tätigkeit]:[Stk.kosten/Kosten bei Stundensatz]],MATCH(TAB_Doku_2019[[#This Row],[Leistung]],TAB_Leistungen_30[Tätigkeit],0),3)*TAB_Doku_2019[[#This Row],[Stk.]]</f>
        <v>2.9166666666666665</v>
      </c>
      <c r="G202" s="79" t="s">
        <v>641</v>
      </c>
      <c r="H202" s="79" t="s">
        <v>602</v>
      </c>
    </row>
    <row r="203" spans="1:8" ht="14.4" x14ac:dyDescent="0.3">
      <c r="A203" s="79" t="s">
        <v>278</v>
      </c>
      <c r="B203" s="79" t="s">
        <v>247</v>
      </c>
      <c r="C203" s="16">
        <v>43843</v>
      </c>
      <c r="D203" s="79">
        <v>4</v>
      </c>
      <c r="E203" s="10">
        <f>INDEX(TAB_Leistungen_30[[Tätigkeit]:[Stk.kosten/Kosten bei Stundensatz]],MATCH(TAB_Doku_2019[[#This Row],[Leistung]],TAB_Leistungen_30[Tätigkeit],0),2)</f>
        <v>15</v>
      </c>
      <c r="F203" s="127">
        <f>INDEX(TAB_Leistungen_30[[Tätigkeit]:[Stk.kosten/Kosten bei Stundensatz]],MATCH(TAB_Doku_2019[[#This Row],[Leistung]],TAB_Leistungen_30[Tätigkeit],0),3)*TAB_Doku_2019[[#This Row],[Stk.]]</f>
        <v>35</v>
      </c>
      <c r="G203" s="79" t="s">
        <v>641</v>
      </c>
      <c r="H203" s="79" t="s">
        <v>600</v>
      </c>
    </row>
    <row r="204" spans="1:8" ht="14.4" x14ac:dyDescent="0.3">
      <c r="A204" s="79" t="s">
        <v>278</v>
      </c>
      <c r="B204" s="79" t="s">
        <v>140</v>
      </c>
      <c r="C204" s="16">
        <v>43837</v>
      </c>
      <c r="D204" s="79">
        <v>1</v>
      </c>
      <c r="E204" s="10">
        <f>INDEX(TAB_Leistungen_30[[Tätigkeit]:[Stk.kosten/Kosten bei Stundensatz]],MATCH(TAB_Doku_2019[[#This Row],[Leistung]],TAB_Leistungen_30[Tätigkeit],0),2)</f>
        <v>5</v>
      </c>
      <c r="F204" s="127">
        <f>INDEX(TAB_Leistungen_30[[Tätigkeit]:[Stk.kosten/Kosten bei Stundensatz]],MATCH(TAB_Doku_2019[[#This Row],[Leistung]],TAB_Leistungen_30[Tätigkeit],0),3)*TAB_Doku_2019[[#This Row],[Stk.]]</f>
        <v>2.9166666666666665</v>
      </c>
      <c r="G204" s="79" t="s">
        <v>641</v>
      </c>
      <c r="H204" s="79" t="s">
        <v>599</v>
      </c>
    </row>
    <row r="205" spans="1:8" ht="14.4" x14ac:dyDescent="0.3">
      <c r="A205" s="79" t="s">
        <v>278</v>
      </c>
      <c r="B205" s="79" t="s">
        <v>140</v>
      </c>
      <c r="C205" s="16">
        <v>43818</v>
      </c>
      <c r="D205" s="79">
        <v>1</v>
      </c>
      <c r="E205" s="10">
        <f>INDEX(TAB_Leistungen_30[[Tätigkeit]:[Stk.kosten/Kosten bei Stundensatz]],MATCH(TAB_Doku_2019[[#This Row],[Leistung]],TAB_Leistungen_30[Tätigkeit],0),2)</f>
        <v>5</v>
      </c>
      <c r="F205" s="127">
        <f>INDEX(TAB_Leistungen_30[[Tätigkeit]:[Stk.kosten/Kosten bei Stundensatz]],MATCH(TAB_Doku_2019[[#This Row],[Leistung]],TAB_Leistungen_30[Tätigkeit],0),3)*TAB_Doku_2019[[#This Row],[Stk.]]</f>
        <v>2.9166666666666665</v>
      </c>
      <c r="G205" s="79" t="s">
        <v>641</v>
      </c>
      <c r="H205" s="79" t="s">
        <v>598</v>
      </c>
    </row>
    <row r="206" spans="1:8" ht="14.4" x14ac:dyDescent="0.3">
      <c r="A206" s="79" t="s">
        <v>278</v>
      </c>
      <c r="B206" s="79" t="s">
        <v>140</v>
      </c>
      <c r="C206" s="16">
        <v>43810</v>
      </c>
      <c r="D206" s="79">
        <v>1</v>
      </c>
      <c r="E206" s="10">
        <f>INDEX(TAB_Leistungen_30[[Tätigkeit]:[Stk.kosten/Kosten bei Stundensatz]],MATCH(TAB_Doku_2019[[#This Row],[Leistung]],TAB_Leistungen_30[Tätigkeit],0),2)</f>
        <v>5</v>
      </c>
      <c r="F206" s="127">
        <f>INDEX(TAB_Leistungen_30[[Tätigkeit]:[Stk.kosten/Kosten bei Stundensatz]],MATCH(TAB_Doku_2019[[#This Row],[Leistung]],TAB_Leistungen_30[Tätigkeit],0),3)*TAB_Doku_2019[[#This Row],[Stk.]]</f>
        <v>2.9166666666666665</v>
      </c>
      <c r="G206" s="79" t="s">
        <v>641</v>
      </c>
      <c r="H206" s="79" t="s">
        <v>596</v>
      </c>
    </row>
    <row r="207" spans="1:8" ht="14.4" x14ac:dyDescent="0.3">
      <c r="A207" s="79" t="s">
        <v>278</v>
      </c>
      <c r="B207" s="79" t="s">
        <v>48</v>
      </c>
      <c r="C207" s="16">
        <v>43808</v>
      </c>
      <c r="D207" s="79">
        <v>1</v>
      </c>
      <c r="E207" s="10">
        <f>INDEX(TAB_Leistungen_30[[Tätigkeit]:[Stk.kosten/Kosten bei Stundensatz]],MATCH(TAB_Doku_2019[[#This Row],[Leistung]],TAB_Leistungen_30[Tätigkeit],0),2)</f>
        <v>15</v>
      </c>
      <c r="F207" s="127">
        <f>INDEX(TAB_Leistungen_30[[Tätigkeit]:[Stk.kosten/Kosten bei Stundensatz]],MATCH(TAB_Doku_2019[[#This Row],[Leistung]],TAB_Leistungen_30[Tätigkeit],0),3)*TAB_Doku_2019[[#This Row],[Stk.]]</f>
        <v>8.75</v>
      </c>
      <c r="G207" s="79" t="s">
        <v>641</v>
      </c>
      <c r="H207" s="79" t="s">
        <v>279</v>
      </c>
    </row>
    <row r="208" spans="1:8" ht="28.8" x14ac:dyDescent="0.3">
      <c r="A208" s="129" t="s">
        <v>102</v>
      </c>
      <c r="B208" s="79" t="s">
        <v>247</v>
      </c>
      <c r="C208" s="16">
        <v>43796</v>
      </c>
      <c r="D208" s="79">
        <v>3</v>
      </c>
      <c r="E208" s="10">
        <v>30</v>
      </c>
      <c r="F208" s="127">
        <f>INDEX(TAB_Leistungen_30[[Tätigkeit]:[Stk.kosten/Kosten bei Stundensatz]],MATCH(TAB_Doku_2019[[#This Row],[Leistung]],TAB_Leistungen_30[Tätigkeit],0),3)*TAB_Doku_2019[[#This Row],[Stk.]]</f>
        <v>26.25</v>
      </c>
      <c r="G208" s="79" t="s">
        <v>641</v>
      </c>
      <c r="H208" s="79" t="s">
        <v>595</v>
      </c>
    </row>
    <row r="209" spans="1:8" ht="28.8" x14ac:dyDescent="0.3">
      <c r="A209" s="129" t="s">
        <v>593</v>
      </c>
      <c r="B209" s="79" t="s">
        <v>49</v>
      </c>
      <c r="C209" s="16">
        <v>43776</v>
      </c>
      <c r="D209" s="79">
        <v>1</v>
      </c>
      <c r="E209" s="10">
        <f>INDEX(TAB_Leistungen_30[[Tätigkeit]:[Stk.kosten/Kosten bei Stundensatz]],MATCH(TAB_Doku_2019[[#This Row],[Leistung]],TAB_Leistungen_30[Tätigkeit],0),2)</f>
        <v>30</v>
      </c>
      <c r="F209" s="127">
        <f>INDEX(TAB_Leistungen_30[[Tätigkeit]:[Stk.kosten/Kosten bei Stundensatz]],MATCH(TAB_Doku_2019[[#This Row],[Leistung]],TAB_Leistungen_30[Tätigkeit],0),3)*TAB_Doku_2019[[#This Row],[Stk.]]</f>
        <v>17.5</v>
      </c>
      <c r="G209" s="79" t="s">
        <v>641</v>
      </c>
      <c r="H209" s="79" t="s">
        <v>594</v>
      </c>
    </row>
    <row r="210" spans="1:8" ht="14.4" x14ac:dyDescent="0.3">
      <c r="A210" s="129" t="s">
        <v>102</v>
      </c>
      <c r="B210" s="79" t="s">
        <v>13</v>
      </c>
      <c r="C210" s="16">
        <v>43766</v>
      </c>
      <c r="D210" s="79">
        <v>1</v>
      </c>
      <c r="E210" s="10">
        <f>INDEX(TAB_Leistungen_30[[Tätigkeit]:[Stk.kosten/Kosten bei Stundensatz]],MATCH(TAB_Doku_2019[[#This Row],[Leistung]],TAB_Leistungen_30[Tätigkeit],0),2)</f>
        <v>60</v>
      </c>
      <c r="F210" s="127">
        <f>INDEX(TAB_Leistungen_30[[Tätigkeit]:[Stk.kosten/Kosten bei Stundensatz]],MATCH(TAB_Doku_2019[[#This Row],[Leistung]],TAB_Leistungen_30[Tätigkeit],0),3)*TAB_Doku_2019[[#This Row],[Stk.]]</f>
        <v>35</v>
      </c>
      <c r="G210" s="79" t="s">
        <v>575</v>
      </c>
      <c r="H210" s="79" t="s">
        <v>232</v>
      </c>
    </row>
    <row r="211" spans="1:8" ht="14.4" x14ac:dyDescent="0.3">
      <c r="A211" s="129" t="s">
        <v>102</v>
      </c>
      <c r="B211" s="79" t="s">
        <v>207</v>
      </c>
      <c r="C211" s="16">
        <v>43766</v>
      </c>
      <c r="D211" s="79">
        <v>1</v>
      </c>
      <c r="E211" s="10">
        <f>INDEX(TAB_Leistungen_30[[Tätigkeit]:[Stk.kosten/Kosten bei Stundensatz]],MATCH(TAB_Doku_2019[[#This Row],[Leistung]],TAB_Leistungen_30[Tätigkeit],0),2)</f>
        <v>0</v>
      </c>
      <c r="F211" s="127">
        <f>INDEX(TAB_Leistungen_30[[Tätigkeit]:[Stk.kosten/Kosten bei Stundensatz]],MATCH(TAB_Doku_2019[[#This Row],[Leistung]],TAB_Leistungen_30[Tätigkeit],0),3)*TAB_Doku_2019[[#This Row],[Stk.]]</f>
        <v>5</v>
      </c>
      <c r="G211" s="79" t="s">
        <v>575</v>
      </c>
      <c r="H211" s="79" t="s">
        <v>232</v>
      </c>
    </row>
    <row r="212" spans="1:8" ht="28.8" x14ac:dyDescent="0.3">
      <c r="A212" s="129" t="s">
        <v>574</v>
      </c>
      <c r="B212" s="79" t="s">
        <v>22</v>
      </c>
      <c r="C212" s="16">
        <v>43763</v>
      </c>
      <c r="D212" s="79">
        <v>1</v>
      </c>
      <c r="E212" s="10">
        <f>INDEX(TAB_Leistungen_30[[Tätigkeit]:[Stk.kosten/Kosten bei Stundensatz]],MATCH(TAB_Doku_2019[[#This Row],[Leistung]],TAB_Leistungen_30[Tätigkeit],0),2)</f>
        <v>60</v>
      </c>
      <c r="F212" s="127">
        <f>INDEX(TAB_Leistungen_30[[Tätigkeit]:[Stk.kosten/Kosten bei Stundensatz]],MATCH(TAB_Doku_2019[[#This Row],[Leistung]],TAB_Leistungen_30[Tätigkeit],0),3)*TAB_Doku_2019[[#This Row],[Stk.]]</f>
        <v>35</v>
      </c>
      <c r="G212" s="79" t="s">
        <v>575</v>
      </c>
      <c r="H212" s="79" t="s">
        <v>577</v>
      </c>
    </row>
    <row r="213" spans="1:8" ht="14.4" x14ac:dyDescent="0.3">
      <c r="A213" s="129" t="s">
        <v>574</v>
      </c>
      <c r="B213" s="79" t="s">
        <v>1</v>
      </c>
      <c r="C213" s="16">
        <v>43763</v>
      </c>
      <c r="D213" s="79">
        <v>1</v>
      </c>
      <c r="E213" s="10">
        <f>INDEX(TAB_Leistungen_30[[Tätigkeit]:[Stk.kosten/Kosten bei Stundensatz]],MATCH(TAB_Doku_2019[[#This Row],[Leistung]],TAB_Leistungen_30[Tätigkeit],0),2)</f>
        <v>10</v>
      </c>
      <c r="F213" s="127">
        <f>INDEX(TAB_Leistungen_30[[Tätigkeit]:[Stk.kosten/Kosten bei Stundensatz]],MATCH(TAB_Doku_2019[[#This Row],[Leistung]],TAB_Leistungen_30[Tätigkeit],0),3)*TAB_Doku_2019[[#This Row],[Stk.]]</f>
        <v>5.833333333333333</v>
      </c>
      <c r="G213" s="79" t="s">
        <v>575</v>
      </c>
      <c r="H213" s="79" t="s">
        <v>577</v>
      </c>
    </row>
    <row r="214" spans="1:8" ht="14.4" x14ac:dyDescent="0.3">
      <c r="A214" s="129" t="s">
        <v>574</v>
      </c>
      <c r="B214" s="79" t="s">
        <v>48</v>
      </c>
      <c r="C214" s="16">
        <v>43762</v>
      </c>
      <c r="D214" s="79">
        <v>1</v>
      </c>
      <c r="E214" s="10">
        <f>INDEX(TAB_Leistungen_30[[Tätigkeit]:[Stk.kosten/Kosten bei Stundensatz]],MATCH(TAB_Doku_2019[[#This Row],[Leistung]],TAB_Leistungen_30[Tätigkeit],0),2)</f>
        <v>15</v>
      </c>
      <c r="F214" s="127">
        <f>INDEX(TAB_Leistungen_30[[Tätigkeit]:[Stk.kosten/Kosten bei Stundensatz]],MATCH(TAB_Doku_2019[[#This Row],[Leistung]],TAB_Leistungen_30[Tätigkeit],0),3)*TAB_Doku_2019[[#This Row],[Stk.]]</f>
        <v>8.75</v>
      </c>
      <c r="G214" s="79" t="s">
        <v>575</v>
      </c>
      <c r="H214" s="79" t="s">
        <v>577</v>
      </c>
    </row>
    <row r="215" spans="1:8" ht="14.4" x14ac:dyDescent="0.3">
      <c r="A215" s="129" t="s">
        <v>500</v>
      </c>
      <c r="B215" s="79" t="s">
        <v>526</v>
      </c>
      <c r="C215" s="16">
        <v>43725</v>
      </c>
      <c r="D215" s="79">
        <v>0.5</v>
      </c>
      <c r="E215" s="10">
        <f>INDEX(TAB_Leistungen_30[[Tätigkeit]:[Stk.kosten/Kosten bei Stundensatz]],MATCH(TAB_Doku_2019[[#This Row],[Leistung]],TAB_Leistungen_30[Tätigkeit],0),2)</f>
        <v>1920</v>
      </c>
      <c r="F215" s="127">
        <f>INDEX(TAB_Leistungen_30[[Tätigkeit]:[Stk.kosten/Kosten bei Stundensatz]],MATCH(TAB_Doku_2019[[#This Row],[Leistung]],TAB_Leistungen_30[Tätigkeit],0),3)*TAB_Doku_2019[[#This Row],[Stk.]]</f>
        <v>560</v>
      </c>
      <c r="G215" s="79"/>
      <c r="H215" s="79"/>
    </row>
    <row r="216" spans="1:8" ht="14.4" x14ac:dyDescent="0.3">
      <c r="A216" s="129" t="s">
        <v>500</v>
      </c>
      <c r="B216" s="79" t="s">
        <v>16</v>
      </c>
      <c r="C216" s="16">
        <v>43725</v>
      </c>
      <c r="D216" s="79">
        <v>1</v>
      </c>
      <c r="E216" s="10">
        <f>INDEX(TAB_Leistungen_30[[Tätigkeit]:[Stk.kosten/Kosten bei Stundensatz]],MATCH(TAB_Doku_2019[[#This Row],[Leistung]],TAB_Leistungen_30[Tätigkeit],0),2)</f>
        <v>1440</v>
      </c>
      <c r="F216" s="127">
        <f>INDEX(TAB_Leistungen_30[[Tätigkeit]:[Stk.kosten/Kosten bei Stundensatz]],MATCH(TAB_Doku_2019[[#This Row],[Leistung]],TAB_Leistungen_30[Tätigkeit],0),3)*TAB_Doku_2019[[#This Row],[Stk.]]</f>
        <v>840</v>
      </c>
      <c r="G216" s="79" t="s">
        <v>575</v>
      </c>
      <c r="H216" s="79" t="s">
        <v>562</v>
      </c>
    </row>
    <row r="217" spans="1:8" ht="14.4" x14ac:dyDescent="0.3">
      <c r="A217" s="129" t="s">
        <v>500</v>
      </c>
      <c r="B217" s="126" t="s">
        <v>778</v>
      </c>
      <c r="C217" s="16">
        <v>43725</v>
      </c>
      <c r="D217" s="79">
        <v>1</v>
      </c>
      <c r="E217" s="10">
        <f>INDEX(TAB_Leistungen_30[[Tätigkeit]:[Stk.kosten/Kosten bei Stundensatz]],MATCH(TAB_Doku_2019[[#This Row],[Leistung]],TAB_Leistungen_30[Tätigkeit],0),2)</f>
        <v>60</v>
      </c>
      <c r="F217" s="127">
        <f>INDEX(TAB_Leistungen_30[[Tätigkeit]:[Stk.kosten/Kosten bei Stundensatz]],MATCH(TAB_Doku_2019[[#This Row],[Leistung]],TAB_Leistungen_30[Tätigkeit],0),3)*TAB_Doku_2019[[#This Row],[Stk.]]</f>
        <v>35</v>
      </c>
      <c r="G217" s="79" t="s">
        <v>575</v>
      </c>
      <c r="H217" s="79" t="s">
        <v>562</v>
      </c>
    </row>
    <row r="218" spans="1:8" ht="14.4" x14ac:dyDescent="0.3">
      <c r="A218" s="129" t="s">
        <v>500</v>
      </c>
      <c r="B218" s="79" t="s">
        <v>247</v>
      </c>
      <c r="C218" s="16">
        <v>43725</v>
      </c>
      <c r="D218" s="79">
        <v>15</v>
      </c>
      <c r="E218" s="10">
        <f>INDEX(TAB_Leistungen_30[[Tätigkeit]:[Stk.kosten/Kosten bei Stundensatz]],MATCH(TAB_Doku_2019[[#This Row],[Leistung]],TAB_Leistungen_30[Tätigkeit],0),2)</f>
        <v>15</v>
      </c>
      <c r="F218" s="127">
        <f>INDEX(TAB_Leistungen_30[[Tätigkeit]:[Stk.kosten/Kosten bei Stundensatz]],MATCH(TAB_Doku_2019[[#This Row],[Leistung]],TAB_Leistungen_30[Tätigkeit],0),3)*TAB_Doku_2019[[#This Row],[Stk.]]</f>
        <v>131.25</v>
      </c>
      <c r="G218" s="79" t="s">
        <v>575</v>
      </c>
      <c r="H218" s="79" t="s">
        <v>565</v>
      </c>
    </row>
    <row r="219" spans="1:8" ht="14.4" x14ac:dyDescent="0.3">
      <c r="A219" s="129" t="s">
        <v>500</v>
      </c>
      <c r="B219" s="79" t="s">
        <v>247</v>
      </c>
      <c r="C219" s="16">
        <v>43725</v>
      </c>
      <c r="D219" s="79">
        <v>48</v>
      </c>
      <c r="E219" s="10">
        <f>INDEX(TAB_Leistungen_30[[Tätigkeit]:[Stk.kosten/Kosten bei Stundensatz]],MATCH(TAB_Doku_2019[[#This Row],[Leistung]],TAB_Leistungen_30[Tätigkeit],0),2)</f>
        <v>15</v>
      </c>
      <c r="F219" s="127">
        <f>INDEX(TAB_Leistungen_30[[Tätigkeit]:[Stk.kosten/Kosten bei Stundensatz]],MATCH(TAB_Doku_2019[[#This Row],[Leistung]],TAB_Leistungen_30[Tätigkeit],0),3)*TAB_Doku_2019[[#This Row],[Stk.]]</f>
        <v>420</v>
      </c>
      <c r="G219" s="79" t="s">
        <v>575</v>
      </c>
      <c r="H219" s="79" t="s">
        <v>566</v>
      </c>
    </row>
    <row r="220" spans="1:8" ht="14.4" x14ac:dyDescent="0.3">
      <c r="A220" s="129" t="s">
        <v>500</v>
      </c>
      <c r="B220" s="79" t="s">
        <v>247</v>
      </c>
      <c r="C220" s="16">
        <v>43725</v>
      </c>
      <c r="D220" s="79">
        <v>32</v>
      </c>
      <c r="E220" s="10">
        <f>INDEX(TAB_Leistungen_30[[Tätigkeit]:[Stk.kosten/Kosten bei Stundensatz]],MATCH(TAB_Doku_2019[[#This Row],[Leistung]],TAB_Leistungen_30[Tätigkeit],0),2)</f>
        <v>15</v>
      </c>
      <c r="F220" s="127">
        <f>INDEX(TAB_Leistungen_30[[Tätigkeit]:[Stk.kosten/Kosten bei Stundensatz]],MATCH(TAB_Doku_2019[[#This Row],[Leistung]],TAB_Leistungen_30[Tätigkeit],0),3)*TAB_Doku_2019[[#This Row],[Stk.]]</f>
        <v>280</v>
      </c>
      <c r="G220" s="79" t="s">
        <v>575</v>
      </c>
      <c r="H220" s="79" t="s">
        <v>572</v>
      </c>
    </row>
    <row r="221" spans="1:8" ht="14.4" x14ac:dyDescent="0.3">
      <c r="A221" s="129" t="s">
        <v>500</v>
      </c>
      <c r="B221" s="79" t="s">
        <v>540</v>
      </c>
      <c r="C221" s="16">
        <v>43725</v>
      </c>
      <c r="D221" s="79">
        <v>0.25</v>
      </c>
      <c r="E221" s="10" t="e">
        <f>INDEX(TAB_Leistungen_30[[Tätigkeit]:[Stk.kosten/Kosten bei Stundensatz]],MATCH(TAB_Doku_2019[[#This Row],[Leistung]],TAB_Leistungen_30[Tätigkeit],0),2)</f>
        <v>#N/A</v>
      </c>
      <c r="F221" s="127" t="e">
        <f>INDEX(TAB_Leistungen_30[[Tätigkeit]:[Stk.kosten/Kosten bei Stundensatz]],MATCH(TAB_Doku_2019[[#This Row],[Leistung]],TAB_Leistungen_30[Tätigkeit],0),3)*TAB_Doku_2019[[#This Row],[Stk.]]</f>
        <v>#N/A</v>
      </c>
      <c r="G221" s="79" t="s">
        <v>575</v>
      </c>
      <c r="H221" s="79" t="s">
        <v>567</v>
      </c>
    </row>
    <row r="222" spans="1:8" ht="14.4" x14ac:dyDescent="0.3">
      <c r="A222" s="129" t="s">
        <v>500</v>
      </c>
      <c r="B222" s="79" t="s">
        <v>247</v>
      </c>
      <c r="C222" s="16">
        <v>43725</v>
      </c>
      <c r="D222" s="79">
        <v>8</v>
      </c>
      <c r="E222" s="10">
        <f>INDEX(TAB_Leistungen_30[[Tätigkeit]:[Stk.kosten/Kosten bei Stundensatz]],MATCH(TAB_Doku_2019[[#This Row],[Leistung]],TAB_Leistungen_30[Tätigkeit],0),2)</f>
        <v>15</v>
      </c>
      <c r="F222" s="127">
        <f>INDEX(TAB_Leistungen_30[[Tätigkeit]:[Stk.kosten/Kosten bei Stundensatz]],MATCH(TAB_Doku_2019[[#This Row],[Leistung]],TAB_Leistungen_30[Tätigkeit],0),3)*TAB_Doku_2019[[#This Row],[Stk.]]</f>
        <v>70</v>
      </c>
      <c r="G222" s="79" t="s">
        <v>575</v>
      </c>
      <c r="H222" s="79" t="s">
        <v>569</v>
      </c>
    </row>
    <row r="223" spans="1:8" ht="28.8" x14ac:dyDescent="0.3">
      <c r="A223" s="129" t="s">
        <v>500</v>
      </c>
      <c r="B223" s="79" t="s">
        <v>517</v>
      </c>
      <c r="C223" s="16">
        <v>43725</v>
      </c>
      <c r="D223" s="79">
        <v>1.5</v>
      </c>
      <c r="E223" s="10">
        <f>INDEX(TAB_Leistungen_30[[Tätigkeit]:[Stk.kosten/Kosten bei Stundensatz]],MATCH(TAB_Doku_2019[[#This Row],[Leistung]],TAB_Leistungen_30[Tätigkeit],0),2)</f>
        <v>15</v>
      </c>
      <c r="F223" s="127">
        <f>INDEX(TAB_Leistungen_30[[Tätigkeit]:[Stk.kosten/Kosten bei Stundensatz]],MATCH(TAB_Doku_2019[[#This Row],[Leistung]],TAB_Leistungen_30[Tätigkeit],0),3)*TAB_Doku_2019[[#This Row],[Stk.]]</f>
        <v>13.125</v>
      </c>
      <c r="G223" s="79" t="s">
        <v>575</v>
      </c>
      <c r="H223" s="79" t="s">
        <v>568</v>
      </c>
    </row>
    <row r="224" spans="1:8" ht="28.8" x14ac:dyDescent="0.3">
      <c r="A224" s="129" t="s">
        <v>500</v>
      </c>
      <c r="B224" s="79" t="s">
        <v>255</v>
      </c>
      <c r="C224" s="16">
        <v>43725</v>
      </c>
      <c r="D224" s="79">
        <v>29</v>
      </c>
      <c r="E224" s="10">
        <f>INDEX(TAB_Leistungen_30[[Tätigkeit]:[Stk.kosten/Kosten bei Stundensatz]],MATCH(TAB_Doku_2019[[#This Row],[Leistung]],TAB_Leistungen_30[Tätigkeit],0),2)</f>
        <v>0</v>
      </c>
      <c r="F224" s="127">
        <f>INDEX(TAB_Leistungen_30[[Tätigkeit]:[Stk.kosten/Kosten bei Stundensatz]],MATCH(TAB_Doku_2019[[#This Row],[Leistung]],TAB_Leistungen_30[Tätigkeit],0),3)*TAB_Doku_2019[[#This Row],[Stk.]]</f>
        <v>8.6999999999999993</v>
      </c>
      <c r="G224" s="79" t="s">
        <v>575</v>
      </c>
      <c r="H224" s="79" t="s">
        <v>570</v>
      </c>
    </row>
    <row r="225" spans="1:8" ht="14.4" x14ac:dyDescent="0.3">
      <c r="A225" s="129" t="s">
        <v>178</v>
      </c>
      <c r="B225" s="79" t="s">
        <v>540</v>
      </c>
      <c r="C225" s="16">
        <v>43717</v>
      </c>
      <c r="D225" s="79">
        <v>1</v>
      </c>
      <c r="E225" s="10" t="e">
        <f>INDEX(TAB_Leistungen_30[[Tätigkeit]:[Stk.kosten/Kosten bei Stundensatz]],MATCH(TAB_Doku_2019[[#This Row],[Leistung]],TAB_Leistungen_30[Tätigkeit],0),2)</f>
        <v>#N/A</v>
      </c>
      <c r="F225" s="127" t="e">
        <f>INDEX(TAB_Leistungen_30[[Tätigkeit]:[Stk.kosten/Kosten bei Stundensatz]],MATCH(TAB_Doku_2019[[#This Row],[Leistung]],TAB_Leistungen_30[Tätigkeit],0),3)*TAB_Doku_2019[[#This Row],[Stk.]]</f>
        <v>#N/A</v>
      </c>
      <c r="G225" s="79" t="s">
        <v>575</v>
      </c>
      <c r="H225" s="79" t="s">
        <v>561</v>
      </c>
    </row>
    <row r="226" spans="1:8" ht="14.4" x14ac:dyDescent="0.3">
      <c r="A226" s="129" t="s">
        <v>178</v>
      </c>
      <c r="B226" s="79" t="s">
        <v>140</v>
      </c>
      <c r="C226" s="16">
        <v>43673</v>
      </c>
      <c r="D226" s="79">
        <v>7</v>
      </c>
      <c r="E226" s="10">
        <f>INDEX(TAB_Leistungen_30[[Tätigkeit]:[Stk.kosten/Kosten bei Stundensatz]],MATCH(TAB_Doku_2019[[#This Row],[Leistung]],TAB_Leistungen_30[Tätigkeit],0),2)</f>
        <v>5</v>
      </c>
      <c r="F226" s="127">
        <f>INDEX(TAB_Leistungen_30[[Tätigkeit]:[Stk.kosten/Kosten bei Stundensatz]],MATCH(TAB_Doku_2019[[#This Row],[Leistung]],TAB_Leistungen_30[Tätigkeit],0),3)*TAB_Doku_2019[[#This Row],[Stk.]]</f>
        <v>20.416666666666664</v>
      </c>
      <c r="G226" s="79" t="s">
        <v>575</v>
      </c>
      <c r="H226" s="79" t="s">
        <v>563</v>
      </c>
    </row>
    <row r="227" spans="1:8" ht="14.4" x14ac:dyDescent="0.3">
      <c r="A227" s="129" t="s">
        <v>178</v>
      </c>
      <c r="B227" s="79" t="s">
        <v>8</v>
      </c>
      <c r="C227" s="16">
        <v>43672</v>
      </c>
      <c r="D227" s="79">
        <v>0.25</v>
      </c>
      <c r="E227" s="10">
        <f>INDEX(TAB_Leistungen_30[[Tätigkeit]:[Stk.kosten/Kosten bei Stundensatz]],MATCH(TAB_Doku_2019[[#This Row],[Leistung]],TAB_Leistungen_30[Tätigkeit],0),2)</f>
        <v>180</v>
      </c>
      <c r="F227" s="127">
        <f>INDEX(TAB_Leistungen_30[[Tätigkeit]:[Stk.kosten/Kosten bei Stundensatz]],MATCH(TAB_Doku_2019[[#This Row],[Leistung]],TAB_Leistungen_30[Tätigkeit],0),3)*TAB_Doku_2019[[#This Row],[Stk.]]</f>
        <v>26.25</v>
      </c>
      <c r="G227" s="79" t="s">
        <v>575</v>
      </c>
      <c r="H227" s="79" t="s">
        <v>559</v>
      </c>
    </row>
    <row r="228" spans="1:8" ht="14.4" x14ac:dyDescent="0.3">
      <c r="A228" s="129" t="s">
        <v>178</v>
      </c>
      <c r="B228" s="79" t="s">
        <v>1</v>
      </c>
      <c r="C228" s="16">
        <v>43672</v>
      </c>
      <c r="D228" s="79">
        <v>1</v>
      </c>
      <c r="E228" s="10">
        <f>INDEX(TAB_Leistungen_30[[Tätigkeit]:[Stk.kosten/Kosten bei Stundensatz]],MATCH(TAB_Doku_2019[[#This Row],[Leistung]],TAB_Leistungen_30[Tätigkeit],0),2)</f>
        <v>10</v>
      </c>
      <c r="F228" s="127">
        <f>INDEX(TAB_Leistungen_30[[Tätigkeit]:[Stk.kosten/Kosten bei Stundensatz]],MATCH(TAB_Doku_2019[[#This Row],[Leistung]],TAB_Leistungen_30[Tätigkeit],0),3)*TAB_Doku_2019[[#This Row],[Stk.]]</f>
        <v>5.833333333333333</v>
      </c>
      <c r="G228" s="79" t="s">
        <v>575</v>
      </c>
      <c r="H228" s="79" t="s">
        <v>560</v>
      </c>
    </row>
    <row r="229" spans="1:8" ht="28.8" x14ac:dyDescent="0.3">
      <c r="A229" s="129" t="s">
        <v>576</v>
      </c>
      <c r="B229" s="79" t="s">
        <v>140</v>
      </c>
      <c r="C229" s="16">
        <v>43665</v>
      </c>
      <c r="D229" s="79">
        <v>1</v>
      </c>
      <c r="E229" s="10">
        <f>INDEX(TAB_Leistungen_30[[Tätigkeit]:[Stk.kosten/Kosten bei Stundensatz]],MATCH(TAB_Doku_2019[[#This Row],[Leistung]],TAB_Leistungen_30[Tätigkeit],0),2)</f>
        <v>5</v>
      </c>
      <c r="F229" s="127">
        <f>INDEX(TAB_Leistungen_30[[Tätigkeit]:[Stk.kosten/Kosten bei Stundensatz]],MATCH(TAB_Doku_2019[[#This Row],[Leistung]],TAB_Leistungen_30[Tätigkeit],0),3)*TAB_Doku_2019[[#This Row],[Stk.]]</f>
        <v>2.9166666666666665</v>
      </c>
      <c r="G229" s="79" t="s">
        <v>575</v>
      </c>
      <c r="H229" s="79" t="s">
        <v>547</v>
      </c>
    </row>
    <row r="230" spans="1:8" ht="28.8" x14ac:dyDescent="0.3">
      <c r="A230" s="129" t="s">
        <v>576</v>
      </c>
      <c r="B230" s="79" t="s">
        <v>48</v>
      </c>
      <c r="C230" s="16">
        <v>43665</v>
      </c>
      <c r="D230" s="79">
        <v>1</v>
      </c>
      <c r="E230" s="10">
        <f>INDEX(TAB_Leistungen_30[[Tätigkeit]:[Stk.kosten/Kosten bei Stundensatz]],MATCH(TAB_Doku_2019[[#This Row],[Leistung]],TAB_Leistungen_30[Tätigkeit],0),2)</f>
        <v>15</v>
      </c>
      <c r="F230" s="127">
        <f>INDEX(TAB_Leistungen_30[[Tätigkeit]:[Stk.kosten/Kosten bei Stundensatz]],MATCH(TAB_Doku_2019[[#This Row],[Leistung]],TAB_Leistungen_30[Tätigkeit],0),3)*TAB_Doku_2019[[#This Row],[Stk.]]</f>
        <v>8.75</v>
      </c>
      <c r="G230" s="79" t="s">
        <v>575</v>
      </c>
      <c r="H230" s="79" t="s">
        <v>548</v>
      </c>
    </row>
    <row r="231" spans="1:8" ht="28.8" x14ac:dyDescent="0.3">
      <c r="A231" s="129" t="s">
        <v>576</v>
      </c>
      <c r="B231" s="79" t="s">
        <v>22</v>
      </c>
      <c r="C231" s="16">
        <v>43665</v>
      </c>
      <c r="D231" s="79">
        <v>0.25</v>
      </c>
      <c r="E231" s="10">
        <f>INDEX(TAB_Leistungen_30[[Tätigkeit]:[Stk.kosten/Kosten bei Stundensatz]],MATCH(TAB_Doku_2019[[#This Row],[Leistung]],TAB_Leistungen_30[Tätigkeit],0),2)</f>
        <v>60</v>
      </c>
      <c r="F231" s="127">
        <f>INDEX(TAB_Leistungen_30[[Tätigkeit]:[Stk.kosten/Kosten bei Stundensatz]],MATCH(TAB_Doku_2019[[#This Row],[Leistung]],TAB_Leistungen_30[Tätigkeit],0),3)*TAB_Doku_2019[[#This Row],[Stk.]]</f>
        <v>8.75</v>
      </c>
      <c r="G231" s="79" t="s">
        <v>575</v>
      </c>
      <c r="H231" s="79" t="s">
        <v>558</v>
      </c>
    </row>
    <row r="232" spans="1:8" ht="28.8" x14ac:dyDescent="0.3">
      <c r="A232" s="129" t="s">
        <v>576</v>
      </c>
      <c r="B232" s="79" t="s">
        <v>22</v>
      </c>
      <c r="C232" s="16">
        <v>43665</v>
      </c>
      <c r="D232" s="79">
        <v>1</v>
      </c>
      <c r="E232" s="10">
        <f>INDEX(TAB_Leistungen_30[[Tätigkeit]:[Stk.kosten/Kosten bei Stundensatz]],MATCH(TAB_Doku_2019[[#This Row],[Leistung]],TAB_Leistungen_30[Tätigkeit],0),2)</f>
        <v>60</v>
      </c>
      <c r="F232" s="127">
        <f>INDEX(TAB_Leistungen_30[[Tätigkeit]:[Stk.kosten/Kosten bei Stundensatz]],MATCH(TAB_Doku_2019[[#This Row],[Leistung]],TAB_Leistungen_30[Tätigkeit],0),3)*TAB_Doku_2019[[#This Row],[Stk.]]</f>
        <v>35</v>
      </c>
      <c r="G232" s="79" t="s">
        <v>575</v>
      </c>
      <c r="H232" s="79" t="s">
        <v>571</v>
      </c>
    </row>
    <row r="233" spans="1:8" ht="14.4" x14ac:dyDescent="0.3">
      <c r="A233" s="129" t="s">
        <v>178</v>
      </c>
      <c r="B233" s="79" t="s">
        <v>487</v>
      </c>
      <c r="C233" s="16">
        <v>43655</v>
      </c>
      <c r="D233" s="79">
        <v>1</v>
      </c>
      <c r="E233" s="10">
        <f>INDEX(TAB_Leistungen_30[[Tätigkeit]:[Stk.kosten/Kosten bei Stundensatz]],MATCH(TAB_Doku_2019[[#This Row],[Leistung]],TAB_Leistungen_30[Tätigkeit],0),2)</f>
        <v>60</v>
      </c>
      <c r="F233" s="127">
        <f>INDEX(TAB_Leistungen_30[[Tätigkeit]:[Stk.kosten/Kosten bei Stundensatz]],MATCH(TAB_Doku_2019[[#This Row],[Leistung]],TAB_Leistungen_30[Tätigkeit],0),3)*TAB_Doku_2019[[#This Row],[Stk.]]</f>
        <v>35</v>
      </c>
      <c r="G233" s="79" t="s">
        <v>543</v>
      </c>
      <c r="H233" s="79" t="s">
        <v>536</v>
      </c>
    </row>
    <row r="234" spans="1:8" ht="14.4" x14ac:dyDescent="0.3">
      <c r="A234" s="129" t="s">
        <v>541</v>
      </c>
      <c r="B234" s="79" t="s">
        <v>48</v>
      </c>
      <c r="C234" s="16">
        <v>43655</v>
      </c>
      <c r="D234" s="79">
        <v>1</v>
      </c>
      <c r="E234" s="10">
        <f>INDEX(TAB_Leistungen_30[[Tätigkeit]:[Stk.kosten/Kosten bei Stundensatz]],MATCH(TAB_Doku_2019[[#This Row],[Leistung]],TAB_Leistungen_30[Tätigkeit],0),2)</f>
        <v>15</v>
      </c>
      <c r="F234" s="127">
        <f>INDEX(TAB_Leistungen_30[[Tätigkeit]:[Stk.kosten/Kosten bei Stundensatz]],MATCH(TAB_Doku_2019[[#This Row],[Leistung]],TAB_Leistungen_30[Tätigkeit],0),3)*TAB_Doku_2019[[#This Row],[Stk.]]</f>
        <v>8.75</v>
      </c>
      <c r="G234" s="79" t="s">
        <v>564</v>
      </c>
      <c r="H234" s="79" t="s">
        <v>542</v>
      </c>
    </row>
    <row r="235" spans="1:8" ht="14.4" x14ac:dyDescent="0.3">
      <c r="A235" s="129" t="s">
        <v>178</v>
      </c>
      <c r="B235" s="79" t="s">
        <v>1</v>
      </c>
      <c r="C235" s="16">
        <v>43654</v>
      </c>
      <c r="D235" s="79">
        <v>1</v>
      </c>
      <c r="E235" s="10">
        <f>INDEX(TAB_Leistungen_30[[Tätigkeit]:[Stk.kosten/Kosten bei Stundensatz]],MATCH(TAB_Doku_2019[[#This Row],[Leistung]],TAB_Leistungen_30[Tätigkeit],0),2)</f>
        <v>10</v>
      </c>
      <c r="F235" s="127">
        <f>INDEX(TAB_Leistungen_30[[Tätigkeit]:[Stk.kosten/Kosten bei Stundensatz]],MATCH(TAB_Doku_2019[[#This Row],[Leistung]],TAB_Leistungen_30[Tätigkeit],0),3)*TAB_Doku_2019[[#This Row],[Stk.]]</f>
        <v>5.833333333333333</v>
      </c>
      <c r="G235" s="79" t="s">
        <v>564</v>
      </c>
      <c r="H235" s="79" t="s">
        <v>544</v>
      </c>
    </row>
    <row r="236" spans="1:8" ht="14.4" x14ac:dyDescent="0.3">
      <c r="A236" s="129" t="s">
        <v>178</v>
      </c>
      <c r="B236" s="79" t="s">
        <v>140</v>
      </c>
      <c r="C236" s="16">
        <v>43654</v>
      </c>
      <c r="D236" s="79">
        <v>1</v>
      </c>
      <c r="E236" s="10">
        <f>INDEX(TAB_Leistungen_30[[Tätigkeit]:[Stk.kosten/Kosten bei Stundensatz]],MATCH(TAB_Doku_2019[[#This Row],[Leistung]],TAB_Leistungen_30[Tätigkeit],0),2)</f>
        <v>5</v>
      </c>
      <c r="F236" s="127">
        <f>INDEX(TAB_Leistungen_30[[Tätigkeit]:[Stk.kosten/Kosten bei Stundensatz]],MATCH(TAB_Doku_2019[[#This Row],[Leistung]],TAB_Leistungen_30[Tätigkeit],0),3)*TAB_Doku_2019[[#This Row],[Stk.]]</f>
        <v>2.9166666666666665</v>
      </c>
      <c r="G236" s="79" t="s">
        <v>564</v>
      </c>
      <c r="H236" s="79" t="s">
        <v>545</v>
      </c>
    </row>
    <row r="237" spans="1:8" ht="14.4" x14ac:dyDescent="0.3">
      <c r="A237" s="129" t="s">
        <v>102</v>
      </c>
      <c r="B237" s="79" t="s">
        <v>13</v>
      </c>
      <c r="C237" s="16">
        <v>43653</v>
      </c>
      <c r="D237" s="79">
        <v>1</v>
      </c>
      <c r="E237" s="10">
        <f>INDEX(TAB_Leistungen_30[[Tätigkeit]:[Stk.kosten/Kosten bei Stundensatz]],MATCH(TAB_Doku_2019[[#This Row],[Leistung]],TAB_Leistungen_30[Tätigkeit],0),2)</f>
        <v>60</v>
      </c>
      <c r="F237" s="127">
        <f>INDEX(TAB_Leistungen_30[[Tätigkeit]:[Stk.kosten/Kosten bei Stundensatz]],MATCH(TAB_Doku_2019[[#This Row],[Leistung]],TAB_Leistungen_30[Tätigkeit],0),3)*TAB_Doku_2019[[#This Row],[Stk.]]</f>
        <v>35</v>
      </c>
      <c r="G237" s="79" t="s">
        <v>543</v>
      </c>
      <c r="H237" s="79" t="s">
        <v>539</v>
      </c>
    </row>
    <row r="238" spans="1:8" ht="14.4" x14ac:dyDescent="0.3">
      <c r="A238" s="129" t="s">
        <v>102</v>
      </c>
      <c r="B238" s="79" t="s">
        <v>207</v>
      </c>
      <c r="C238" s="16">
        <v>43653</v>
      </c>
      <c r="D238" s="79">
        <v>1</v>
      </c>
      <c r="E238" s="10">
        <f>INDEX(TAB_Leistungen_30[[Tätigkeit]:[Stk.kosten/Kosten bei Stundensatz]],MATCH(TAB_Doku_2019[[#This Row],[Leistung]],TAB_Leistungen_30[Tätigkeit],0),2)</f>
        <v>0</v>
      </c>
      <c r="F238" s="127">
        <f>INDEX(TAB_Leistungen_30[[Tätigkeit]:[Stk.kosten/Kosten bei Stundensatz]],MATCH(TAB_Doku_2019[[#This Row],[Leistung]],TAB_Leistungen_30[Tätigkeit],0),3)*TAB_Doku_2019[[#This Row],[Stk.]]</f>
        <v>5</v>
      </c>
      <c r="G238" s="79" t="s">
        <v>543</v>
      </c>
      <c r="H238" s="79" t="s">
        <v>539</v>
      </c>
    </row>
    <row r="239" spans="1:8" ht="14.4" x14ac:dyDescent="0.3">
      <c r="A239" s="129" t="s">
        <v>178</v>
      </c>
      <c r="B239" s="79" t="s">
        <v>487</v>
      </c>
      <c r="C239" s="16">
        <v>43651</v>
      </c>
      <c r="D239" s="79">
        <v>1</v>
      </c>
      <c r="E239" s="10">
        <f>INDEX(TAB_Leistungen_30[[Tätigkeit]:[Stk.kosten/Kosten bei Stundensatz]],MATCH(TAB_Doku_2019[[#This Row],[Leistung]],TAB_Leistungen_30[Tätigkeit],0),2)</f>
        <v>60</v>
      </c>
      <c r="F239" s="127">
        <f>INDEX(TAB_Leistungen_30[[Tätigkeit]:[Stk.kosten/Kosten bei Stundensatz]],MATCH(TAB_Doku_2019[[#This Row],[Leistung]],TAB_Leistungen_30[Tätigkeit],0),3)*TAB_Doku_2019[[#This Row],[Stk.]]</f>
        <v>35</v>
      </c>
      <c r="G239" s="79" t="s">
        <v>543</v>
      </c>
      <c r="H239" s="79" t="s">
        <v>532</v>
      </c>
    </row>
    <row r="240" spans="1:8" ht="14.4" x14ac:dyDescent="0.3">
      <c r="A240" s="129" t="s">
        <v>178</v>
      </c>
      <c r="B240" s="79" t="s">
        <v>613</v>
      </c>
      <c r="C240" s="16">
        <v>43651</v>
      </c>
      <c r="D240" s="79">
        <v>1</v>
      </c>
      <c r="E240" s="10">
        <f>INDEX(TAB_Leistungen_30[[Tätigkeit]:[Stk.kosten/Kosten bei Stundensatz]],MATCH(TAB_Doku_2019[[#This Row],[Leistung]],TAB_Leistungen_30[Tätigkeit],0),2)</f>
        <v>60</v>
      </c>
      <c r="F240" s="127">
        <f>INDEX(TAB_Leistungen_30[[Tätigkeit]:[Stk.kosten/Kosten bei Stundensatz]],MATCH(TAB_Doku_2019[[#This Row],[Leistung]],TAB_Leistungen_30[Tätigkeit],0),3)*TAB_Doku_2019[[#This Row],[Stk.]]</f>
        <v>30</v>
      </c>
      <c r="G240" s="79" t="s">
        <v>543</v>
      </c>
      <c r="H240" s="79" t="s">
        <v>538</v>
      </c>
    </row>
    <row r="241" spans="1:8" ht="14.4" x14ac:dyDescent="0.3">
      <c r="A241" s="129" t="s">
        <v>178</v>
      </c>
      <c r="B241" s="79" t="s">
        <v>140</v>
      </c>
      <c r="C241" s="16">
        <v>43650</v>
      </c>
      <c r="D241" s="79">
        <v>1</v>
      </c>
      <c r="E241" s="10">
        <f>INDEX(TAB_Leistungen_30[[Tätigkeit]:[Stk.kosten/Kosten bei Stundensatz]],MATCH(TAB_Doku_2019[[#This Row],[Leistung]],TAB_Leistungen_30[Tätigkeit],0),2)</f>
        <v>5</v>
      </c>
      <c r="F241" s="127">
        <f>INDEX(TAB_Leistungen_30[[Tätigkeit]:[Stk.kosten/Kosten bei Stundensatz]],MATCH(TAB_Doku_2019[[#This Row],[Leistung]],TAB_Leistungen_30[Tätigkeit],0),3)*TAB_Doku_2019[[#This Row],[Stk.]]</f>
        <v>2.9166666666666665</v>
      </c>
      <c r="G241" s="79" t="s">
        <v>543</v>
      </c>
      <c r="H241" s="79" t="s">
        <v>531</v>
      </c>
    </row>
    <row r="242" spans="1:8" ht="14.4" x14ac:dyDescent="0.3">
      <c r="A242" s="129" t="s">
        <v>509</v>
      </c>
      <c r="B242" s="79" t="s">
        <v>140</v>
      </c>
      <c r="C242" s="16">
        <v>43649</v>
      </c>
      <c r="D242" s="79">
        <v>1</v>
      </c>
      <c r="E242" s="10">
        <f>INDEX(TAB_Leistungen_30[[Tätigkeit]:[Stk.kosten/Kosten bei Stundensatz]],MATCH(TAB_Doku_2019[[#This Row],[Leistung]],TAB_Leistungen_30[Tätigkeit],0),2)</f>
        <v>5</v>
      </c>
      <c r="F242" s="127">
        <f>INDEX(TAB_Leistungen_30[[Tätigkeit]:[Stk.kosten/Kosten bei Stundensatz]],MATCH(TAB_Doku_2019[[#This Row],[Leistung]],TAB_Leistungen_30[Tätigkeit],0),3)*TAB_Doku_2019[[#This Row],[Stk.]]</f>
        <v>2.9166666666666665</v>
      </c>
      <c r="G242" s="79" t="s">
        <v>543</v>
      </c>
      <c r="H242" s="79" t="s">
        <v>530</v>
      </c>
    </row>
    <row r="243" spans="1:8" ht="14.4" x14ac:dyDescent="0.3">
      <c r="A243" s="129" t="s">
        <v>509</v>
      </c>
      <c r="B243" s="79" t="s">
        <v>48</v>
      </c>
      <c r="C243" s="16">
        <v>43640</v>
      </c>
      <c r="D243" s="79">
        <v>1</v>
      </c>
      <c r="E243" s="10">
        <f>INDEX(TAB_Leistungen_30[[Tätigkeit]:[Stk.kosten/Kosten bei Stundensatz]],MATCH(TAB_Doku_2019[[#This Row],[Leistung]],TAB_Leistungen_30[Tätigkeit],0),2)</f>
        <v>15</v>
      </c>
      <c r="F243" s="127">
        <f>INDEX(TAB_Leistungen_30[[Tätigkeit]:[Stk.kosten/Kosten bei Stundensatz]],MATCH(TAB_Doku_2019[[#This Row],[Leistung]],TAB_Leistungen_30[Tätigkeit],0),3)*TAB_Doku_2019[[#This Row],[Stk.]]</f>
        <v>8.75</v>
      </c>
      <c r="G243" s="79" t="s">
        <v>543</v>
      </c>
      <c r="H243" s="79" t="s">
        <v>528</v>
      </c>
    </row>
    <row r="244" spans="1:8" ht="14.4" x14ac:dyDescent="0.3">
      <c r="A244" s="129" t="s">
        <v>509</v>
      </c>
      <c r="B244" s="79" t="s">
        <v>1</v>
      </c>
      <c r="C244" s="16">
        <v>43640</v>
      </c>
      <c r="D244" s="79">
        <v>1</v>
      </c>
      <c r="E244" s="10">
        <f>INDEX(TAB_Leistungen_30[[Tätigkeit]:[Stk.kosten/Kosten bei Stundensatz]],MATCH(TAB_Doku_2019[[#This Row],[Leistung]],TAB_Leistungen_30[Tätigkeit],0),2)</f>
        <v>10</v>
      </c>
      <c r="F244" s="127">
        <f>INDEX(TAB_Leistungen_30[[Tätigkeit]:[Stk.kosten/Kosten bei Stundensatz]],MATCH(TAB_Doku_2019[[#This Row],[Leistung]],TAB_Leistungen_30[Tätigkeit],0),3)*TAB_Doku_2019[[#This Row],[Stk.]]</f>
        <v>5.833333333333333</v>
      </c>
      <c r="G244" s="79" t="s">
        <v>543</v>
      </c>
      <c r="H244" s="79" t="s">
        <v>527</v>
      </c>
    </row>
    <row r="245" spans="1:8" ht="14.4" x14ac:dyDescent="0.3">
      <c r="A245" s="129" t="s">
        <v>178</v>
      </c>
      <c r="B245" s="79" t="s">
        <v>487</v>
      </c>
      <c r="C245" s="16">
        <v>43620</v>
      </c>
      <c r="D245" s="79">
        <v>1</v>
      </c>
      <c r="E245" s="10">
        <f>INDEX(TAB_Leistungen_30[[Tätigkeit]:[Stk.kosten/Kosten bei Stundensatz]],MATCH(TAB_Doku_2019[[#This Row],[Leistung]],TAB_Leistungen_30[Tätigkeit],0),2)</f>
        <v>60</v>
      </c>
      <c r="F245" s="127">
        <f>INDEX(TAB_Leistungen_30[[Tätigkeit]:[Stk.kosten/Kosten bei Stundensatz]],MATCH(TAB_Doku_2019[[#This Row],[Leistung]],TAB_Leistungen_30[Tätigkeit],0),3)*TAB_Doku_2019[[#This Row],[Stk.]]</f>
        <v>35</v>
      </c>
      <c r="G245" s="79" t="s">
        <v>543</v>
      </c>
      <c r="H245" s="79" t="s">
        <v>529</v>
      </c>
    </row>
    <row r="246" spans="1:8" ht="14.4" x14ac:dyDescent="0.3">
      <c r="A246" s="129" t="s">
        <v>500</v>
      </c>
      <c r="B246" s="79" t="s">
        <v>48</v>
      </c>
      <c r="C246" s="16">
        <v>43612</v>
      </c>
      <c r="D246" s="79">
        <v>1</v>
      </c>
      <c r="E246" s="10">
        <f>INDEX(TAB_Leistungen_30[[Tätigkeit]:[Stk.kosten/Kosten bei Stundensatz]],MATCH(TAB_Doku_2019[[#This Row],[Leistung]],TAB_Leistungen_30[Tätigkeit],0),2)</f>
        <v>15</v>
      </c>
      <c r="F246" s="127">
        <f>INDEX(TAB_Leistungen_30[[Tätigkeit]:[Stk.kosten/Kosten bei Stundensatz]],MATCH(TAB_Doku_2019[[#This Row],[Leistung]],TAB_Leistungen_30[Tätigkeit],0),3)*TAB_Doku_2019[[#This Row],[Stk.]]</f>
        <v>8.75</v>
      </c>
      <c r="G246" s="79" t="s">
        <v>543</v>
      </c>
      <c r="H246" s="79" t="s">
        <v>534</v>
      </c>
    </row>
    <row r="247" spans="1:8" ht="28.8" x14ac:dyDescent="0.3">
      <c r="A247" s="129" t="s">
        <v>509</v>
      </c>
      <c r="B247" s="79" t="s">
        <v>255</v>
      </c>
      <c r="C247" s="16">
        <v>43612</v>
      </c>
      <c r="D247" s="79">
        <f>148*2</f>
        <v>296</v>
      </c>
      <c r="E247" s="10">
        <f>INDEX(TAB_Leistungen_30[[Tätigkeit]:[Stk.kosten/Kosten bei Stundensatz]],MATCH(TAB_Doku_2019[[#This Row],[Leistung]],TAB_Leistungen_30[Tätigkeit],0),2)</f>
        <v>0</v>
      </c>
      <c r="F247" s="127">
        <f>INDEX(TAB_Leistungen_30[[Tätigkeit]:[Stk.kosten/Kosten bei Stundensatz]],MATCH(TAB_Doku_2019[[#This Row],[Leistung]],TAB_Leistungen_30[Tätigkeit],0),3)*TAB_Doku_2019[[#This Row],[Stk.]]</f>
        <v>88.8</v>
      </c>
      <c r="G247" s="79" t="s">
        <v>537</v>
      </c>
      <c r="H247" s="79" t="s">
        <v>535</v>
      </c>
    </row>
    <row r="248" spans="1:8" ht="14.4" x14ac:dyDescent="0.3">
      <c r="A248" s="129" t="s">
        <v>509</v>
      </c>
      <c r="B248" s="79" t="s">
        <v>58</v>
      </c>
      <c r="C248" s="16">
        <v>43612</v>
      </c>
      <c r="D248" s="79">
        <v>1</v>
      </c>
      <c r="E248" s="10">
        <f>INDEX(TAB_Leistungen_30[[Tätigkeit]:[Stk.kosten/Kosten bei Stundensatz]],MATCH(TAB_Doku_2019[[#This Row],[Leistung]],TAB_Leistungen_30[Tätigkeit],0),2)</f>
        <v>120</v>
      </c>
      <c r="F248" s="127">
        <f>INDEX(TAB_Leistungen_30[[Tätigkeit]:[Stk.kosten/Kosten bei Stundensatz]],MATCH(TAB_Doku_2019[[#This Row],[Leistung]],TAB_Leistungen_30[Tätigkeit],0),3)*TAB_Doku_2019[[#This Row],[Stk.]]</f>
        <v>70</v>
      </c>
      <c r="G248" s="79" t="s">
        <v>537</v>
      </c>
      <c r="H248" s="79" t="s">
        <v>533</v>
      </c>
    </row>
    <row r="249" spans="1:8" ht="28.8" x14ac:dyDescent="0.3">
      <c r="A249" s="129" t="s">
        <v>509</v>
      </c>
      <c r="B249" s="79" t="s">
        <v>2</v>
      </c>
      <c r="C249" s="16">
        <v>43612</v>
      </c>
      <c r="D249" s="79">
        <v>14</v>
      </c>
      <c r="E249" s="10">
        <f>INDEX(TAB_Leistungen_30[[Tätigkeit]:[Stk.kosten/Kosten bei Stundensatz]],MATCH(TAB_Doku_2019[[#This Row],[Leistung]],TAB_Leistungen_30[Tätigkeit],0),2)</f>
        <v>10</v>
      </c>
      <c r="F249" s="127">
        <f>INDEX(TAB_Leistungen_30[[Tätigkeit]:[Stk.kosten/Kosten bei Stundensatz]],MATCH(TAB_Doku_2019[[#This Row],[Leistung]],TAB_Leistungen_30[Tätigkeit],0),3)*TAB_Doku_2019[[#This Row],[Stk.]]</f>
        <v>35</v>
      </c>
      <c r="G249" s="79" t="s">
        <v>537</v>
      </c>
      <c r="H249" s="79" t="s">
        <v>535</v>
      </c>
    </row>
    <row r="250" spans="1:8" ht="14.4" x14ac:dyDescent="0.3">
      <c r="A250" s="129" t="s">
        <v>509</v>
      </c>
      <c r="B250" s="79" t="s">
        <v>523</v>
      </c>
      <c r="C250" s="16">
        <v>43612</v>
      </c>
      <c r="D250" s="79">
        <v>4</v>
      </c>
      <c r="E250" s="10">
        <f>INDEX(TAB_Leistungen_30[[Tätigkeit]:[Stk.kosten/Kosten bei Stundensatz]],MATCH(TAB_Doku_2019[[#This Row],[Leistung]],TAB_Leistungen_30[Tätigkeit],0),2)</f>
        <v>60</v>
      </c>
      <c r="F250" s="127">
        <f>INDEX(TAB_Leistungen_30[[Tätigkeit]:[Stk.kosten/Kosten bei Stundensatz]],MATCH(TAB_Doku_2019[[#This Row],[Leistung]],TAB_Leistungen_30[Tätigkeit],0),3)*TAB_Doku_2019[[#This Row],[Stk.]]</f>
        <v>120</v>
      </c>
      <c r="G250" s="79" t="s">
        <v>537</v>
      </c>
      <c r="H250" s="79" t="s">
        <v>515</v>
      </c>
    </row>
    <row r="251" spans="1:8" ht="14.4" x14ac:dyDescent="0.3">
      <c r="A251" s="129" t="s">
        <v>509</v>
      </c>
      <c r="B251" s="79" t="s">
        <v>487</v>
      </c>
      <c r="C251" s="16">
        <v>43612</v>
      </c>
      <c r="D251" s="79">
        <v>1</v>
      </c>
      <c r="E251" s="10">
        <f>INDEX(TAB_Leistungen_30[[Tätigkeit]:[Stk.kosten/Kosten bei Stundensatz]],MATCH(TAB_Doku_2019[[#This Row],[Leistung]],TAB_Leistungen_30[Tätigkeit],0),2)</f>
        <v>60</v>
      </c>
      <c r="F251" s="127">
        <f>INDEX(TAB_Leistungen_30[[Tätigkeit]:[Stk.kosten/Kosten bei Stundensatz]],MATCH(TAB_Doku_2019[[#This Row],[Leistung]],TAB_Leistungen_30[Tätigkeit],0),3)*TAB_Doku_2019[[#This Row],[Stk.]]</f>
        <v>35</v>
      </c>
      <c r="G251" s="79" t="s">
        <v>537</v>
      </c>
      <c r="H251" s="79" t="s">
        <v>535</v>
      </c>
    </row>
    <row r="252" spans="1:8" ht="14.4" x14ac:dyDescent="0.3">
      <c r="A252" s="129" t="s">
        <v>509</v>
      </c>
      <c r="B252" s="79" t="s">
        <v>524</v>
      </c>
      <c r="C252" s="16">
        <v>43612</v>
      </c>
      <c r="D252" s="79">
        <v>1</v>
      </c>
      <c r="E252" s="10">
        <f>INDEX(TAB_Leistungen_30[[Tätigkeit]:[Stk.kosten/Kosten bei Stundensatz]],MATCH(TAB_Doku_2019[[#This Row],[Leistung]],TAB_Leistungen_30[Tätigkeit],0),2)</f>
        <v>960</v>
      </c>
      <c r="F252" s="127">
        <f>INDEX(TAB_Leistungen_30[[Tätigkeit]:[Stk.kosten/Kosten bei Stundensatz]],MATCH(TAB_Doku_2019[[#This Row],[Leistung]],TAB_Leistungen_30[Tätigkeit],0),3)*TAB_Doku_2019[[#This Row],[Stk.]]</f>
        <v>560</v>
      </c>
      <c r="G252" s="79" t="s">
        <v>537</v>
      </c>
      <c r="H252" s="79" t="s">
        <v>535</v>
      </c>
    </row>
    <row r="253" spans="1:8" ht="14.4" x14ac:dyDescent="0.3">
      <c r="A253" s="129" t="s">
        <v>239</v>
      </c>
      <c r="B253" s="79" t="s">
        <v>140</v>
      </c>
      <c r="C253" s="16">
        <v>43602</v>
      </c>
      <c r="D253" s="79">
        <v>1</v>
      </c>
      <c r="E253" s="10">
        <f>INDEX(TAB_Leistungen_30[[Tätigkeit]:[Stk.kosten/Kosten bei Stundensatz]],MATCH(TAB_Doku_2019[[#This Row],[Leistung]],TAB_Leistungen_30[Tätigkeit],0),2)</f>
        <v>5</v>
      </c>
      <c r="F253" s="127">
        <f>INDEX(TAB_Leistungen_30[[Tätigkeit]:[Stk.kosten/Kosten bei Stundensatz]],MATCH(TAB_Doku_2019[[#This Row],[Leistung]],TAB_Leistungen_30[Tätigkeit],0),3)*TAB_Doku_2019[[#This Row],[Stk.]]</f>
        <v>2.9166666666666665</v>
      </c>
      <c r="G253" s="79" t="s">
        <v>543</v>
      </c>
      <c r="H253" s="79" t="s">
        <v>521</v>
      </c>
    </row>
    <row r="254" spans="1:8" ht="14.4" x14ac:dyDescent="0.3">
      <c r="A254" s="129" t="s">
        <v>239</v>
      </c>
      <c r="B254" s="79" t="s">
        <v>140</v>
      </c>
      <c r="C254" s="16">
        <v>43602</v>
      </c>
      <c r="D254" s="79">
        <v>1</v>
      </c>
      <c r="E254" s="10">
        <f>INDEX(TAB_Leistungen_30[[Tätigkeit]:[Stk.kosten/Kosten bei Stundensatz]],MATCH(TAB_Doku_2019[[#This Row],[Leistung]],TAB_Leistungen_30[Tätigkeit],0),2)</f>
        <v>5</v>
      </c>
      <c r="F254" s="127">
        <f>INDEX(TAB_Leistungen_30[[Tätigkeit]:[Stk.kosten/Kosten bei Stundensatz]],MATCH(TAB_Doku_2019[[#This Row],[Leistung]],TAB_Leistungen_30[Tätigkeit],0),3)*TAB_Doku_2019[[#This Row],[Stk.]]</f>
        <v>2.9166666666666665</v>
      </c>
      <c r="G254" s="79" t="s">
        <v>543</v>
      </c>
      <c r="H254" s="79" t="s">
        <v>522</v>
      </c>
    </row>
    <row r="255" spans="1:8" ht="14.4" x14ac:dyDescent="0.3">
      <c r="A255" s="79" t="s">
        <v>500</v>
      </c>
      <c r="B255" s="79" t="s">
        <v>50</v>
      </c>
      <c r="C255" s="16">
        <v>43593</v>
      </c>
      <c r="D255" s="79">
        <v>1</v>
      </c>
      <c r="E255" s="10">
        <f>INDEX(TAB_Leistungen_30[[Tätigkeit]:[Stk.kosten/Kosten bei Stundensatz]],MATCH(TAB_Doku_2019[[#This Row],[Leistung]],TAB_Leistungen_30[Tätigkeit],0),2)</f>
        <v>5</v>
      </c>
      <c r="F255" s="127">
        <f>INDEX(TAB_Leistungen_30[[Tätigkeit]:[Stk.kosten/Kosten bei Stundensatz]],MATCH(TAB_Doku_2019[[#This Row],[Leistung]],TAB_Leistungen_30[Tätigkeit],0),3)*TAB_Doku_2019[[#This Row],[Stk.]]</f>
        <v>2.9166666666666665</v>
      </c>
      <c r="G255" s="79" t="s">
        <v>543</v>
      </c>
      <c r="H255" s="79" t="s">
        <v>520</v>
      </c>
    </row>
    <row r="256" spans="1:8" ht="28.8" x14ac:dyDescent="0.3">
      <c r="A256" s="79" t="s">
        <v>500</v>
      </c>
      <c r="B256" s="79" t="s">
        <v>517</v>
      </c>
      <c r="C256" s="16">
        <v>43592</v>
      </c>
      <c r="D256" s="79">
        <v>2</v>
      </c>
      <c r="E256" s="10">
        <f>INDEX(TAB_Leistungen_30[[Tätigkeit]:[Stk.kosten/Kosten bei Stundensatz]],MATCH(TAB_Doku_2019[[#This Row],[Leistung]],TAB_Leistungen_30[Tätigkeit],0),2)</f>
        <v>15</v>
      </c>
      <c r="F256" s="127">
        <f>INDEX(TAB_Leistungen_30[[Tätigkeit]:[Stk.kosten/Kosten bei Stundensatz]],MATCH(TAB_Doku_2019[[#This Row],[Leistung]],TAB_Leistungen_30[Tätigkeit],0),3)*TAB_Doku_2019[[#This Row],[Stk.]]</f>
        <v>17.5</v>
      </c>
      <c r="G256" s="79" t="s">
        <v>543</v>
      </c>
      <c r="H256" s="79" t="s">
        <v>518</v>
      </c>
    </row>
    <row r="257" spans="1:8" ht="14.4" x14ac:dyDescent="0.3">
      <c r="A257" s="79" t="s">
        <v>500</v>
      </c>
      <c r="B257" s="79" t="s">
        <v>247</v>
      </c>
      <c r="C257" s="16">
        <v>43592</v>
      </c>
      <c r="D257" s="79">
        <v>1.6</v>
      </c>
      <c r="E257" s="10">
        <f>INDEX(TAB_Leistungen_30[[Tätigkeit]:[Stk.kosten/Kosten bei Stundensatz]],MATCH(TAB_Doku_2019[[#This Row],[Leistung]],TAB_Leistungen_30[Tätigkeit],0),2)</f>
        <v>15</v>
      </c>
      <c r="F257" s="127">
        <f>INDEX(TAB_Leistungen_30[[Tätigkeit]:[Stk.kosten/Kosten bei Stundensatz]],MATCH(TAB_Doku_2019[[#This Row],[Leistung]],TAB_Leistungen_30[Tätigkeit],0),3)*TAB_Doku_2019[[#This Row],[Stk.]]</f>
        <v>14</v>
      </c>
      <c r="G257" s="79" t="s">
        <v>543</v>
      </c>
      <c r="H257" s="79" t="s">
        <v>519</v>
      </c>
    </row>
    <row r="258" spans="1:8" ht="14.4" x14ac:dyDescent="0.3">
      <c r="A258" s="79" t="s">
        <v>509</v>
      </c>
      <c r="B258" s="79" t="s">
        <v>140</v>
      </c>
      <c r="C258" s="16">
        <v>43584</v>
      </c>
      <c r="D258" s="79">
        <v>1</v>
      </c>
      <c r="E258" s="10">
        <f>INDEX(TAB_Leistungen_30[[Tätigkeit]:[Stk.kosten/Kosten bei Stundensatz]],MATCH(TAB_Doku_2019[[#This Row],[Leistung]],TAB_Leistungen_30[Tätigkeit],0),2)</f>
        <v>5</v>
      </c>
      <c r="F258" s="127">
        <f>INDEX(TAB_Leistungen_30[[Tätigkeit]:[Stk.kosten/Kosten bei Stundensatz]],MATCH(TAB_Doku_2019[[#This Row],[Leistung]],TAB_Leistungen_30[Tätigkeit],0),3)*TAB_Doku_2019[[#This Row],[Stk.]]</f>
        <v>2.9166666666666665</v>
      </c>
      <c r="G258" s="79" t="s">
        <v>543</v>
      </c>
      <c r="H258" s="79" t="s">
        <v>514</v>
      </c>
    </row>
    <row r="259" spans="1:8" ht="28.8" x14ac:dyDescent="0.3">
      <c r="A259" s="79" t="s">
        <v>239</v>
      </c>
      <c r="B259" s="79" t="s">
        <v>140</v>
      </c>
      <c r="C259" s="16">
        <v>43581</v>
      </c>
      <c r="D259" s="79">
        <v>1</v>
      </c>
      <c r="E259" s="10">
        <f>INDEX(TAB_Leistungen_30[[Tätigkeit]:[Stk.kosten/Kosten bei Stundensatz]],MATCH(TAB_Doku_2019[[#This Row],[Leistung]],TAB_Leistungen_30[Tätigkeit],0),2)</f>
        <v>5</v>
      </c>
      <c r="F259" s="127">
        <f>INDEX(TAB_Leistungen_30[[Tätigkeit]:[Stk.kosten/Kosten bei Stundensatz]],MATCH(TAB_Doku_2019[[#This Row],[Leistung]],TAB_Leistungen_30[Tätigkeit],0),3)*TAB_Doku_2019[[#This Row],[Stk.]]</f>
        <v>2.9166666666666665</v>
      </c>
      <c r="G259" s="79" t="s">
        <v>543</v>
      </c>
      <c r="H259" s="79" t="s">
        <v>513</v>
      </c>
    </row>
    <row r="260" spans="1:8" ht="28.8" x14ac:dyDescent="0.3">
      <c r="A260" s="79" t="s">
        <v>500</v>
      </c>
      <c r="B260" s="79" t="s">
        <v>1</v>
      </c>
      <c r="C260" s="16">
        <v>43580</v>
      </c>
      <c r="D260" s="79">
        <v>1</v>
      </c>
      <c r="E260" s="10">
        <f>INDEX(TAB_Leistungen_30[[Tätigkeit]:[Stk.kosten/Kosten bei Stundensatz]],MATCH(TAB_Doku_2019[[#This Row],[Leistung]],TAB_Leistungen_30[Tätigkeit],0),2)</f>
        <v>10</v>
      </c>
      <c r="F260" s="127">
        <f>INDEX(TAB_Leistungen_30[[Tätigkeit]:[Stk.kosten/Kosten bei Stundensatz]],MATCH(TAB_Doku_2019[[#This Row],[Leistung]],TAB_Leistungen_30[Tätigkeit],0),3)*TAB_Doku_2019[[#This Row],[Stk.]]</f>
        <v>5.833333333333333</v>
      </c>
      <c r="G260" s="79" t="s">
        <v>543</v>
      </c>
      <c r="H260" s="79" t="s">
        <v>512</v>
      </c>
    </row>
    <row r="261" spans="1:8" ht="14.4" x14ac:dyDescent="0.3">
      <c r="A261" s="79" t="s">
        <v>509</v>
      </c>
      <c r="B261" s="79" t="s">
        <v>48</v>
      </c>
      <c r="C261" s="16">
        <v>43578</v>
      </c>
      <c r="D261" s="79">
        <v>1</v>
      </c>
      <c r="E261" s="10">
        <f>INDEX(TAB_Leistungen_30[[Tätigkeit]:[Stk.kosten/Kosten bei Stundensatz]],MATCH(TAB_Doku_2019[[#This Row],[Leistung]],TAB_Leistungen_30[Tätigkeit],0),2)</f>
        <v>15</v>
      </c>
      <c r="F261" s="127">
        <f>INDEX(TAB_Leistungen_30[[Tätigkeit]:[Stk.kosten/Kosten bei Stundensatz]],MATCH(TAB_Doku_2019[[#This Row],[Leistung]],TAB_Leistungen_30[Tätigkeit],0),3)*TAB_Doku_2019[[#This Row],[Stk.]]</f>
        <v>8.75</v>
      </c>
      <c r="G261" s="79" t="s">
        <v>543</v>
      </c>
      <c r="H261" s="79" t="s">
        <v>510</v>
      </c>
    </row>
    <row r="262" spans="1:8" ht="14.4" x14ac:dyDescent="0.3">
      <c r="A262" s="79" t="s">
        <v>500</v>
      </c>
      <c r="B262" s="79" t="s">
        <v>48</v>
      </c>
      <c r="C262" s="16">
        <v>43578</v>
      </c>
      <c r="D262" s="79">
        <v>1</v>
      </c>
      <c r="E262" s="10">
        <f>INDEX(TAB_Leistungen_30[[Tätigkeit]:[Stk.kosten/Kosten bei Stundensatz]],MATCH(TAB_Doku_2019[[#This Row],[Leistung]],TAB_Leistungen_30[Tätigkeit],0),2)</f>
        <v>15</v>
      </c>
      <c r="F262" s="127">
        <f>INDEX(TAB_Leistungen_30[[Tätigkeit]:[Stk.kosten/Kosten bei Stundensatz]],MATCH(TAB_Doku_2019[[#This Row],[Leistung]],TAB_Leistungen_30[Tätigkeit],0),3)*TAB_Doku_2019[[#This Row],[Stk.]]</f>
        <v>8.75</v>
      </c>
      <c r="G262" s="79" t="s">
        <v>543</v>
      </c>
      <c r="H262" s="79" t="s">
        <v>511</v>
      </c>
    </row>
    <row r="263" spans="1:8" ht="14.4" x14ac:dyDescent="0.3">
      <c r="A263" s="79" t="s">
        <v>500</v>
      </c>
      <c r="B263" s="79" t="s">
        <v>140</v>
      </c>
      <c r="C263" s="16">
        <v>43566</v>
      </c>
      <c r="D263" s="79">
        <v>1</v>
      </c>
      <c r="E263" s="10">
        <f>INDEX(TAB_Leistungen_30[[Tätigkeit]:[Stk.kosten/Kosten bei Stundensatz]],MATCH(TAB_Doku_2019[[#This Row],[Leistung]],TAB_Leistungen_30[Tätigkeit],0),2)</f>
        <v>5</v>
      </c>
      <c r="F263" s="127">
        <f>INDEX(TAB_Leistungen_30[[Tätigkeit]:[Stk.kosten/Kosten bei Stundensatz]],MATCH(TAB_Doku_2019[[#This Row],[Leistung]],TAB_Leistungen_30[Tätigkeit],0),3)*TAB_Doku_2019[[#This Row],[Stk.]]</f>
        <v>2.9166666666666665</v>
      </c>
      <c r="G263" s="79" t="s">
        <v>543</v>
      </c>
      <c r="H263" s="79" t="s">
        <v>504</v>
      </c>
    </row>
    <row r="264" spans="1:8" ht="14.4" x14ac:dyDescent="0.3">
      <c r="A264" s="79" t="s">
        <v>500</v>
      </c>
      <c r="B264" s="79" t="s">
        <v>50</v>
      </c>
      <c r="C264" s="16">
        <v>43566</v>
      </c>
      <c r="D264" s="79">
        <v>1</v>
      </c>
      <c r="E264" s="10">
        <f>INDEX(TAB_Leistungen_30[[Tätigkeit]:[Stk.kosten/Kosten bei Stundensatz]],MATCH(TAB_Doku_2019[[#This Row],[Leistung]],TAB_Leistungen_30[Tätigkeit],0),2)</f>
        <v>5</v>
      </c>
      <c r="F264" s="127">
        <f>INDEX(TAB_Leistungen_30[[Tätigkeit]:[Stk.kosten/Kosten bei Stundensatz]],MATCH(TAB_Doku_2019[[#This Row],[Leistung]],TAB_Leistungen_30[Tätigkeit],0),3)*TAB_Doku_2019[[#This Row],[Stk.]]</f>
        <v>2.9166666666666665</v>
      </c>
      <c r="G264" s="79" t="s">
        <v>543</v>
      </c>
      <c r="H264" s="79" t="s">
        <v>505</v>
      </c>
    </row>
    <row r="265" spans="1:8" ht="14.4" x14ac:dyDescent="0.3">
      <c r="A265" s="79" t="s">
        <v>178</v>
      </c>
      <c r="B265" s="79" t="s">
        <v>8</v>
      </c>
      <c r="C265" s="16">
        <v>43566</v>
      </c>
      <c r="D265" s="79">
        <v>0.5</v>
      </c>
      <c r="E265" s="10">
        <f>INDEX(TAB_Leistungen_30[[Tätigkeit]:[Stk.kosten/Kosten bei Stundensatz]],MATCH(TAB_Doku_2019[[#This Row],[Leistung]],TAB_Leistungen_30[Tätigkeit],0),2)</f>
        <v>180</v>
      </c>
      <c r="F265" s="127">
        <f>INDEX(TAB_Leistungen_30[[Tätigkeit]:[Stk.kosten/Kosten bei Stundensatz]],MATCH(TAB_Doku_2019[[#This Row],[Leistung]],TAB_Leistungen_30[Tätigkeit],0),3)*TAB_Doku_2019[[#This Row],[Stk.]]</f>
        <v>52.5</v>
      </c>
      <c r="G265" s="79" t="s">
        <v>543</v>
      </c>
      <c r="H265" s="79" t="s">
        <v>506</v>
      </c>
    </row>
    <row r="266" spans="1:8" ht="14.4" x14ac:dyDescent="0.3">
      <c r="A266" s="79" t="s">
        <v>178</v>
      </c>
      <c r="B266" s="79" t="s">
        <v>140</v>
      </c>
      <c r="C266" s="16">
        <v>43566</v>
      </c>
      <c r="D266" s="79">
        <v>1</v>
      </c>
      <c r="E266" s="10">
        <f>INDEX(TAB_Leistungen_30[[Tätigkeit]:[Stk.kosten/Kosten bei Stundensatz]],MATCH(TAB_Doku_2019[[#This Row],[Leistung]],TAB_Leistungen_30[Tätigkeit],0),2)</f>
        <v>5</v>
      </c>
      <c r="F266" s="127">
        <f>INDEX(TAB_Leistungen_30[[Tätigkeit]:[Stk.kosten/Kosten bei Stundensatz]],MATCH(TAB_Doku_2019[[#This Row],[Leistung]],TAB_Leistungen_30[Tätigkeit],0),3)*TAB_Doku_2019[[#This Row],[Stk.]]</f>
        <v>2.9166666666666665</v>
      </c>
      <c r="G266" s="79" t="s">
        <v>543</v>
      </c>
      <c r="H266" s="79" t="s">
        <v>507</v>
      </c>
    </row>
    <row r="267" spans="1:8" ht="14.4" x14ac:dyDescent="0.3">
      <c r="A267" s="79" t="s">
        <v>178</v>
      </c>
      <c r="B267" s="79" t="s">
        <v>50</v>
      </c>
      <c r="C267" s="16">
        <v>43566</v>
      </c>
      <c r="D267" s="79">
        <v>1</v>
      </c>
      <c r="E267" s="10">
        <f>INDEX(TAB_Leistungen_30[[Tätigkeit]:[Stk.kosten/Kosten bei Stundensatz]],MATCH(TAB_Doku_2019[[#This Row],[Leistung]],TAB_Leistungen_30[Tätigkeit],0),2)</f>
        <v>5</v>
      </c>
      <c r="F267" s="127">
        <f>INDEX(TAB_Leistungen_30[[Tätigkeit]:[Stk.kosten/Kosten bei Stundensatz]],MATCH(TAB_Doku_2019[[#This Row],[Leistung]],TAB_Leistungen_30[Tätigkeit],0),3)*TAB_Doku_2019[[#This Row],[Stk.]]</f>
        <v>2.9166666666666665</v>
      </c>
      <c r="G267" s="79" t="s">
        <v>543</v>
      </c>
      <c r="H267" s="79" t="s">
        <v>508</v>
      </c>
    </row>
    <row r="268" spans="1:8" ht="14.4" x14ac:dyDescent="0.3">
      <c r="A268" s="79" t="s">
        <v>500</v>
      </c>
      <c r="B268" s="79" t="s">
        <v>1</v>
      </c>
      <c r="C268" s="16">
        <v>43565</v>
      </c>
      <c r="D268" s="79">
        <v>3</v>
      </c>
      <c r="E268" s="10">
        <f>INDEX(TAB_Leistungen_30[[Tätigkeit]:[Stk.kosten/Kosten bei Stundensatz]],MATCH(TAB_Doku_2019[[#This Row],[Leistung]],TAB_Leistungen_30[Tätigkeit],0),2)</f>
        <v>10</v>
      </c>
      <c r="F268" s="127">
        <f>INDEX(TAB_Leistungen_30[[Tätigkeit]:[Stk.kosten/Kosten bei Stundensatz]],MATCH(TAB_Doku_2019[[#This Row],[Leistung]],TAB_Leistungen_30[Tätigkeit],0),3)*TAB_Doku_2019[[#This Row],[Stk.]]</f>
        <v>17.5</v>
      </c>
      <c r="G268" s="79" t="s">
        <v>543</v>
      </c>
      <c r="H268" s="79" t="s">
        <v>499</v>
      </c>
    </row>
    <row r="269" spans="1:8" ht="14.4" x14ac:dyDescent="0.3">
      <c r="A269" s="79" t="s">
        <v>500</v>
      </c>
      <c r="B269" s="79" t="s">
        <v>48</v>
      </c>
      <c r="C269" s="16">
        <v>43565</v>
      </c>
      <c r="D269" s="79">
        <v>1</v>
      </c>
      <c r="E269" s="10">
        <f>INDEX(TAB_Leistungen_30[[Tätigkeit]:[Stk.kosten/Kosten bei Stundensatz]],MATCH(TAB_Doku_2019[[#This Row],[Leistung]],TAB_Leistungen_30[Tätigkeit],0),2)</f>
        <v>15</v>
      </c>
      <c r="F269" s="127">
        <f>INDEX(TAB_Leistungen_30[[Tätigkeit]:[Stk.kosten/Kosten bei Stundensatz]],MATCH(TAB_Doku_2019[[#This Row],[Leistung]],TAB_Leistungen_30[Tätigkeit],0),3)*TAB_Doku_2019[[#This Row],[Stk.]]</f>
        <v>8.75</v>
      </c>
      <c r="G269" s="79" t="s">
        <v>543</v>
      </c>
      <c r="H269" s="79" t="s">
        <v>501</v>
      </c>
    </row>
    <row r="270" spans="1:8" ht="14.4" x14ac:dyDescent="0.3">
      <c r="A270" s="79" t="s">
        <v>500</v>
      </c>
      <c r="B270" s="79" t="s">
        <v>94</v>
      </c>
      <c r="C270" s="16">
        <v>43565</v>
      </c>
      <c r="D270" s="79">
        <v>1</v>
      </c>
      <c r="E270" s="10" t="e">
        <f>INDEX(TAB_Leistungen_30[[Tätigkeit]:[Stk.kosten/Kosten bei Stundensatz]],MATCH(TAB_Doku_2019[[#This Row],[Leistung]],TAB_Leistungen_30[Tätigkeit],0),2)</f>
        <v>#N/A</v>
      </c>
      <c r="F270" s="127" t="e">
        <f>INDEX(TAB_Leistungen_30[[Tätigkeit]:[Stk.kosten/Kosten bei Stundensatz]],MATCH(TAB_Doku_2019[[#This Row],[Leistung]],TAB_Leistungen_30[Tätigkeit],0),3)*TAB_Doku_2019[[#This Row],[Stk.]]</f>
        <v>#N/A</v>
      </c>
      <c r="G270" s="79" t="s">
        <v>543</v>
      </c>
      <c r="H270" s="79" t="s">
        <v>502</v>
      </c>
    </row>
    <row r="271" spans="1:8" ht="28.8" x14ac:dyDescent="0.3">
      <c r="A271" s="79" t="s">
        <v>500</v>
      </c>
      <c r="B271" s="79" t="s">
        <v>22</v>
      </c>
      <c r="C271" s="16">
        <v>43565</v>
      </c>
      <c r="D271" s="79">
        <v>2</v>
      </c>
      <c r="E271" s="10">
        <f>INDEX(TAB_Leistungen_30[[Tätigkeit]:[Stk.kosten/Kosten bei Stundensatz]],MATCH(TAB_Doku_2019[[#This Row],[Leistung]],TAB_Leistungen_30[Tätigkeit],0),2)</f>
        <v>60</v>
      </c>
      <c r="F271" s="127">
        <f>INDEX(TAB_Leistungen_30[[Tätigkeit]:[Stk.kosten/Kosten bei Stundensatz]],MATCH(TAB_Doku_2019[[#This Row],[Leistung]],TAB_Leistungen_30[Tätigkeit],0),3)*TAB_Doku_2019[[#This Row],[Stk.]]</f>
        <v>70</v>
      </c>
      <c r="G271" s="79" t="s">
        <v>543</v>
      </c>
      <c r="H271" s="79" t="s">
        <v>503</v>
      </c>
    </row>
    <row r="272" spans="1:8" ht="14.4" x14ac:dyDescent="0.3">
      <c r="A272" s="79" t="s">
        <v>102</v>
      </c>
      <c r="B272" s="79" t="s">
        <v>13</v>
      </c>
      <c r="C272" s="16">
        <v>43564</v>
      </c>
      <c r="D272" s="79">
        <v>1</v>
      </c>
      <c r="E272" s="10">
        <f>INDEX(TAB_Leistungen_30[[Tätigkeit]:[Stk.kosten/Kosten bei Stundensatz]],MATCH(TAB_Doku_2019[[#This Row],[Leistung]],TAB_Leistungen_30[Tätigkeit],0),2)</f>
        <v>60</v>
      </c>
      <c r="F272" s="127">
        <f>INDEX(TAB_Leistungen_30[[Tätigkeit]:[Stk.kosten/Kosten bei Stundensatz]],MATCH(TAB_Doku_2019[[#This Row],[Leistung]],TAB_Leistungen_30[Tätigkeit],0),3)*TAB_Doku_2019[[#This Row],[Stk.]]</f>
        <v>35</v>
      </c>
      <c r="G272" s="79" t="s">
        <v>494</v>
      </c>
      <c r="H272" s="79" t="s">
        <v>496</v>
      </c>
    </row>
    <row r="273" spans="1:8" ht="14.4" x14ac:dyDescent="0.3">
      <c r="A273" s="79" t="s">
        <v>102</v>
      </c>
      <c r="B273" s="79" t="s">
        <v>207</v>
      </c>
      <c r="C273" s="16">
        <v>43564</v>
      </c>
      <c r="D273" s="79">
        <v>3</v>
      </c>
      <c r="E273" s="10">
        <f>INDEX(TAB_Leistungen_30[[Tätigkeit]:[Stk.kosten/Kosten bei Stundensatz]],MATCH(TAB_Doku_2019[[#This Row],[Leistung]],TAB_Leistungen_30[Tätigkeit],0),2)</f>
        <v>0</v>
      </c>
      <c r="F273" s="127">
        <f>INDEX(TAB_Leistungen_30[[Tätigkeit]:[Stk.kosten/Kosten bei Stundensatz]],MATCH(TAB_Doku_2019[[#This Row],[Leistung]],TAB_Leistungen_30[Tätigkeit],0),3)*TAB_Doku_2019[[#This Row],[Stk.]]</f>
        <v>15</v>
      </c>
      <c r="G273" s="79" t="s">
        <v>494</v>
      </c>
      <c r="H273" s="79" t="s">
        <v>497</v>
      </c>
    </row>
    <row r="274" spans="1:8" ht="14.4" x14ac:dyDescent="0.3">
      <c r="A274" s="79" t="s">
        <v>492</v>
      </c>
      <c r="B274" s="79" t="s">
        <v>48</v>
      </c>
      <c r="C274" s="16">
        <v>43560</v>
      </c>
      <c r="D274" s="79">
        <v>1</v>
      </c>
      <c r="E274" s="10">
        <f>INDEX(TAB_Leistungen_30[[Tätigkeit]:[Stk.kosten/Kosten bei Stundensatz]],MATCH(TAB_Doku_2019[[#This Row],[Leistung]],TAB_Leistungen_30[Tätigkeit],0),2)</f>
        <v>15</v>
      </c>
      <c r="F274" s="127">
        <f>INDEX(TAB_Leistungen_30[[Tätigkeit]:[Stk.kosten/Kosten bei Stundensatz]],MATCH(TAB_Doku_2019[[#This Row],[Leistung]],TAB_Leistungen_30[Tätigkeit],0),3)*TAB_Doku_2019[[#This Row],[Stk.]]</f>
        <v>8.75</v>
      </c>
      <c r="G274" s="79" t="s">
        <v>494</v>
      </c>
      <c r="H274" s="79" t="s">
        <v>493</v>
      </c>
    </row>
    <row r="275" spans="1:8" ht="28.8" x14ac:dyDescent="0.3">
      <c r="A275" s="79" t="s">
        <v>482</v>
      </c>
      <c r="B275" s="79" t="s">
        <v>22</v>
      </c>
      <c r="C275" s="16">
        <v>43545</v>
      </c>
      <c r="D275" s="79">
        <v>0.5</v>
      </c>
      <c r="E275" s="10">
        <f>INDEX(TAB_Leistungen_30[[Tätigkeit]:[Stk.kosten/Kosten bei Stundensatz]],MATCH(TAB_Doku_2019[[#This Row],[Leistung]],TAB_Leistungen_30[Tätigkeit],0),2)</f>
        <v>60</v>
      </c>
      <c r="F275" s="127">
        <f>INDEX(TAB_Leistungen_30[[Tätigkeit]:[Stk.kosten/Kosten bei Stundensatz]],MATCH(TAB_Doku_2019[[#This Row],[Leistung]],TAB_Leistungen_30[Tätigkeit],0),3)*TAB_Doku_2019[[#This Row],[Stk.]]</f>
        <v>17.5</v>
      </c>
      <c r="G275" s="79" t="s">
        <v>494</v>
      </c>
      <c r="H275" s="79" t="s">
        <v>484</v>
      </c>
    </row>
    <row r="276" spans="1:8" ht="28.8" x14ac:dyDescent="0.3">
      <c r="A276" s="79" t="s">
        <v>482</v>
      </c>
      <c r="B276" s="79" t="s">
        <v>2</v>
      </c>
      <c r="C276" s="16">
        <v>43545</v>
      </c>
      <c r="D276" s="79">
        <v>2</v>
      </c>
      <c r="E276" s="10">
        <f>INDEX(TAB_Leistungen_30[[Tätigkeit]:[Stk.kosten/Kosten bei Stundensatz]],MATCH(TAB_Doku_2019[[#This Row],[Leistung]],TAB_Leistungen_30[Tätigkeit],0),2)</f>
        <v>10</v>
      </c>
      <c r="F276" s="127">
        <f>INDEX(TAB_Leistungen_30[[Tätigkeit]:[Stk.kosten/Kosten bei Stundensatz]],MATCH(TAB_Doku_2019[[#This Row],[Leistung]],TAB_Leistungen_30[Tätigkeit],0),3)*TAB_Doku_2019[[#This Row],[Stk.]]</f>
        <v>5</v>
      </c>
      <c r="G276" s="79" t="s">
        <v>494</v>
      </c>
      <c r="H276" s="79" t="s">
        <v>485</v>
      </c>
    </row>
    <row r="277" spans="1:8" ht="57.6" x14ac:dyDescent="0.3">
      <c r="A277" s="79" t="s">
        <v>482</v>
      </c>
      <c r="B277" s="79" t="s">
        <v>59</v>
      </c>
      <c r="C277" s="16">
        <v>43545</v>
      </c>
      <c r="D277" s="79">
        <v>1</v>
      </c>
      <c r="E277" s="10">
        <f>INDEX(TAB_Leistungen_30[[Tätigkeit]:[Stk.kosten/Kosten bei Stundensatz]],MATCH(TAB_Doku_2019[[#This Row],[Leistung]],TAB_Leistungen_30[Tätigkeit],0),2)</f>
        <v>60</v>
      </c>
      <c r="F277" s="127">
        <f>INDEX(TAB_Leistungen_30[[Tätigkeit]:[Stk.kosten/Kosten bei Stundensatz]],MATCH(TAB_Doku_2019[[#This Row],[Leistung]],TAB_Leistungen_30[Tätigkeit],0),3)*TAB_Doku_2019[[#This Row],[Stk.]]</f>
        <v>35</v>
      </c>
      <c r="G277" s="79" t="s">
        <v>494</v>
      </c>
      <c r="H277" s="79" t="s">
        <v>483</v>
      </c>
    </row>
    <row r="278" spans="1:8" ht="43.2" x14ac:dyDescent="0.3">
      <c r="A278" s="79" t="s">
        <v>178</v>
      </c>
      <c r="B278" s="79" t="s">
        <v>35</v>
      </c>
      <c r="C278" s="16">
        <v>43545</v>
      </c>
      <c r="D278" s="79">
        <v>1.5</v>
      </c>
      <c r="E278" s="10">
        <f>INDEX(TAB_Leistungen_30[[Tätigkeit]:[Stk.kosten/Kosten bei Stundensatz]],MATCH(TAB_Doku_2019[[#This Row],[Leistung]],TAB_Leistungen_30[Tätigkeit],0),2)</f>
        <v>60</v>
      </c>
      <c r="F278" s="127">
        <f>INDEX(TAB_Leistungen_30[[Tätigkeit]:[Stk.kosten/Kosten bei Stundensatz]],MATCH(TAB_Doku_2019[[#This Row],[Leistung]],TAB_Leistungen_30[Tätigkeit],0),3)*TAB_Doku_2019[[#This Row],[Stk.]]</f>
        <v>52.5</v>
      </c>
      <c r="G278" s="79" t="s">
        <v>494</v>
      </c>
      <c r="H278" s="79" t="s">
        <v>486</v>
      </c>
    </row>
    <row r="279" spans="1:8" ht="14.4" x14ac:dyDescent="0.3">
      <c r="A279" s="79" t="s">
        <v>178</v>
      </c>
      <c r="B279" s="79" t="s">
        <v>487</v>
      </c>
      <c r="C279" s="16">
        <v>43545</v>
      </c>
      <c r="D279" s="79">
        <v>3</v>
      </c>
      <c r="E279" s="10">
        <f>INDEX(TAB_Leistungen_30[[Tätigkeit]:[Stk.kosten/Kosten bei Stundensatz]],MATCH(TAB_Doku_2019[[#This Row],[Leistung]],TAB_Leistungen_30[Tätigkeit],0),2)</f>
        <v>60</v>
      </c>
      <c r="F279" s="127">
        <f>INDEX(TAB_Leistungen_30[[Tätigkeit]:[Stk.kosten/Kosten bei Stundensatz]],MATCH(TAB_Doku_2019[[#This Row],[Leistung]],TAB_Leistungen_30[Tätigkeit],0),3)*TAB_Doku_2019[[#This Row],[Stk.]]</f>
        <v>105</v>
      </c>
      <c r="G279" s="79" t="s">
        <v>494</v>
      </c>
      <c r="H279" s="79" t="s">
        <v>488</v>
      </c>
    </row>
    <row r="280" spans="1:8" ht="57.6" x14ac:dyDescent="0.3">
      <c r="A280" s="79" t="s">
        <v>267</v>
      </c>
      <c r="B280" s="79" t="s">
        <v>140</v>
      </c>
      <c r="C280" s="16">
        <v>43544</v>
      </c>
      <c r="D280" s="79">
        <v>1</v>
      </c>
      <c r="E280" s="10">
        <f>INDEX(TAB_Leistungen_30[[Tätigkeit]:[Stk.kosten/Kosten bei Stundensatz]],MATCH(TAB_Doku_2019[[#This Row],[Leistung]],TAB_Leistungen_30[Tätigkeit],0),2)</f>
        <v>5</v>
      </c>
      <c r="F280" s="127">
        <f>INDEX(TAB_Leistungen_30[[Tätigkeit]:[Stk.kosten/Kosten bei Stundensatz]],MATCH(TAB_Doku_2019[[#This Row],[Leistung]],TAB_Leistungen_30[Tätigkeit],0),3)*TAB_Doku_2019[[#This Row],[Stk.]]</f>
        <v>2.9166666666666665</v>
      </c>
      <c r="G280" s="79" t="s">
        <v>494</v>
      </c>
      <c r="H280" s="79" t="s">
        <v>573</v>
      </c>
    </row>
    <row r="281" spans="1:8" ht="28.8" x14ac:dyDescent="0.3">
      <c r="A281" s="79" t="s">
        <v>268</v>
      </c>
      <c r="B281" s="79" t="s">
        <v>50</v>
      </c>
      <c r="C281" s="16">
        <v>43544</v>
      </c>
      <c r="D281" s="79">
        <v>1</v>
      </c>
      <c r="E281" s="10">
        <f>INDEX(TAB_Leistungen_30[[Tätigkeit]:[Stk.kosten/Kosten bei Stundensatz]],MATCH(TAB_Doku_2019[[#This Row],[Leistung]],TAB_Leistungen_30[Tätigkeit],0),2)</f>
        <v>5</v>
      </c>
      <c r="F281" s="127">
        <f>INDEX(TAB_Leistungen_30[[Tätigkeit]:[Stk.kosten/Kosten bei Stundensatz]],MATCH(TAB_Doku_2019[[#This Row],[Leistung]],TAB_Leistungen_30[Tätigkeit],0),3)*TAB_Doku_2019[[#This Row],[Stk.]]</f>
        <v>2.9166666666666665</v>
      </c>
      <c r="G281" s="79" t="s">
        <v>494</v>
      </c>
      <c r="H281" s="79" t="s">
        <v>479</v>
      </c>
    </row>
    <row r="282" spans="1:8" ht="14.4" x14ac:dyDescent="0.3">
      <c r="A282" s="79" t="s">
        <v>267</v>
      </c>
      <c r="B282" s="79" t="s">
        <v>140</v>
      </c>
      <c r="C282" s="16">
        <v>43544</v>
      </c>
      <c r="D282" s="79">
        <v>1</v>
      </c>
      <c r="E282" s="10">
        <f>INDEX(TAB_Leistungen_30[[Tätigkeit]:[Stk.kosten/Kosten bei Stundensatz]],MATCH(TAB_Doku_2019[[#This Row],[Leistung]],TAB_Leistungen_30[Tätigkeit],0),2)</f>
        <v>5</v>
      </c>
      <c r="F282" s="127">
        <f>INDEX(TAB_Leistungen_30[[Tätigkeit]:[Stk.kosten/Kosten bei Stundensatz]],MATCH(TAB_Doku_2019[[#This Row],[Leistung]],TAB_Leistungen_30[Tätigkeit],0),3)*TAB_Doku_2019[[#This Row],[Stk.]]</f>
        <v>2.9166666666666665</v>
      </c>
      <c r="G282" s="79" t="s">
        <v>494</v>
      </c>
      <c r="H282" s="79" t="s">
        <v>480</v>
      </c>
    </row>
    <row r="283" spans="1:8" ht="409.6" x14ac:dyDescent="0.3">
      <c r="A283" s="79" t="s">
        <v>41</v>
      </c>
      <c r="B283" s="79" t="s">
        <v>22</v>
      </c>
      <c r="C283" s="16">
        <v>43542</v>
      </c>
      <c r="D283" s="79">
        <v>1.5</v>
      </c>
      <c r="E283" s="10">
        <f>INDEX(TAB_Leistungen_30[[Tätigkeit]:[Stk.kosten/Kosten bei Stundensatz]],MATCH(TAB_Doku_2019[[#This Row],[Leistung]],TAB_Leistungen_30[Tätigkeit],0),2)</f>
        <v>60</v>
      </c>
      <c r="F283" s="127">
        <f>INDEX(TAB_Leistungen_30[[Tätigkeit]:[Stk.kosten/Kosten bei Stundensatz]],MATCH(TAB_Doku_2019[[#This Row],[Leistung]],TAB_Leistungen_30[Tätigkeit],0),3)*TAB_Doku_2019[[#This Row],[Stk.]]</f>
        <v>52.5</v>
      </c>
      <c r="G283" s="79" t="s">
        <v>494</v>
      </c>
      <c r="H283" s="79" t="s">
        <v>481</v>
      </c>
    </row>
    <row r="284" spans="1:8" ht="28.8" x14ac:dyDescent="0.3">
      <c r="A284" s="79" t="s">
        <v>273</v>
      </c>
      <c r="B284" s="79" t="s">
        <v>22</v>
      </c>
      <c r="C284" s="16">
        <v>43539</v>
      </c>
      <c r="D284" s="79">
        <v>0.25</v>
      </c>
      <c r="E284" s="10">
        <f>INDEX(TAB_Leistungen_30[[Tätigkeit]:[Stk.kosten/Kosten bei Stundensatz]],MATCH(TAB_Doku_2019[[#This Row],[Leistung]],TAB_Leistungen_30[Tätigkeit],0),2)</f>
        <v>60</v>
      </c>
      <c r="F284" s="127">
        <f>INDEX(TAB_Leistungen_30[[Tätigkeit]:[Stk.kosten/Kosten bei Stundensatz]],MATCH(TAB_Doku_2019[[#This Row],[Leistung]],TAB_Leistungen_30[Tätigkeit],0),3)*TAB_Doku_2019[[#This Row],[Stk.]]</f>
        <v>8.75</v>
      </c>
      <c r="G284" s="79" t="s">
        <v>494</v>
      </c>
      <c r="H284" s="79" t="s">
        <v>283</v>
      </c>
    </row>
    <row r="285" spans="1:8" ht="28.8" x14ac:dyDescent="0.3">
      <c r="A285" s="79" t="s">
        <v>273</v>
      </c>
      <c r="B285" s="79" t="s">
        <v>35</v>
      </c>
      <c r="C285" s="16">
        <v>43539</v>
      </c>
      <c r="D285" s="79">
        <v>1.5</v>
      </c>
      <c r="E285" s="10">
        <f>INDEX(TAB_Leistungen_30[[Tätigkeit]:[Stk.kosten/Kosten bei Stundensatz]],MATCH(TAB_Doku_2019[[#This Row],[Leistung]],TAB_Leistungen_30[Tätigkeit],0),2)</f>
        <v>60</v>
      </c>
      <c r="F285" s="127">
        <f>INDEX(TAB_Leistungen_30[[Tätigkeit]:[Stk.kosten/Kosten bei Stundensatz]],MATCH(TAB_Doku_2019[[#This Row],[Leistung]],TAB_Leistungen_30[Tätigkeit],0),3)*TAB_Doku_2019[[#This Row],[Stk.]]</f>
        <v>52.5</v>
      </c>
      <c r="G285" s="79" t="s">
        <v>494</v>
      </c>
      <c r="H285" s="79" t="s">
        <v>285</v>
      </c>
    </row>
    <row r="286" spans="1:8" ht="14.4" x14ac:dyDescent="0.3">
      <c r="A286" s="79" t="s">
        <v>178</v>
      </c>
      <c r="B286" s="79" t="s">
        <v>48</v>
      </c>
      <c r="C286" s="16">
        <v>43539</v>
      </c>
      <c r="D286" s="79">
        <v>1</v>
      </c>
      <c r="E286" s="10">
        <f>INDEX(TAB_Leistungen_30[[Tätigkeit]:[Stk.kosten/Kosten bei Stundensatz]],MATCH(TAB_Doku_2019[[#This Row],[Leistung]],TAB_Leistungen_30[Tätigkeit],0),2)</f>
        <v>15</v>
      </c>
      <c r="F286" s="127">
        <f>INDEX(TAB_Leistungen_30[[Tätigkeit]:[Stk.kosten/Kosten bei Stundensatz]],MATCH(TAB_Doku_2019[[#This Row],[Leistung]],TAB_Leistungen_30[Tätigkeit],0),3)*TAB_Doku_2019[[#This Row],[Stk.]]</f>
        <v>8.75</v>
      </c>
      <c r="G286" s="79" t="s">
        <v>494</v>
      </c>
      <c r="H286" s="79" t="s">
        <v>286</v>
      </c>
    </row>
    <row r="287" spans="1:8" ht="28.8" x14ac:dyDescent="0.3">
      <c r="A287" s="79" t="s">
        <v>267</v>
      </c>
      <c r="B287" s="79" t="s">
        <v>140</v>
      </c>
      <c r="C287" s="16">
        <v>43532</v>
      </c>
      <c r="D287" s="79">
        <v>1</v>
      </c>
      <c r="E287" s="10">
        <f>INDEX(TAB_Leistungen_30[[Tätigkeit]:[Stk.kosten/Kosten bei Stundensatz]],MATCH(TAB_Doku_2019[[#This Row],[Leistung]],TAB_Leistungen_30[Tätigkeit],0),2)</f>
        <v>5</v>
      </c>
      <c r="F287" s="127">
        <f>INDEX(TAB_Leistungen_30[[Tätigkeit]:[Stk.kosten/Kosten bei Stundensatz]],MATCH(TAB_Doku_2019[[#This Row],[Leistung]],TAB_Leistungen_30[Tätigkeit],0),3)*TAB_Doku_2019[[#This Row],[Stk.]]</f>
        <v>2.9166666666666665</v>
      </c>
      <c r="G287" s="79" t="s">
        <v>494</v>
      </c>
      <c r="H287" s="79" t="s">
        <v>288</v>
      </c>
    </row>
    <row r="288" spans="1:8" ht="14.4" x14ac:dyDescent="0.3">
      <c r="A288" s="79" t="s">
        <v>267</v>
      </c>
      <c r="B288" s="79" t="s">
        <v>50</v>
      </c>
      <c r="C288" s="16">
        <v>43532</v>
      </c>
      <c r="D288" s="79">
        <v>1</v>
      </c>
      <c r="E288" s="10">
        <f>INDEX(TAB_Leistungen_30[[Tätigkeit]:[Stk.kosten/Kosten bei Stundensatz]],MATCH(TAB_Doku_2019[[#This Row],[Leistung]],TAB_Leistungen_30[Tätigkeit],0),2)</f>
        <v>5</v>
      </c>
      <c r="F288" s="127">
        <f>INDEX(TAB_Leistungen_30[[Tätigkeit]:[Stk.kosten/Kosten bei Stundensatz]],MATCH(TAB_Doku_2019[[#This Row],[Leistung]],TAB_Leistungen_30[Tätigkeit],0),3)*TAB_Doku_2019[[#This Row],[Stk.]]</f>
        <v>2.9166666666666665</v>
      </c>
      <c r="G288" s="79" t="s">
        <v>494</v>
      </c>
      <c r="H288" s="79" t="s">
        <v>280</v>
      </c>
    </row>
    <row r="289" spans="1:8" ht="28.8" x14ac:dyDescent="0.3">
      <c r="A289" s="79" t="s">
        <v>273</v>
      </c>
      <c r="B289" s="79" t="s">
        <v>1</v>
      </c>
      <c r="C289" s="16">
        <v>43531</v>
      </c>
      <c r="D289" s="79">
        <v>1</v>
      </c>
      <c r="E289" s="10">
        <f>INDEX(TAB_Leistungen_30[[Tätigkeit]:[Stk.kosten/Kosten bei Stundensatz]],MATCH(TAB_Doku_2019[[#This Row],[Leistung]],TAB_Leistungen_30[Tätigkeit],0),2)</f>
        <v>10</v>
      </c>
      <c r="F289" s="127">
        <f>INDEX(TAB_Leistungen_30[[Tätigkeit]:[Stk.kosten/Kosten bei Stundensatz]],MATCH(TAB_Doku_2019[[#This Row],[Leistung]],TAB_Leistungen_30[Tätigkeit],0),3)*TAB_Doku_2019[[#This Row],[Stk.]]</f>
        <v>5.833333333333333</v>
      </c>
      <c r="G289" s="79" t="s">
        <v>494</v>
      </c>
      <c r="H289" s="79" t="s">
        <v>281</v>
      </c>
    </row>
    <row r="290" spans="1:8" ht="28.8" x14ac:dyDescent="0.3">
      <c r="A290" s="79" t="s">
        <v>273</v>
      </c>
      <c r="B290" s="79" t="s">
        <v>50</v>
      </c>
      <c r="C290" s="16">
        <v>43531</v>
      </c>
      <c r="D290" s="79">
        <v>1</v>
      </c>
      <c r="E290" s="10">
        <f>INDEX(TAB_Leistungen_30[[Tätigkeit]:[Stk.kosten/Kosten bei Stundensatz]],MATCH(TAB_Doku_2019[[#This Row],[Leistung]],TAB_Leistungen_30[Tätigkeit],0),2)</f>
        <v>5</v>
      </c>
      <c r="F290" s="127">
        <f>INDEX(TAB_Leistungen_30[[Tätigkeit]:[Stk.kosten/Kosten bei Stundensatz]],MATCH(TAB_Doku_2019[[#This Row],[Leistung]],TAB_Leistungen_30[Tätigkeit],0),3)*TAB_Doku_2019[[#This Row],[Stk.]]</f>
        <v>2.9166666666666665</v>
      </c>
      <c r="G290" s="79" t="s">
        <v>494</v>
      </c>
      <c r="H290" s="79" t="s">
        <v>281</v>
      </c>
    </row>
    <row r="291" spans="1:8" ht="28.8" x14ac:dyDescent="0.3">
      <c r="A291" s="79" t="s">
        <v>268</v>
      </c>
      <c r="B291" s="79" t="s">
        <v>51</v>
      </c>
      <c r="C291" s="16">
        <v>43528</v>
      </c>
      <c r="D291" s="79">
        <v>1</v>
      </c>
      <c r="E291" s="10">
        <f>INDEX(TAB_Leistungen_30[[Tätigkeit]:[Stk.kosten/Kosten bei Stundensatz]],MATCH(TAB_Doku_2019[[#This Row],[Leistung]],TAB_Leistungen_30[Tätigkeit],0),2)</f>
        <v>10</v>
      </c>
      <c r="F291" s="127">
        <f>INDEX(TAB_Leistungen_30[[Tätigkeit]:[Stk.kosten/Kosten bei Stundensatz]],MATCH(TAB_Doku_2019[[#This Row],[Leistung]],TAB_Leistungen_30[Tätigkeit],0),3)*TAB_Doku_2019[[#This Row],[Stk.]]</f>
        <v>5.833333333333333</v>
      </c>
      <c r="G291" s="79" t="s">
        <v>494</v>
      </c>
      <c r="H291" s="79" t="s">
        <v>272</v>
      </c>
    </row>
    <row r="292" spans="1:8" ht="28.8" x14ac:dyDescent="0.3">
      <c r="A292" s="79" t="s">
        <v>129</v>
      </c>
      <c r="B292" s="79" t="s">
        <v>51</v>
      </c>
      <c r="C292" s="16">
        <v>43528</v>
      </c>
      <c r="D292" s="79">
        <v>1</v>
      </c>
      <c r="E292" s="10">
        <f>INDEX(TAB_Leistungen_30[[Tätigkeit]:[Stk.kosten/Kosten bei Stundensatz]],MATCH(TAB_Doku_2019[[#This Row],[Leistung]],TAB_Leistungen_30[Tätigkeit],0),2)</f>
        <v>10</v>
      </c>
      <c r="F292" s="127">
        <f>INDEX(TAB_Leistungen_30[[Tätigkeit]:[Stk.kosten/Kosten bei Stundensatz]],MATCH(TAB_Doku_2019[[#This Row],[Leistung]],TAB_Leistungen_30[Tätigkeit],0),3)*TAB_Doku_2019[[#This Row],[Stk.]]</f>
        <v>5.833333333333333</v>
      </c>
      <c r="G292" s="79" t="s">
        <v>494</v>
      </c>
      <c r="H292" s="79" t="s">
        <v>271</v>
      </c>
    </row>
    <row r="293" spans="1:8" ht="14.4" x14ac:dyDescent="0.3">
      <c r="A293" s="79" t="s">
        <v>273</v>
      </c>
      <c r="B293" s="79" t="s">
        <v>140</v>
      </c>
      <c r="C293" s="16">
        <v>43528</v>
      </c>
      <c r="D293" s="79">
        <v>1</v>
      </c>
      <c r="E293" s="10">
        <f>INDEX(TAB_Leistungen_30[[Tätigkeit]:[Stk.kosten/Kosten bei Stundensatz]],MATCH(TAB_Doku_2019[[#This Row],[Leistung]],TAB_Leistungen_30[Tätigkeit],0),2)</f>
        <v>5</v>
      </c>
      <c r="F293" s="127">
        <f>INDEX(TAB_Leistungen_30[[Tätigkeit]:[Stk.kosten/Kosten bei Stundensatz]],MATCH(TAB_Doku_2019[[#This Row],[Leistung]],TAB_Leistungen_30[Tätigkeit],0),3)*TAB_Doku_2019[[#This Row],[Stk.]]</f>
        <v>2.9166666666666665</v>
      </c>
      <c r="G293" s="79" t="s">
        <v>494</v>
      </c>
      <c r="H293" s="79" t="s">
        <v>277</v>
      </c>
    </row>
    <row r="294" spans="1:8" ht="14.4" x14ac:dyDescent="0.3">
      <c r="A294" s="79" t="s">
        <v>274</v>
      </c>
      <c r="B294" s="79" t="s">
        <v>140</v>
      </c>
      <c r="C294" s="16">
        <v>43528</v>
      </c>
      <c r="D294" s="79"/>
      <c r="E294" s="10">
        <f>INDEX(TAB_Leistungen_30[[Tätigkeit]:[Stk.kosten/Kosten bei Stundensatz]],MATCH(TAB_Doku_2019[[#This Row],[Leistung]],TAB_Leistungen_30[Tätigkeit],0),2)</f>
        <v>5</v>
      </c>
      <c r="F294" s="127">
        <f>INDEX(TAB_Leistungen_30[[Tätigkeit]:[Stk.kosten/Kosten bei Stundensatz]],MATCH(TAB_Doku_2019[[#This Row],[Leistung]],TAB_Leistungen_30[Tätigkeit],0),3)*TAB_Doku_2019[[#This Row],[Stk.]]</f>
        <v>0</v>
      </c>
      <c r="G294" s="79"/>
      <c r="H294" s="79" t="s">
        <v>276</v>
      </c>
    </row>
    <row r="295" spans="1:8" ht="14.4" x14ac:dyDescent="0.3">
      <c r="A295" s="79" t="s">
        <v>21</v>
      </c>
      <c r="B295" s="79" t="s">
        <v>140</v>
      </c>
      <c r="C295" s="16">
        <v>43528</v>
      </c>
      <c r="D295" s="79">
        <v>1</v>
      </c>
      <c r="E295" s="10">
        <f>INDEX(TAB_Leistungen_30[[Tätigkeit]:[Stk.kosten/Kosten bei Stundensatz]],MATCH(TAB_Doku_2019[[#This Row],[Leistung]],TAB_Leistungen_30[Tätigkeit],0),2)</f>
        <v>5</v>
      </c>
      <c r="F295" s="127">
        <f>INDEX(TAB_Leistungen_30[[Tätigkeit]:[Stk.kosten/Kosten bei Stundensatz]],MATCH(TAB_Doku_2019[[#This Row],[Leistung]],TAB_Leistungen_30[Tätigkeit],0),3)*TAB_Doku_2019[[#This Row],[Stk.]]</f>
        <v>2.9166666666666665</v>
      </c>
      <c r="G295" s="79" t="s">
        <v>494</v>
      </c>
      <c r="H295" s="79" t="s">
        <v>275</v>
      </c>
    </row>
    <row r="296" spans="1:8" ht="28.8" x14ac:dyDescent="0.3">
      <c r="A296" s="79" t="s">
        <v>102</v>
      </c>
      <c r="B296" s="79" t="s">
        <v>22</v>
      </c>
      <c r="C296" s="16">
        <v>43528</v>
      </c>
      <c r="D296" s="79">
        <v>0.2</v>
      </c>
      <c r="E296" s="10">
        <f>INDEX(TAB_Leistungen_30[[Tätigkeit]:[Stk.kosten/Kosten bei Stundensatz]],MATCH(TAB_Doku_2019[[#This Row],[Leistung]],TAB_Leistungen_30[Tätigkeit],0),2)</f>
        <v>60</v>
      </c>
      <c r="F296" s="127">
        <f>INDEX(TAB_Leistungen_30[[Tätigkeit]:[Stk.kosten/Kosten bei Stundensatz]],MATCH(TAB_Doku_2019[[#This Row],[Leistung]],TAB_Leistungen_30[Tätigkeit],0),3)*TAB_Doku_2019[[#This Row],[Stk.]]</f>
        <v>7</v>
      </c>
      <c r="G296" s="79" t="s">
        <v>494</v>
      </c>
      <c r="H296" s="79" t="s">
        <v>284</v>
      </c>
    </row>
    <row r="297" spans="1:8" ht="28.8" x14ac:dyDescent="0.3">
      <c r="A297" s="79" t="s">
        <v>36</v>
      </c>
      <c r="B297" s="79" t="s">
        <v>22</v>
      </c>
      <c r="C297" s="16">
        <v>43528</v>
      </c>
      <c r="D297" s="79">
        <v>0.5</v>
      </c>
      <c r="E297" s="10">
        <f>INDEX(TAB_Leistungen_30[[Tätigkeit]:[Stk.kosten/Kosten bei Stundensatz]],MATCH(TAB_Doku_2019[[#This Row],[Leistung]],TAB_Leistungen_30[Tätigkeit],0),2)</f>
        <v>60</v>
      </c>
      <c r="F297" s="127">
        <f>INDEX(TAB_Leistungen_30[[Tätigkeit]:[Stk.kosten/Kosten bei Stundensatz]],MATCH(TAB_Doku_2019[[#This Row],[Leistung]],TAB_Leistungen_30[Tätigkeit],0),3)*TAB_Doku_2019[[#This Row],[Stk.]]</f>
        <v>17.5</v>
      </c>
      <c r="G297" s="79" t="s">
        <v>494</v>
      </c>
      <c r="H297" s="79" t="s">
        <v>282</v>
      </c>
    </row>
    <row r="298" spans="1:8" ht="28.8" x14ac:dyDescent="0.3">
      <c r="A298" s="79" t="s">
        <v>268</v>
      </c>
      <c r="B298" s="79" t="s">
        <v>22</v>
      </c>
      <c r="C298" s="16">
        <v>43524</v>
      </c>
      <c r="D298" s="79">
        <v>0.25</v>
      </c>
      <c r="E298" s="10">
        <f>INDEX(TAB_Leistungen_30[[Tätigkeit]:[Stk.kosten/Kosten bei Stundensatz]],MATCH(TAB_Doku_2019[[#This Row],[Leistung]],TAB_Leistungen_30[Tätigkeit],0),2)</f>
        <v>60</v>
      </c>
      <c r="F298" s="127">
        <f>INDEX(TAB_Leistungen_30[[Tätigkeit]:[Stk.kosten/Kosten bei Stundensatz]],MATCH(TAB_Doku_2019[[#This Row],[Leistung]],TAB_Leistungen_30[Tätigkeit],0),3)*TAB_Doku_2019[[#This Row],[Stk.]]</f>
        <v>8.75</v>
      </c>
      <c r="G298" s="79" t="s">
        <v>494</v>
      </c>
      <c r="H298" s="79" t="s">
        <v>270</v>
      </c>
    </row>
    <row r="299" spans="1:8" ht="14.4" x14ac:dyDescent="0.3">
      <c r="A299" s="79" t="s">
        <v>267</v>
      </c>
      <c r="B299" s="79" t="s">
        <v>48</v>
      </c>
      <c r="C299" s="16">
        <v>43523</v>
      </c>
      <c r="D299" s="79">
        <v>1</v>
      </c>
      <c r="E299" s="10">
        <f>INDEX(TAB_Leistungen_30[[Tätigkeit]:[Stk.kosten/Kosten bei Stundensatz]],MATCH(TAB_Doku_2019[[#This Row],[Leistung]],TAB_Leistungen_30[Tätigkeit],0),2)</f>
        <v>15</v>
      </c>
      <c r="F299" s="127">
        <f>INDEX(TAB_Leistungen_30[[Tätigkeit]:[Stk.kosten/Kosten bei Stundensatz]],MATCH(TAB_Doku_2019[[#This Row],[Leistung]],TAB_Leistungen_30[Tätigkeit],0),3)*TAB_Doku_2019[[#This Row],[Stk.]]</f>
        <v>8.75</v>
      </c>
      <c r="G299" s="79" t="s">
        <v>494</v>
      </c>
      <c r="H299" s="79" t="s">
        <v>287</v>
      </c>
    </row>
    <row r="300" spans="1:8" ht="129.6" x14ac:dyDescent="0.3">
      <c r="A300" s="79" t="s">
        <v>267</v>
      </c>
      <c r="B300" s="79" t="s">
        <v>22</v>
      </c>
      <c r="C300" s="16">
        <v>43523</v>
      </c>
      <c r="D300" s="79">
        <v>1</v>
      </c>
      <c r="E300" s="10">
        <f>INDEX(TAB_Leistungen_30[[Tätigkeit]:[Stk.kosten/Kosten bei Stundensatz]],MATCH(TAB_Doku_2019[[#This Row],[Leistung]],TAB_Leistungen_30[Tätigkeit],0),2)</f>
        <v>60</v>
      </c>
      <c r="F300" s="127">
        <f>INDEX(TAB_Leistungen_30[[Tätigkeit]:[Stk.kosten/Kosten bei Stundensatz]],MATCH(TAB_Doku_2019[[#This Row],[Leistung]],TAB_Leistungen_30[Tätigkeit],0),3)*TAB_Doku_2019[[#This Row],[Stk.]]</f>
        <v>35</v>
      </c>
      <c r="G300" s="79" t="s">
        <v>494</v>
      </c>
      <c r="H300" s="79" t="s">
        <v>477</v>
      </c>
    </row>
    <row r="301" spans="1:8" ht="14.4" x14ac:dyDescent="0.3">
      <c r="A301" s="79" t="s">
        <v>239</v>
      </c>
      <c r="B301" s="79" t="s">
        <v>50</v>
      </c>
      <c r="C301" s="16">
        <v>43517</v>
      </c>
      <c r="D301" s="79">
        <v>1</v>
      </c>
      <c r="E301" s="10">
        <f>INDEX(TAB_Leistungen_30[[Tätigkeit]:[Stk.kosten/Kosten bei Stundensatz]],MATCH(TAB_Doku_2019[[#This Row],[Leistung]],TAB_Leistungen_30[Tätigkeit],0),2)</f>
        <v>5</v>
      </c>
      <c r="F301" s="127">
        <f>INDEX(TAB_Leistungen_30[[Tätigkeit]:[Stk.kosten/Kosten bei Stundensatz]],MATCH(TAB_Doku_2019[[#This Row],[Leistung]],TAB_Leistungen_30[Tätigkeit],0),3)*TAB_Doku_2019[[#This Row],[Stk.]]</f>
        <v>2.9166666666666665</v>
      </c>
      <c r="G301" s="79" t="s">
        <v>494</v>
      </c>
      <c r="H301" s="79" t="s">
        <v>266</v>
      </c>
    </row>
    <row r="302" spans="1:8" ht="28.8" x14ac:dyDescent="0.3">
      <c r="A302" s="79" t="s">
        <v>36</v>
      </c>
      <c r="B302" s="79" t="s">
        <v>50</v>
      </c>
      <c r="C302" s="16">
        <v>43514</v>
      </c>
      <c r="D302" s="79">
        <v>1</v>
      </c>
      <c r="E302" s="10">
        <f>INDEX(TAB_Leistungen_30[[Tätigkeit]:[Stk.kosten/Kosten bei Stundensatz]],MATCH(TAB_Doku_2019[[#This Row],[Leistung]],TAB_Leistungen_30[Tätigkeit],0),2)</f>
        <v>5</v>
      </c>
      <c r="F302" s="127">
        <f>INDEX(TAB_Leistungen_30[[Tätigkeit]:[Stk.kosten/Kosten bei Stundensatz]],MATCH(TAB_Doku_2019[[#This Row],[Leistung]],TAB_Leistungen_30[Tätigkeit],0),3)*TAB_Doku_2019[[#This Row],[Stk.]]</f>
        <v>2.9166666666666665</v>
      </c>
      <c r="G302" s="79" t="s">
        <v>494</v>
      </c>
      <c r="H302" s="79" t="s">
        <v>265</v>
      </c>
    </row>
    <row r="303" spans="1:8" ht="14.4" x14ac:dyDescent="0.3">
      <c r="A303" s="79" t="s">
        <v>256</v>
      </c>
      <c r="B303" s="79" t="s">
        <v>140</v>
      </c>
      <c r="C303" s="16">
        <v>43508</v>
      </c>
      <c r="D303" s="79">
        <v>1</v>
      </c>
      <c r="E303" s="10">
        <f>INDEX(TAB_Leistungen_30[[Tätigkeit]:[Stk.kosten/Kosten bei Stundensatz]],MATCH(TAB_Doku_2019[[#This Row],[Leistung]],TAB_Leistungen_30[Tätigkeit],0),2)</f>
        <v>5</v>
      </c>
      <c r="F303" s="127">
        <f>INDEX(TAB_Leistungen_30[[Tätigkeit]:[Stk.kosten/Kosten bei Stundensatz]],MATCH(TAB_Doku_2019[[#This Row],[Leistung]],TAB_Leistungen_30[Tätigkeit],0),3)*TAB_Doku_2019[[#This Row],[Stk.]]</f>
        <v>2.9166666666666665</v>
      </c>
      <c r="G303" s="79" t="s">
        <v>494</v>
      </c>
      <c r="H303" s="79" t="s">
        <v>260</v>
      </c>
    </row>
    <row r="304" spans="1:8" ht="14.4" x14ac:dyDescent="0.3">
      <c r="A304" s="79" t="s">
        <v>36</v>
      </c>
      <c r="B304" s="79" t="s">
        <v>140</v>
      </c>
      <c r="C304" s="16">
        <v>43508</v>
      </c>
      <c r="D304" s="79">
        <v>1</v>
      </c>
      <c r="E304" s="10">
        <f>INDEX(TAB_Leistungen_30[[Tätigkeit]:[Stk.kosten/Kosten bei Stundensatz]],MATCH(TAB_Doku_2019[[#This Row],[Leistung]],TAB_Leistungen_30[Tätigkeit],0),2)</f>
        <v>5</v>
      </c>
      <c r="F304" s="127">
        <f>INDEX(TAB_Leistungen_30[[Tätigkeit]:[Stk.kosten/Kosten bei Stundensatz]],MATCH(TAB_Doku_2019[[#This Row],[Leistung]],TAB_Leistungen_30[Tätigkeit],0),3)*TAB_Doku_2019[[#This Row],[Stk.]]</f>
        <v>2.9166666666666665</v>
      </c>
      <c r="G304" s="79" t="s">
        <v>494</v>
      </c>
      <c r="H304" s="79" t="s">
        <v>262</v>
      </c>
    </row>
    <row r="305" spans="1:8" ht="43.2" x14ac:dyDescent="0.3">
      <c r="A305" s="79" t="s">
        <v>36</v>
      </c>
      <c r="B305" s="79" t="s">
        <v>22</v>
      </c>
      <c r="C305" s="16">
        <v>43508</v>
      </c>
      <c r="D305" s="79">
        <v>0.1</v>
      </c>
      <c r="E305" s="10">
        <f>INDEX(TAB_Leistungen_30[[Tätigkeit]:[Stk.kosten/Kosten bei Stundensatz]],MATCH(TAB_Doku_2019[[#This Row],[Leistung]],TAB_Leistungen_30[Tätigkeit],0),2)</f>
        <v>60</v>
      </c>
      <c r="F305" s="127">
        <f>INDEX(TAB_Leistungen_30[[Tätigkeit]:[Stk.kosten/Kosten bei Stundensatz]],MATCH(TAB_Doku_2019[[#This Row],[Leistung]],TAB_Leistungen_30[Tätigkeit],0),3)*TAB_Doku_2019[[#This Row],[Stk.]]</f>
        <v>3.5</v>
      </c>
      <c r="G305" s="79" t="s">
        <v>494</v>
      </c>
      <c r="H305" s="79" t="s">
        <v>263</v>
      </c>
    </row>
    <row r="306" spans="1:8" ht="14.4" x14ac:dyDescent="0.3">
      <c r="A306" s="79" t="s">
        <v>36</v>
      </c>
      <c r="B306" s="79" t="s">
        <v>48</v>
      </c>
      <c r="C306" s="16">
        <v>43508</v>
      </c>
      <c r="D306" s="79">
        <v>1</v>
      </c>
      <c r="E306" s="10">
        <f>INDEX(TAB_Leistungen_30[[Tätigkeit]:[Stk.kosten/Kosten bei Stundensatz]],MATCH(TAB_Doku_2019[[#This Row],[Leistung]],TAB_Leistungen_30[Tätigkeit],0),2)</f>
        <v>15</v>
      </c>
      <c r="F306" s="127">
        <f>INDEX(TAB_Leistungen_30[[Tätigkeit]:[Stk.kosten/Kosten bei Stundensatz]],MATCH(TAB_Doku_2019[[#This Row],[Leistung]],TAB_Leistungen_30[Tätigkeit],0),3)*TAB_Doku_2019[[#This Row],[Stk.]]</f>
        <v>8.75</v>
      </c>
      <c r="G306" s="79" t="s">
        <v>494</v>
      </c>
      <c r="H306" s="79" t="s">
        <v>264</v>
      </c>
    </row>
    <row r="307" spans="1:8" ht="28.8" x14ac:dyDescent="0.3">
      <c r="A307" s="79" t="s">
        <v>259</v>
      </c>
      <c r="B307" s="79" t="s">
        <v>22</v>
      </c>
      <c r="C307" s="16">
        <v>43507</v>
      </c>
      <c r="D307" s="79">
        <v>1</v>
      </c>
      <c r="E307" s="10">
        <f>INDEX(TAB_Leistungen_30[[Tätigkeit]:[Stk.kosten/Kosten bei Stundensatz]],MATCH(TAB_Doku_2019[[#This Row],[Leistung]],TAB_Leistungen_30[Tätigkeit],0),2)</f>
        <v>60</v>
      </c>
      <c r="F307" s="127">
        <f>INDEX(TAB_Leistungen_30[[Tätigkeit]:[Stk.kosten/Kosten bei Stundensatz]],MATCH(TAB_Doku_2019[[#This Row],[Leistung]],TAB_Leistungen_30[Tätigkeit],0),3)*TAB_Doku_2019[[#This Row],[Stk.]]</f>
        <v>35</v>
      </c>
      <c r="G307" s="79" t="s">
        <v>494</v>
      </c>
      <c r="H307" s="79" t="s">
        <v>495</v>
      </c>
    </row>
    <row r="308" spans="1:8" ht="14.4" x14ac:dyDescent="0.3">
      <c r="A308" s="79" t="s">
        <v>259</v>
      </c>
      <c r="B308" s="79" t="s">
        <v>59</v>
      </c>
      <c r="C308" s="16">
        <v>43507</v>
      </c>
      <c r="D308" s="79">
        <v>1</v>
      </c>
      <c r="E308" s="10">
        <f>INDEX(TAB_Leistungen_30[[Tätigkeit]:[Stk.kosten/Kosten bei Stundensatz]],MATCH(TAB_Doku_2019[[#This Row],[Leistung]],TAB_Leistungen_30[Tätigkeit],0),2)</f>
        <v>60</v>
      </c>
      <c r="F308" s="127">
        <f>INDEX(TAB_Leistungen_30[[Tätigkeit]:[Stk.kosten/Kosten bei Stundensatz]],MATCH(TAB_Doku_2019[[#This Row],[Leistung]],TAB_Leistungen_30[Tätigkeit],0),3)*TAB_Doku_2019[[#This Row],[Stk.]]</f>
        <v>35</v>
      </c>
      <c r="G308" s="79" t="s">
        <v>494</v>
      </c>
      <c r="H308" s="79" t="s">
        <v>495</v>
      </c>
    </row>
    <row r="309" spans="1:8" ht="28.8" x14ac:dyDescent="0.3">
      <c r="A309" s="79" t="s">
        <v>259</v>
      </c>
      <c r="B309" s="79" t="s">
        <v>255</v>
      </c>
      <c r="C309" s="16">
        <v>43507</v>
      </c>
      <c r="D309" s="79">
        <v>16</v>
      </c>
      <c r="E309" s="10">
        <f>INDEX(TAB_Leistungen_30[[Tätigkeit]:[Stk.kosten/Kosten bei Stundensatz]],MATCH(TAB_Doku_2019[[#This Row],[Leistung]],TAB_Leistungen_30[Tätigkeit],0),2)</f>
        <v>0</v>
      </c>
      <c r="F309" s="127">
        <f>INDEX(TAB_Leistungen_30[[Tätigkeit]:[Stk.kosten/Kosten bei Stundensatz]],MATCH(TAB_Doku_2019[[#This Row],[Leistung]],TAB_Leistungen_30[Tätigkeit],0),3)*TAB_Doku_2019[[#This Row],[Stk.]]</f>
        <v>4.8</v>
      </c>
      <c r="G309" s="79" t="s">
        <v>494</v>
      </c>
      <c r="H309" s="79" t="s">
        <v>495</v>
      </c>
    </row>
    <row r="310" spans="1:8" ht="14.4" x14ac:dyDescent="0.3">
      <c r="A310" s="126" t="s">
        <v>256</v>
      </c>
      <c r="B310" s="79" t="s">
        <v>1</v>
      </c>
      <c r="C310" s="16">
        <v>43502</v>
      </c>
      <c r="D310" s="79">
        <v>1</v>
      </c>
      <c r="E310" s="10">
        <f>INDEX(TAB_Leistungen_30[[Tätigkeit]:[Stk.kosten/Kosten bei Stundensatz]],MATCH(TAB_Doku_2019[[#This Row],[Leistung]],TAB_Leistungen_30[Tätigkeit],0),2)</f>
        <v>10</v>
      </c>
      <c r="F310" s="127">
        <f>INDEX(TAB_Leistungen_30[[Tätigkeit]:[Stk.kosten/Kosten bei Stundensatz]],MATCH(TAB_Doku_2019[[#This Row],[Leistung]],TAB_Leistungen_30[Tätigkeit],0),3)*TAB_Doku_2019[[#This Row],[Stk.]]</f>
        <v>5.833333333333333</v>
      </c>
      <c r="G310" s="79" t="s">
        <v>494</v>
      </c>
      <c r="H310" s="79" t="s">
        <v>261</v>
      </c>
    </row>
    <row r="311" spans="1:8" ht="14.4" x14ac:dyDescent="0.3">
      <c r="A311" s="126" t="s">
        <v>256</v>
      </c>
      <c r="B311" s="79" t="s">
        <v>140</v>
      </c>
      <c r="C311" s="16">
        <v>43500</v>
      </c>
      <c r="D311" s="79">
        <v>1</v>
      </c>
      <c r="E311" s="10">
        <f>INDEX(TAB_Leistungen_30[[Tätigkeit]:[Stk.kosten/Kosten bei Stundensatz]],MATCH(TAB_Doku_2019[[#This Row],[Leistung]],TAB_Leistungen_30[Tätigkeit],0),2)</f>
        <v>5</v>
      </c>
      <c r="F311" s="127">
        <f>INDEX(TAB_Leistungen_30[[Tätigkeit]:[Stk.kosten/Kosten bei Stundensatz]],MATCH(TAB_Doku_2019[[#This Row],[Leistung]],TAB_Leistungen_30[Tätigkeit],0),3)*TAB_Doku_2019[[#This Row],[Stk.]]</f>
        <v>2.9166666666666665</v>
      </c>
      <c r="G311" s="79" t="s">
        <v>494</v>
      </c>
      <c r="H311" s="79" t="s">
        <v>257</v>
      </c>
    </row>
    <row r="312" spans="1:8" ht="14.4" x14ac:dyDescent="0.3">
      <c r="A312" s="126" t="s">
        <v>256</v>
      </c>
      <c r="B312" s="79" t="s">
        <v>48</v>
      </c>
      <c r="C312" s="16">
        <v>43500</v>
      </c>
      <c r="D312" s="79">
        <v>1</v>
      </c>
      <c r="E312" s="10">
        <f>INDEX(TAB_Leistungen_30[[Tätigkeit]:[Stk.kosten/Kosten bei Stundensatz]],MATCH(TAB_Doku_2019[[#This Row],[Leistung]],TAB_Leistungen_30[Tätigkeit],0),2)</f>
        <v>15</v>
      </c>
      <c r="F312" s="127">
        <f>INDEX(TAB_Leistungen_30[[Tätigkeit]:[Stk.kosten/Kosten bei Stundensatz]],MATCH(TAB_Doku_2019[[#This Row],[Leistung]],TAB_Leistungen_30[Tätigkeit],0),3)*TAB_Doku_2019[[#This Row],[Stk.]]</f>
        <v>8.75</v>
      </c>
      <c r="G312" s="79" t="s">
        <v>494</v>
      </c>
      <c r="H312" s="79" t="s">
        <v>258</v>
      </c>
    </row>
    <row r="313" spans="1:8" ht="16.2" customHeight="1" x14ac:dyDescent="0.3">
      <c r="A313" s="126" t="s">
        <v>705</v>
      </c>
      <c r="B313" s="126" t="s">
        <v>22</v>
      </c>
      <c r="C313" s="125"/>
      <c r="D313" s="126"/>
      <c r="E313" s="126">
        <f>INDEX(TAB_Leistungen_30[[Tätigkeit]:[Stk.kosten/Kosten bei Stundensatz]],MATCH(TAB_Doku_2019[[#This Row],[Leistung]],TAB_Leistungen_30[Tätigkeit],0),2)</f>
        <v>60</v>
      </c>
      <c r="F313" s="127">
        <f>INDEX(TAB_Leistungen_30[[Tätigkeit]:[Stk.kosten/Kosten bei Stundensatz]],MATCH(TAB_Doku_2019[[#This Row],[Leistung]],TAB_Leistungen_30[Tätigkeit],0),3)*TAB_Doku_2019[[#This Row],[Stk.]]</f>
        <v>0</v>
      </c>
      <c r="G313" s="126" t="s">
        <v>733</v>
      </c>
      <c r="H313" s="126" t="s">
        <v>720</v>
      </c>
    </row>
    <row r="314" spans="1:8" ht="16.2" customHeight="1" x14ac:dyDescent="0.3">
      <c r="A314" s="141" t="s">
        <v>491</v>
      </c>
      <c r="B314" s="142">
        <f>SUBTOTAL(5,TAB_Doku_2019[Datum])</f>
        <v>43500</v>
      </c>
      <c r="C314" s="143">
        <f>SUBTOTAL(4,TAB_Doku_2019[Datum])</f>
        <v>44196</v>
      </c>
      <c r="D314" s="144"/>
      <c r="E314" s="145" t="e">
        <f>ROUND(SUBTOTAL(9,TAB_Doku_2019[Zeitaufwand])/60,0) &amp;" h"</f>
        <v>#N/A</v>
      </c>
      <c r="F314" s="145" t="e">
        <f>SUBTOTAL(9,TAB_Doku_2019[[Kosten ]])</f>
        <v>#N/A</v>
      </c>
      <c r="G314" s="141"/>
      <c r="H314" s="146"/>
    </row>
    <row r="316" spans="1:8" ht="16.2" customHeight="1" x14ac:dyDescent="0.3">
      <c r="D316" t="s">
        <v>836</v>
      </c>
      <c r="E316" t="e">
        <f>TAB_Doku_2019[[#Totals],[Kosten ]]/143*0.75</f>
        <v>#N/A</v>
      </c>
    </row>
    <row r="317" spans="1:8" ht="16.2" customHeight="1" x14ac:dyDescent="0.3">
      <c r="D317" t="s">
        <v>837</v>
      </c>
    </row>
    <row r="319" spans="1:8" ht="16.2" customHeight="1" x14ac:dyDescent="0.3">
      <c r="E319">
        <f>(2500*14)/47/40</f>
        <v>18.617021276595743</v>
      </c>
    </row>
  </sheetData>
  <dataValidations count="2">
    <dataValidation type="list" allowBlank="1" showInputMessage="1" showErrorMessage="1" error="Nicht in Liste enthalten!" sqref="B221">
      <formula1>$F179:$F196</formula1>
    </dataValidation>
    <dataValidation type="list" allowBlank="1" showInputMessage="1" showErrorMessage="1" error="Nicht in Liste enthalten!" sqref="B220">
      <formula1>$F1:$F195</formula1>
    </dataValidation>
  </dataValidations>
  <pageMargins left="0.19685039370078741" right="0.19685039370078741" top="0.47244094488188981" bottom="0.47244094488188981" header="0.31496062992125984" footer="0.31496062992125984"/>
  <pageSetup paperSize="9" scale="64" fitToHeight="0" orientation="landscape" r:id="rId1"/>
  <headerFooter alignWithMargins="0">
    <oddHeader>&amp;L &amp;F&amp;C&amp;A&amp;R&amp;D</oddHeader>
    <oddFooter>&amp;C&amp;P von &amp;N</oddFooter>
  </headerFooter>
  <webPublishItems count="1">
    <webPublishItem id="21196" divId="Leistungen-KC-Trailtech_21196" sourceType="sheet" destinationFile="D:\Projekte\tiroltrailhead\trailtech\Kay_Cichini_Leistungen_Trailtech.htm" autoRepublish="1"/>
  </webPublishItems>
  <tableParts count="1">
    <tablePart r:id="rId2"/>
  </tableParts>
  <extLst>
    <ext xmlns:x14="http://schemas.microsoft.com/office/spreadsheetml/2009/9/main" uri="{CCE6A557-97BC-4b89-ADB6-D9C93CAAB3DF}">
      <x14:dataValidations xmlns:xm="http://schemas.microsoft.com/office/excel/2006/main" count="54">
        <x14:dataValidation type="list" allowBlank="1" showInputMessage="1" showErrorMessage="1" error="Nicht in Liste enthalten!">
          <x14:formula1>
            <xm:f>'Leistungen-Liste'!$A$2:$A$28</xm:f>
          </x14:formula1>
          <xm:sqref>B194:B198</xm:sqref>
        </x14:dataValidation>
        <x14:dataValidation type="list" allowBlank="1" showInputMessage="1" showErrorMessage="1" error="Nicht in Liste enthalten!">
          <x14:formula1>
            <xm:f>'Leistungen-Liste'!$F$1:$F$42</xm:f>
          </x14:formula1>
          <xm:sqref>B235:B237</xm:sqref>
        </x14:dataValidation>
        <x14:dataValidation type="list" allowBlank="1" showInputMessage="1" showErrorMessage="1" error="Nicht in Liste enthalten!">
          <x14:formula1>
            <xm:f>'Leistungen-Liste'!$F$1:$F$42</xm:f>
          </x14:formula1>
          <xm:sqref>B255:B256</xm:sqref>
        </x14:dataValidation>
        <x14:dataValidation type="list" allowBlank="1" showInputMessage="1" showErrorMessage="1" error="Nicht in Liste enthalten!">
          <x14:formula1>
            <xm:f>'Leistungen-Liste'!$F$1:$F$42</xm:f>
          </x14:formula1>
          <xm:sqref>B241:B250</xm:sqref>
        </x14:dataValidation>
        <x14:dataValidation type="list" allowBlank="1" showInputMessage="1" showErrorMessage="1" error="Nicht in Liste enthalten!">
          <x14:formula1>
            <xm:f>'Leistungen-Liste'!$F$1:$F$42</xm:f>
          </x14:formula1>
          <xm:sqref>B258:B260</xm:sqref>
        </x14:dataValidation>
        <x14:dataValidation type="list" allowBlank="1" showInputMessage="1" showErrorMessage="1" error="Nicht in Liste enthalten!">
          <x14:formula1>
            <xm:f>'Leistungen-Liste'!$F$1:$F$42</xm:f>
          </x14:formula1>
          <xm:sqref>B262</xm:sqref>
        </x14:dataValidation>
        <x14:dataValidation type="list" allowBlank="1" showInputMessage="1" showErrorMessage="1" error="Nicht in Liste enthalten!">
          <x14:formula1>
            <xm:f>'Leistungen-Liste'!$F$1:$F$42</xm:f>
          </x14:formula1>
          <xm:sqref>B305:B306</xm:sqref>
        </x14:dataValidation>
        <x14:dataValidation type="list" allowBlank="1" showInputMessage="1" showErrorMessage="1" error="Nicht in Liste enthalten!">
          <x14:formula1>
            <xm:f>'Leistungen-Liste'!$F$1:$F$42</xm:f>
          </x14:formula1>
          <xm:sqref>B171:B172</xm:sqref>
        </x14:dataValidation>
        <x14:dataValidation type="list" allowBlank="1" showInputMessage="1" showErrorMessage="1" error="Nicht in Liste enthalten!">
          <x14:formula1>
            <xm:f>'Leistungen-Liste'!$F$1:$F$42</xm:f>
          </x14:formula1>
          <xm:sqref>B165:B169</xm:sqref>
        </x14:dataValidation>
        <x14:dataValidation type="list" allowBlank="1" showInputMessage="1" showErrorMessage="1" error="Nicht in Liste enthalten!">
          <x14:formula1>
            <xm:f>'Leistungen-Liste'!$F$1:$F$42</xm:f>
          </x14:formula1>
          <xm:sqref>B308:B313</xm:sqref>
        </x14:dataValidation>
        <x14:dataValidation type="list" allowBlank="1" showInputMessage="1" showErrorMessage="1" error="Nicht in Liste enthalten!">
          <x14:formula1>
            <xm:f>'Leistungen-Liste'!$F$1:$F$42</xm:f>
          </x14:formula1>
          <xm:sqref>B163</xm:sqref>
        </x14:dataValidation>
        <x14:dataValidation type="list" allowBlank="1" showInputMessage="1" showErrorMessage="1" error="Nicht in Liste enthalten!">
          <x14:formula1>
            <xm:f>'Leistungen-Liste'!$F$1:$F$42</xm:f>
          </x14:formula1>
          <xm:sqref>B265:B299</xm:sqref>
        </x14:dataValidation>
        <x14:dataValidation type="list" allowBlank="1" showInputMessage="1" showErrorMessage="1" error="Nicht in Liste enthalten!">
          <x14:formula1>
            <xm:f>'Leistungen-Liste'!$F$1:$F$42</xm:f>
          </x14:formula1>
          <xm:sqref>B137:B146</xm:sqref>
        </x14:dataValidation>
        <x14:dataValidation type="list" allowBlank="1" showInputMessage="1" showErrorMessage="1" error="Nicht in Liste enthalten!">
          <x14:formula1>
            <xm:f>'Leistungen-Liste'!$F$1:$F$42</xm:f>
          </x14:formula1>
          <xm:sqref>B149:B158</xm:sqref>
        </x14:dataValidation>
        <x14:dataValidation type="list" allowBlank="1" showInputMessage="1" showErrorMessage="1" error="Nicht in Liste enthalten!">
          <x14:formula1>
            <xm:f>'Leistungen-Liste'!$F$1:$F$42</xm:f>
          </x14:formula1>
          <xm:sqref>B134:B135</xm:sqref>
        </x14:dataValidation>
        <x14:dataValidation type="list" allowBlank="1" showInputMessage="1" showErrorMessage="1" error="Nicht in Liste enthalten!">
          <x14:formula1>
            <xm:f>'Leistungen-Liste'!$F$1:$F$42</xm:f>
          </x14:formula1>
          <xm:sqref>B125</xm:sqref>
        </x14:dataValidation>
        <x14:dataValidation type="list" allowBlank="1" showInputMessage="1" showErrorMessage="1" error="Nicht in Liste enthalten!">
          <x14:formula1>
            <xm:f>'Leistungen-Liste'!$F$1:$F$42</xm:f>
          </x14:formula1>
          <xm:sqref>B123</xm:sqref>
        </x14:dataValidation>
        <x14:dataValidation type="list" allowBlank="1" showInputMessage="1" showErrorMessage="1" error="Nicht in Liste enthalten!">
          <x14:formula1>
            <xm:f>'Leistungen-Liste'!$F$1:$F$42</xm:f>
          </x14:formula1>
          <xm:sqref>B121</xm:sqref>
        </x14:dataValidation>
        <x14:dataValidation type="list" allowBlank="1" showInputMessage="1" showErrorMessage="1" error="Nicht in Liste enthalten!">
          <x14:formula1>
            <xm:f>'Leistungen-Liste'!$F$1:$F$42</xm:f>
          </x14:formula1>
          <xm:sqref>B110:B116</xm:sqref>
        </x14:dataValidation>
        <x14:dataValidation type="list" allowBlank="1" showInputMessage="1" showErrorMessage="1" error="Nicht in Liste enthalten!">
          <x14:formula1>
            <xm:f>'Leistungen-Liste'!$F$1:$F$42</xm:f>
          </x14:formula1>
          <xm:sqref>B118</xm:sqref>
        </x14:dataValidation>
        <x14:dataValidation type="list" allowBlank="1" showInputMessage="1" showErrorMessage="1" error="Nicht in Liste enthalten!">
          <x14:formula1>
            <xm:f>'Leistungen-Liste'!$F$1:$F$42</xm:f>
          </x14:formula1>
          <xm:sqref>B101:B105</xm:sqref>
        </x14:dataValidation>
        <x14:dataValidation type="list" allowBlank="1" showInputMessage="1" showErrorMessage="1" error="Nicht in Liste enthalten!">
          <x14:formula1>
            <xm:f>'Leistungen-Liste'!$F$1:$F$42</xm:f>
          </x14:formula1>
          <xm:sqref>B90:B98</xm:sqref>
        </x14:dataValidation>
        <x14:dataValidation type="list" allowBlank="1" showInputMessage="1" showErrorMessage="1" error="Nicht in Liste enthalten!">
          <x14:formula1>
            <xm:f>'Leistungen-Liste'!$F$1:$F$42</xm:f>
          </x14:formula1>
          <xm:sqref>B217</xm:sqref>
        </x14:dataValidation>
        <x14:dataValidation type="list" allowBlank="1" showInputMessage="1" showErrorMessage="1" error="Nicht in Liste enthalten!">
          <x14:formula1>
            <xm:f>'Leistungen-Liste'!$F$1:$F$42</xm:f>
          </x14:formula1>
          <xm:sqref>B58:B73</xm:sqref>
        </x14:dataValidation>
        <x14:dataValidation type="list" allowBlank="1" showInputMessage="1" showErrorMessage="1" error="Nicht in Liste enthalten!">
          <x14:formula1>
            <xm:f>'Leistungen-Liste'!$F$1:$F$42</xm:f>
          </x14:formula1>
          <xm:sqref>B41:B56</xm:sqref>
        </x14:dataValidation>
        <x14:dataValidation type="list" allowBlank="1" showInputMessage="1" showErrorMessage="1" error="Nicht in Liste enthalten!">
          <x14:formula1>
            <xm:f>'Leistungen-Liste'!$F$1:$F$42</xm:f>
          </x14:formula1>
          <xm:sqref>B75:B88</xm:sqref>
        </x14:dataValidation>
        <x14:dataValidation type="list" allowBlank="1" showInputMessage="1" showErrorMessage="1" error="Nicht in Liste enthalten!">
          <x14:formula1>
            <xm:f>'Leistungen-Liste'!$F$1:$F$42</xm:f>
          </x14:formula1>
          <xm:sqref>B32:B38</xm:sqref>
        </x14:dataValidation>
        <x14:dataValidation type="list" allowBlank="1" showInputMessage="1" showErrorMessage="1" error="Nicht in Liste enthalten!">
          <x14:formula1>
            <xm:f>'Leistungen-Liste'!$F$1:$F$42</xm:f>
          </x14:formula1>
          <xm:sqref>B27:B29</xm:sqref>
        </x14:dataValidation>
        <x14:dataValidation type="list" allowBlank="1" showInputMessage="1" showErrorMessage="1" error="Nicht in Liste enthalten!">
          <x14:formula1>
            <xm:f>'Leistungen-Liste'!$F$1:$F$42</xm:f>
          </x14:formula1>
          <xm:sqref>B23:B24</xm:sqref>
        </x14:dataValidation>
        <x14:dataValidation type="list" allowBlank="1" showInputMessage="1" showErrorMessage="1" error="Nicht in Liste enthalten!">
          <x14:formula1>
            <xm:f>'Leistungen-Liste'!$F$1:$F$42</xm:f>
          </x14:formula1>
          <xm:sqref>B8:B13</xm:sqref>
        </x14:dataValidation>
        <x14:dataValidation type="list" allowBlank="1" showInputMessage="1" showErrorMessage="1" error="Nicht in Liste enthalten!">
          <x14:formula1>
            <xm:f>'Leistungen-Liste'!$F$1:$F$42</xm:f>
          </x14:formula1>
          <xm:sqref>B15</xm:sqref>
        </x14:dataValidation>
        <x14:dataValidation type="list" allowBlank="1" showInputMessage="1" showErrorMessage="1" error="Nicht in Liste enthalten!">
          <x14:formula1>
            <xm:f>'Leistungen-Liste'!$F$1:$F$42</xm:f>
          </x14:formula1>
          <xm:sqref>B2:B6</xm:sqref>
        </x14:dataValidation>
        <x14:dataValidation type="list" allowBlank="1" showInputMessage="1" showErrorMessage="1" error="Nicht in Liste enthalten!">
          <x14:formula1>
            <xm:f>'Leistungen-Liste'!$A$2:$A$41</xm:f>
          </x14:formula1>
          <xm:sqref>B214</xm:sqref>
        </x14:dataValidation>
        <x14:dataValidation type="list" allowBlank="1" showInputMessage="1" showErrorMessage="1" error="Nicht in Liste enthalten!">
          <x14:formula1>
            <xm:f>'Leistungen-Liste'!$F30:$F31</xm:f>
          </x14:formula1>
          <xm:sqref>B234</xm:sqref>
        </x14:dataValidation>
        <x14:dataValidation type="list" allowBlank="1" showInputMessage="1" showErrorMessage="1" error="Nicht in Liste enthalten!">
          <x14:formula1>
            <xm:f>'Leistungen-Liste'!$F18:$F45</xm:f>
          </x14:formula1>
          <xm:sqref>B240</xm:sqref>
        </x14:dataValidation>
        <x14:dataValidation type="list" allowBlank="1" showInputMessage="1" showErrorMessage="1" error="Nicht in Liste enthalten!">
          <x14:formula1>
            <xm:f>'Leistungen-Liste'!$F10:$F43</xm:f>
          </x14:formula1>
          <xm:sqref>B238:B239</xm:sqref>
        </x14:dataValidation>
        <x14:dataValidation type="list" allowBlank="1" showInputMessage="1" showErrorMessage="1" error="Nicht in Liste enthalten!">
          <x14:formula1>
            <xm:f>'Leistungen-Liste'!$F5:$F1048568</xm:f>
          </x14:formula1>
          <xm:sqref>B216</xm:sqref>
        </x14:dataValidation>
        <x14:dataValidation type="list" allowBlank="1" showInputMessage="1" showErrorMessage="1" error="Nicht in Liste enthalten!">
          <x14:formula1>
            <xm:f>'Leistungen-Liste'!$F7:$F1048570</xm:f>
          </x14:formula1>
          <xm:sqref>B218</xm:sqref>
        </x14:dataValidation>
        <x14:dataValidation type="list" allowBlank="1" showInputMessage="1" showErrorMessage="1" error="Nicht in Liste enthalten!">
          <x14:formula1>
            <xm:f>'Leistungen-Liste'!$F8:$F28</xm:f>
          </x14:formula1>
          <xm:sqref>B233</xm:sqref>
        </x14:dataValidation>
        <x14:dataValidation type="list" allowBlank="1" showInputMessage="1" showErrorMessage="1" error="Nicht in Liste enthalten!">
          <x14:formula1>
            <xm:f>'Leistungen-Liste'!$A51:$A88</xm:f>
          </x14:formula1>
          <xm:sqref>B215</xm:sqref>
        </x14:dataValidation>
        <x14:dataValidation type="list" allowBlank="1" showInputMessage="1" showErrorMessage="1" error="Nicht in Liste enthalten!">
          <x14:formula1>
            <xm:f>'Leistungen-Liste'!$A47:$A84</xm:f>
          </x14:formula1>
          <xm:sqref>B208:B210</xm:sqref>
        </x14:dataValidation>
        <x14:dataValidation type="list" allowBlank="1" showInputMessage="1" showErrorMessage="1" error="Nicht in Liste enthalten!">
          <x14:formula1>
            <xm:f>'Leistungen-Liste'!$A54:$A80</xm:f>
          </x14:formula1>
          <xm:sqref>B192:B193</xm:sqref>
        </x14:dataValidation>
        <x14:dataValidation type="list" allowBlank="1" showInputMessage="1" showErrorMessage="1" error="Nicht in Liste enthalten!">
          <x14:formula1>
            <xm:f>'Leistungen-Liste'!$A45:$A71</xm:f>
          </x14:formula1>
          <xm:sqref>B183:B185</xm:sqref>
        </x14:dataValidation>
        <x14:dataValidation type="list" allowBlank="1" showInputMessage="1" showErrorMessage="1" error="Nicht in Liste enthalten!">
          <x14:formula1>
            <xm:f>'Leistungen-Liste'!$A39:$A76</xm:f>
          </x14:formula1>
          <xm:sqref>B199:B200</xm:sqref>
        </x14:dataValidation>
        <x14:dataValidation type="list" allowBlank="1" showInputMessage="1" showErrorMessage="1" error="Nicht in Liste enthalten!">
          <x14:formula1>
            <xm:f>'Leistungen-Liste'!$A41:$A78</xm:f>
          </x14:formula1>
          <xm:sqref>B201</xm:sqref>
        </x14:dataValidation>
        <x14:dataValidation type="list" allowBlank="1" showInputMessage="1" showErrorMessage="1" error="Nicht in Liste enthalten!">
          <x14:formula1>
            <xm:f>'Leistungen-Liste'!$A54:$A81</xm:f>
          </x14:formula1>
          <xm:sqref>B181:B182</xm:sqref>
        </x14:dataValidation>
        <x14:dataValidation type="list" allowBlank="1" showInputMessage="1" showErrorMessage="1" error="Nicht in Liste enthalten!">
          <x14:formula1>
            <xm:f>'Leistungen-Liste'!$A41:$A67</xm:f>
          </x14:formula1>
          <xm:sqref>B178</xm:sqref>
        </x14:dataValidation>
        <x14:dataValidation type="list" allowBlank="1" showInputMessage="1" showErrorMessage="1" error="Nicht in Liste enthalten!">
          <x14:formula1>
            <xm:f>'Leistungen-Liste'!$A40:$A66</xm:f>
          </x14:formula1>
          <xm:sqref>B175</xm:sqref>
        </x14:dataValidation>
        <x14:dataValidation type="list" allowBlank="1" showInputMessage="1" showErrorMessage="1" error="Nicht in Liste enthalten!">
          <x14:formula1>
            <xm:f>'Leistungen-Liste'!$A41:$A67</xm:f>
          </x14:formula1>
          <xm:sqref>B176</xm:sqref>
        </x14:dataValidation>
        <x14:dataValidation type="list" allowBlank="1" showInputMessage="1" showErrorMessage="1" error="Nicht in Liste enthalten!">
          <x14:formula1>
            <xm:f>'Leistungen-Liste'!$A44:$A68</xm:f>
          </x14:formula1>
          <xm:sqref>B177</xm:sqref>
        </x14:dataValidation>
        <x14:dataValidation type="list" allowBlank="1" showInputMessage="1" showErrorMessage="1" error="Nicht in Liste enthalten!">
          <x14:formula1>
            <xm:f>'Leistungen-Liste'!$A49:$A76</xm:f>
          </x14:formula1>
          <xm:sqref>B173</xm:sqref>
        </x14:dataValidation>
        <x14:dataValidation type="list" allowBlank="1" showInputMessage="1" showErrorMessage="1" error="Nicht in Liste enthalten!">
          <x14:formula1>
            <xm:f>'Leistungen-Liste'!$A39:$A62</xm:f>
          </x14:formula1>
          <xm:sqref>B170</xm:sqref>
        </x14:dataValidation>
        <x14:dataValidation type="list" allowBlank="1" showInputMessage="1" showErrorMessage="1" error="Nicht in Liste enthalten!">
          <x14:formula1>
            <xm:f>'Leistungen-Liste'!$F22:$F1048576</xm:f>
          </x14:formula1>
          <xm:sqref>B224</xm:sqref>
        </x14:dataValidation>
        <x14:dataValidation type="list" allowBlank="1" showInputMessage="1" showErrorMessage="1" error="Nicht in Liste enthalten!">
          <x14:formula1>
            <xm:f>'Leistungen-Liste'!$F25:$F1048576</xm:f>
          </x14:formula1>
          <xm:sqref>B227:B230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A1:I211"/>
  <sheetViews>
    <sheetView topLeftCell="C1" zoomScale="115" zoomScaleNormal="115" zoomScaleSheetLayoutView="85" workbookViewId="0">
      <selection activeCell="H47" sqref="H47"/>
    </sheetView>
  </sheetViews>
  <sheetFormatPr baseColWidth="10" defaultRowHeight="14.4" x14ac:dyDescent="0.3"/>
  <cols>
    <col min="1" max="1" width="32.6640625" customWidth="1"/>
    <col min="2" max="2" width="40.44140625" style="2" customWidth="1"/>
    <col min="3" max="3" width="16" style="5" customWidth="1"/>
    <col min="4" max="4" width="8.6640625" customWidth="1"/>
    <col min="5" max="5" width="9.6640625" customWidth="1"/>
    <col min="6" max="6" width="10.6640625" customWidth="1"/>
    <col min="7" max="7" width="12" customWidth="1"/>
    <col min="8" max="8" width="118" customWidth="1"/>
    <col min="9" max="9" width="56.88671875" customWidth="1"/>
    <col min="10" max="10" width="100.88671875" customWidth="1"/>
  </cols>
  <sheetData>
    <row r="1" spans="1:8" x14ac:dyDescent="0.3">
      <c r="A1" s="9" t="s">
        <v>11</v>
      </c>
      <c r="B1" s="7" t="s">
        <v>12</v>
      </c>
      <c r="C1" s="11" t="s">
        <v>23</v>
      </c>
      <c r="D1" s="10" t="s">
        <v>25</v>
      </c>
      <c r="E1" s="10" t="s">
        <v>18</v>
      </c>
      <c r="F1" s="10" t="s">
        <v>19</v>
      </c>
      <c r="G1" s="9" t="s">
        <v>101</v>
      </c>
      <c r="H1" s="10" t="s">
        <v>24</v>
      </c>
    </row>
    <row r="2" spans="1:8" ht="14.4" hidden="1" customHeight="1" x14ac:dyDescent="0.3">
      <c r="A2" s="12" t="s">
        <v>17</v>
      </c>
      <c r="B2" s="7" t="s">
        <v>6</v>
      </c>
      <c r="C2" s="16">
        <v>43040</v>
      </c>
      <c r="D2" s="13">
        <v>1</v>
      </c>
      <c r="E2" s="10">
        <f>INDEX(TAB_Leistungen[[Tätigkeit]:[Stk.kosten/Kosten bei Stundensatz]],MATCH(TAB_Dokumentation[[#This Row],[Leistung]],TAB_Leistungen[Tätigkeit],0),2)</f>
        <v>180</v>
      </c>
      <c r="F2" s="14">
        <f>INDEX(TAB_Leistungen[[Tätigkeit]:[Stk.kosten/Kosten bei Stundensatz]],MATCH(TAB_Dokumentation[[#This Row],[Leistung]],TAB_Leistungen[Tätigkeit],0),3)*TAB_Dokumentation[[#This Row],[Stk.]]</f>
        <v>75</v>
      </c>
      <c r="G2" s="28">
        <v>43101</v>
      </c>
      <c r="H2" s="6"/>
    </row>
    <row r="3" spans="1:8" ht="14.4" hidden="1" customHeight="1" x14ac:dyDescent="0.3">
      <c r="A3" s="12" t="s">
        <v>17</v>
      </c>
      <c r="B3" s="7" t="s">
        <v>10</v>
      </c>
      <c r="C3" s="16">
        <v>43040</v>
      </c>
      <c r="D3" s="13">
        <v>1</v>
      </c>
      <c r="E3" s="10">
        <f>INDEX(TAB_Leistungen[[Tätigkeit]:[Stk.kosten/Kosten bei Stundensatz]],MATCH(TAB_Dokumentation[[#This Row],[Leistung]],TAB_Leistungen[Tätigkeit],0),2)</f>
        <v>300</v>
      </c>
      <c r="F3" s="14">
        <f>INDEX(TAB_Leistungen[[Tätigkeit]:[Stk.kosten/Kosten bei Stundensatz]],MATCH(TAB_Dokumentation[[#This Row],[Leistung]],TAB_Leistungen[Tätigkeit],0),3)*TAB_Dokumentation[[#This Row],[Stk.]]</f>
        <v>125</v>
      </c>
      <c r="G3" s="28">
        <v>43101</v>
      </c>
      <c r="H3" s="6"/>
    </row>
    <row r="4" spans="1:8" ht="14.4" hidden="1" customHeight="1" x14ac:dyDescent="0.3">
      <c r="A4" s="15" t="s">
        <v>17</v>
      </c>
      <c r="B4" s="7" t="s">
        <v>16</v>
      </c>
      <c r="C4" s="16">
        <v>43040</v>
      </c>
      <c r="D4" s="13">
        <v>1</v>
      </c>
      <c r="E4" s="10">
        <f>INDEX(TAB_Leistungen[[Tätigkeit]:[Stk.kosten/Kosten bei Stundensatz]],MATCH(TAB_Dokumentation[[#This Row],[Leistung]],TAB_Leistungen[Tätigkeit],0),2)</f>
        <v>300</v>
      </c>
      <c r="F4" s="14">
        <f>INDEX(TAB_Leistungen[[Tätigkeit]:[Stk.kosten/Kosten bei Stundensatz]],MATCH(TAB_Dokumentation[[#This Row],[Leistung]],TAB_Leistungen[Tätigkeit],0),3)*TAB_Dokumentation[[#This Row],[Stk.]]</f>
        <v>125</v>
      </c>
      <c r="G4" s="28">
        <v>43101</v>
      </c>
      <c r="H4" s="6"/>
    </row>
    <row r="5" spans="1:8" ht="14.4" hidden="1" customHeight="1" x14ac:dyDescent="0.3">
      <c r="A5" s="15" t="s">
        <v>102</v>
      </c>
      <c r="B5" s="7" t="s">
        <v>13</v>
      </c>
      <c r="C5" s="16">
        <v>43040</v>
      </c>
      <c r="D5" s="13">
        <v>1</v>
      </c>
      <c r="E5" s="10">
        <f>INDEX(TAB_Leistungen[[Tätigkeit]:[Stk.kosten/Kosten bei Stundensatz]],MATCH(TAB_Dokumentation[[#This Row],[Leistung]],TAB_Leistungen[Tätigkeit],0),2)</f>
        <v>60</v>
      </c>
      <c r="F5" s="14">
        <f>INDEX(TAB_Leistungen[[Tätigkeit]:[Stk.kosten/Kosten bei Stundensatz]],MATCH(TAB_Dokumentation[[#This Row],[Leistung]],TAB_Leistungen[Tätigkeit],0),3)*TAB_Dokumentation[[#This Row],[Stk.]]</f>
        <v>25</v>
      </c>
      <c r="G5" s="28">
        <v>43101</v>
      </c>
      <c r="H5" s="6" t="s">
        <v>104</v>
      </c>
    </row>
    <row r="6" spans="1:8" ht="14.4" hidden="1" customHeight="1" x14ac:dyDescent="0.3">
      <c r="A6" s="15" t="s">
        <v>17</v>
      </c>
      <c r="B6" s="7" t="s">
        <v>22</v>
      </c>
      <c r="C6" s="16">
        <v>43040</v>
      </c>
      <c r="D6" s="13">
        <v>1</v>
      </c>
      <c r="E6" s="10">
        <f>INDEX(TAB_Leistungen[[Tätigkeit]:[Stk.kosten/Kosten bei Stundensatz]],MATCH(TAB_Dokumentation[[#This Row],[Leistung]],TAB_Leistungen[Tätigkeit],0),2)</f>
        <v>60</v>
      </c>
      <c r="F6" s="14">
        <f>INDEX(TAB_Leistungen[[Tätigkeit]:[Stk.kosten/Kosten bei Stundensatz]],MATCH(TAB_Dokumentation[[#This Row],[Leistung]],TAB_Leistungen[Tätigkeit],0),3)*TAB_Dokumentation[[#This Row],[Stk.]]</f>
        <v>25</v>
      </c>
      <c r="G6" s="28">
        <v>43132</v>
      </c>
      <c r="H6" s="6"/>
    </row>
    <row r="7" spans="1:8" ht="28.8" hidden="1" customHeight="1" x14ac:dyDescent="0.3">
      <c r="A7" s="15" t="s">
        <v>17</v>
      </c>
      <c r="B7" s="7" t="s">
        <v>58</v>
      </c>
      <c r="C7" s="16">
        <v>43040</v>
      </c>
      <c r="D7" s="13">
        <v>1</v>
      </c>
      <c r="E7" s="10">
        <f>INDEX(TAB_Leistungen[[Tätigkeit]:[Stk.kosten/Kosten bei Stundensatz]],MATCH(TAB_Dokumentation[[#This Row],[Leistung]],TAB_Leistungen[Tätigkeit],0),2)</f>
        <v>120</v>
      </c>
      <c r="F7" s="14">
        <f>INDEX(TAB_Leistungen[[Tätigkeit]:[Stk.kosten/Kosten bei Stundensatz]],MATCH(TAB_Dokumentation[[#This Row],[Leistung]],TAB_Leistungen[Tätigkeit],0),3)*TAB_Dokumentation[[#This Row],[Stk.]]</f>
        <v>50</v>
      </c>
      <c r="G7" s="28">
        <v>43132</v>
      </c>
      <c r="H7" s="6" t="s">
        <v>33</v>
      </c>
    </row>
    <row r="8" spans="1:8" ht="14.4" hidden="1" customHeight="1" x14ac:dyDescent="0.3">
      <c r="A8" s="15" t="s">
        <v>17</v>
      </c>
      <c r="B8" s="7" t="s">
        <v>2</v>
      </c>
      <c r="C8" s="16">
        <v>43040</v>
      </c>
      <c r="D8" s="13">
        <v>10</v>
      </c>
      <c r="E8" s="10">
        <f>INDEX(TAB_Leistungen[[Tätigkeit]:[Stk.kosten/Kosten bei Stundensatz]],MATCH(TAB_Dokumentation[[#This Row],[Leistung]],TAB_Leistungen[Tätigkeit],0),2)</f>
        <v>10</v>
      </c>
      <c r="F8" s="14">
        <f>INDEX(TAB_Leistungen[[Tätigkeit]:[Stk.kosten/Kosten bei Stundensatz]],MATCH(TAB_Dokumentation[[#This Row],[Leistung]],TAB_Leistungen[Tätigkeit],0),3)*TAB_Dokumentation[[#This Row],[Stk.]]</f>
        <v>16.666666666666668</v>
      </c>
      <c r="G8" s="28">
        <v>43132</v>
      </c>
      <c r="H8" s="6" t="s">
        <v>33</v>
      </c>
    </row>
    <row r="9" spans="1:8" ht="14.4" hidden="1" customHeight="1" x14ac:dyDescent="0.3">
      <c r="A9" s="15" t="s">
        <v>17</v>
      </c>
      <c r="B9" s="7" t="s">
        <v>59</v>
      </c>
      <c r="C9" s="16">
        <v>43040</v>
      </c>
      <c r="D9" s="13">
        <v>1</v>
      </c>
      <c r="E9" s="10">
        <f>INDEX(TAB_Leistungen[[Tätigkeit]:[Stk.kosten/Kosten bei Stundensatz]],MATCH(TAB_Dokumentation[[#This Row],[Leistung]],TAB_Leistungen[Tätigkeit],0),2)</f>
        <v>60</v>
      </c>
      <c r="F9" s="14">
        <f>INDEX(TAB_Leistungen[[Tätigkeit]:[Stk.kosten/Kosten bei Stundensatz]],MATCH(TAB_Dokumentation[[#This Row],[Leistung]],TAB_Leistungen[Tätigkeit],0),3)*TAB_Dokumentation[[#This Row],[Stk.]]</f>
        <v>25</v>
      </c>
      <c r="G9" s="28">
        <v>43132</v>
      </c>
      <c r="H9" s="6" t="s">
        <v>30</v>
      </c>
    </row>
    <row r="10" spans="1:8" ht="14.4" hidden="1" customHeight="1" x14ac:dyDescent="0.3">
      <c r="A10" s="15" t="s">
        <v>21</v>
      </c>
      <c r="B10" s="7" t="s">
        <v>49</v>
      </c>
      <c r="C10" s="16">
        <v>43049</v>
      </c>
      <c r="D10" s="13">
        <v>1</v>
      </c>
      <c r="E10" s="10">
        <f>INDEX(TAB_Leistungen[[Tätigkeit]:[Stk.kosten/Kosten bei Stundensatz]],MATCH(TAB_Dokumentation[[#This Row],[Leistung]],TAB_Leistungen[Tätigkeit],0),2)</f>
        <v>30</v>
      </c>
      <c r="F10" s="14">
        <f>INDEX(TAB_Leistungen[[Tätigkeit]:[Stk.kosten/Kosten bei Stundensatz]],MATCH(TAB_Dokumentation[[#This Row],[Leistung]],TAB_Leistungen[Tätigkeit],0),3)*TAB_Dokumentation[[#This Row],[Stk.]]</f>
        <v>12.5</v>
      </c>
      <c r="G10" s="28">
        <v>43132</v>
      </c>
      <c r="H10" s="6" t="s">
        <v>28</v>
      </c>
    </row>
    <row r="11" spans="1:8" ht="14.4" hidden="1" customHeight="1" x14ac:dyDescent="0.3">
      <c r="A11" s="15" t="s">
        <v>17</v>
      </c>
      <c r="B11" s="7" t="s">
        <v>48</v>
      </c>
      <c r="C11" s="16">
        <v>43049</v>
      </c>
      <c r="D11" s="10">
        <v>1</v>
      </c>
      <c r="E11" s="10">
        <f>INDEX(TAB_Leistungen[[Tätigkeit]:[Stk.kosten/Kosten bei Stundensatz]],MATCH(TAB_Dokumentation[[#This Row],[Leistung]],TAB_Leistungen[Tätigkeit],0),2)</f>
        <v>15</v>
      </c>
      <c r="F11" s="10">
        <f>INDEX(TAB_Leistungen[[Tätigkeit]:[Stk.kosten/Kosten bei Stundensatz]],MATCH(TAB_Dokumentation[[#This Row],[Leistung]],TAB_Leistungen[Tätigkeit],0),3)*TAB_Dokumentation[[#This Row],[Stk.]]</f>
        <v>6.25</v>
      </c>
      <c r="G11" s="28">
        <v>43132</v>
      </c>
      <c r="H11" s="7" t="s">
        <v>29</v>
      </c>
    </row>
    <row r="12" spans="1:8" ht="14.4" hidden="1" customHeight="1" x14ac:dyDescent="0.3">
      <c r="A12" s="15" t="s">
        <v>21</v>
      </c>
      <c r="B12" s="7" t="s">
        <v>50</v>
      </c>
      <c r="C12" s="16">
        <v>43054</v>
      </c>
      <c r="D12" s="17">
        <v>1</v>
      </c>
      <c r="E12" s="10">
        <f>INDEX(TAB_Leistungen[[Tätigkeit]:[Stk.kosten/Kosten bei Stundensatz]],MATCH(TAB_Dokumentation[[#This Row],[Leistung]],TAB_Leistungen[Tätigkeit],0),2)</f>
        <v>5</v>
      </c>
      <c r="F12" s="14">
        <f>INDEX(TAB_Leistungen[[Tätigkeit]:[Stk.kosten/Kosten bei Stundensatz]],MATCH(TAB_Dokumentation[[#This Row],[Leistung]],TAB_Leistungen[Tätigkeit],0),3)*TAB_Dokumentation[[#This Row],[Stk.]]</f>
        <v>2.0833333333333335</v>
      </c>
      <c r="G12" s="28">
        <v>43132</v>
      </c>
      <c r="H12" s="8" t="s">
        <v>26</v>
      </c>
    </row>
    <row r="13" spans="1:8" ht="14.4" hidden="1" customHeight="1" x14ac:dyDescent="0.3">
      <c r="A13" s="15" t="s">
        <v>21</v>
      </c>
      <c r="B13" s="7" t="s">
        <v>140</v>
      </c>
      <c r="C13" s="16">
        <v>43054</v>
      </c>
      <c r="D13" s="13">
        <v>1</v>
      </c>
      <c r="E13" s="10">
        <f>INDEX(TAB_Leistungen[[Tätigkeit]:[Stk.kosten/Kosten bei Stundensatz]],MATCH(TAB_Dokumentation[[#This Row],[Leistung]],TAB_Leistungen[Tätigkeit],0),2)</f>
        <v>5</v>
      </c>
      <c r="F13" s="14">
        <f>INDEX(TAB_Leistungen[[Tätigkeit]:[Stk.kosten/Kosten bei Stundensatz]],MATCH(TAB_Dokumentation[[#This Row],[Leistung]],TAB_Leistungen[Tätigkeit],0),3)*TAB_Dokumentation[[#This Row],[Stk.]]</f>
        <v>2.0833333333333335</v>
      </c>
      <c r="G13" s="28">
        <v>43132</v>
      </c>
      <c r="H13" s="6" t="s">
        <v>27</v>
      </c>
    </row>
    <row r="14" spans="1:8" ht="14.4" hidden="1" customHeight="1" x14ac:dyDescent="0.3">
      <c r="A14" s="15" t="s">
        <v>21</v>
      </c>
      <c r="B14" s="7" t="s">
        <v>1</v>
      </c>
      <c r="C14" s="16">
        <v>43054</v>
      </c>
      <c r="D14" s="17">
        <v>1</v>
      </c>
      <c r="E14" s="10">
        <f>INDEX(TAB_Leistungen[[Tätigkeit]:[Stk.kosten/Kosten bei Stundensatz]],MATCH(TAB_Dokumentation[[#This Row],[Leistung]],TAB_Leistungen[Tätigkeit],0),2)</f>
        <v>10</v>
      </c>
      <c r="F14" s="14">
        <f>INDEX(TAB_Leistungen[[Tätigkeit]:[Stk.kosten/Kosten bei Stundensatz]],MATCH(TAB_Dokumentation[[#This Row],[Leistung]],TAB_Leistungen[Tätigkeit],0),3)*TAB_Dokumentation[[#This Row],[Stk.]]</f>
        <v>4.166666666666667</v>
      </c>
      <c r="G14" s="28">
        <v>43132</v>
      </c>
      <c r="H14" s="8" t="s">
        <v>26</v>
      </c>
    </row>
    <row r="15" spans="1:8" ht="14.4" hidden="1" customHeight="1" x14ac:dyDescent="0.3">
      <c r="A15" s="15" t="s">
        <v>20</v>
      </c>
      <c r="B15" s="7" t="s">
        <v>15</v>
      </c>
      <c r="C15" s="16">
        <v>43056</v>
      </c>
      <c r="D15" s="13">
        <v>1</v>
      </c>
      <c r="E15" s="10">
        <f>INDEX(TAB_Leistungen[[Tätigkeit]:[Stk.kosten/Kosten bei Stundensatz]],MATCH(TAB_Dokumentation[[#This Row],[Leistung]],TAB_Leistungen[Tätigkeit],0),2)</f>
        <v>240</v>
      </c>
      <c r="F15" s="14">
        <f>INDEX(TAB_Leistungen[[Tätigkeit]:[Stk.kosten/Kosten bei Stundensatz]],MATCH(TAB_Dokumentation[[#This Row],[Leistung]],TAB_Leistungen[Tätigkeit],0),3)*TAB_Dokumentation[[#This Row],[Stk.]]</f>
        <v>100</v>
      </c>
      <c r="G15" s="28">
        <v>43101</v>
      </c>
      <c r="H15" s="6"/>
    </row>
    <row r="16" spans="1:8" ht="14.4" hidden="1" customHeight="1" x14ac:dyDescent="0.3">
      <c r="A16" s="15" t="s">
        <v>17</v>
      </c>
      <c r="B16" s="7" t="s">
        <v>48</v>
      </c>
      <c r="C16" s="16">
        <v>43061</v>
      </c>
      <c r="D16" s="10">
        <v>1</v>
      </c>
      <c r="E16" s="10">
        <f>INDEX(TAB_Leistungen[[Tätigkeit]:[Stk.kosten/Kosten bei Stundensatz]],MATCH(TAB_Dokumentation[[#This Row],[Leistung]],TAB_Leistungen[Tätigkeit],0),2)</f>
        <v>15</v>
      </c>
      <c r="F16" s="10">
        <f>INDEX(TAB_Leistungen[[Tätigkeit]:[Stk.kosten/Kosten bei Stundensatz]],MATCH(TAB_Dokumentation[[#This Row],[Leistung]],TAB_Leistungen[Tätigkeit],0),3)*TAB_Dokumentation[[#This Row],[Stk.]]</f>
        <v>6.25</v>
      </c>
      <c r="G16" s="28">
        <v>43132</v>
      </c>
      <c r="H16" s="7" t="s">
        <v>29</v>
      </c>
    </row>
    <row r="17" spans="1:8" ht="14.4" hidden="1" customHeight="1" x14ac:dyDescent="0.3">
      <c r="A17" s="15" t="s">
        <v>17</v>
      </c>
      <c r="B17" s="7" t="s">
        <v>2</v>
      </c>
      <c r="C17" s="16">
        <v>43070</v>
      </c>
      <c r="D17" s="13">
        <v>10</v>
      </c>
      <c r="E17" s="10">
        <f>INDEX(TAB_Leistungen[[Tätigkeit]:[Stk.kosten/Kosten bei Stundensatz]],MATCH(TAB_Dokumentation[[#This Row],[Leistung]],TAB_Leistungen[Tätigkeit],0),2)</f>
        <v>10</v>
      </c>
      <c r="F17" s="14">
        <f>INDEX(TAB_Leistungen[[Tätigkeit]:[Stk.kosten/Kosten bei Stundensatz]],MATCH(TAB_Dokumentation[[#This Row],[Leistung]],TAB_Leistungen[Tätigkeit],0),3)*TAB_Dokumentation[[#This Row],[Stk.]]</f>
        <v>16.666666666666668</v>
      </c>
      <c r="G17" s="28">
        <v>43132</v>
      </c>
      <c r="H17" s="6" t="s">
        <v>30</v>
      </c>
    </row>
    <row r="18" spans="1:8" ht="14.4" hidden="1" customHeight="1" x14ac:dyDescent="0.3">
      <c r="A18" s="15" t="s">
        <v>17</v>
      </c>
      <c r="B18" s="7" t="s">
        <v>140</v>
      </c>
      <c r="C18" s="16">
        <v>43088</v>
      </c>
      <c r="D18" s="13">
        <v>1</v>
      </c>
      <c r="E18" s="10">
        <f>INDEX(TAB_Leistungen[[Tätigkeit]:[Stk.kosten/Kosten bei Stundensatz]],MATCH(TAB_Dokumentation[[#This Row],[Leistung]],TAB_Leistungen[Tätigkeit],0),2)</f>
        <v>5</v>
      </c>
      <c r="F18" s="14">
        <f>INDEX(TAB_Leistungen[[Tätigkeit]:[Stk.kosten/Kosten bei Stundensatz]],MATCH(TAB_Dokumentation[[#This Row],[Leistung]],TAB_Leistungen[Tätigkeit],0),3)*TAB_Dokumentation[[#This Row],[Stk.]]</f>
        <v>2.0833333333333335</v>
      </c>
      <c r="G18" s="28">
        <v>43132</v>
      </c>
      <c r="H18" s="7" t="s">
        <v>29</v>
      </c>
    </row>
    <row r="19" spans="1:8" ht="28.8" hidden="1" customHeight="1" x14ac:dyDescent="0.3">
      <c r="A19" s="12" t="s">
        <v>17</v>
      </c>
      <c r="B19" s="7" t="s">
        <v>48</v>
      </c>
      <c r="C19" s="16">
        <v>43108</v>
      </c>
      <c r="D19" s="13">
        <v>1</v>
      </c>
      <c r="E19" s="10">
        <f>INDEX(TAB_Leistungen[[Tätigkeit]:[Stk.kosten/Kosten bei Stundensatz]],MATCH(TAB_Dokumentation[[#This Row],[Leistung]],TAB_Leistungen[Tätigkeit],0),2)</f>
        <v>15</v>
      </c>
      <c r="F19" s="14">
        <f>INDEX(TAB_Leistungen[[Tätigkeit]:[Stk.kosten/Kosten bei Stundensatz]],MATCH(TAB_Dokumentation[[#This Row],[Leistung]],TAB_Leistungen[Tätigkeit],0),3)*TAB_Dokumentation[[#This Row],[Stk.]]</f>
        <v>6.25</v>
      </c>
      <c r="G19" s="28">
        <v>43132</v>
      </c>
      <c r="H19" s="6" t="s">
        <v>32</v>
      </c>
    </row>
    <row r="20" spans="1:8" ht="57.6" hidden="1" customHeight="1" x14ac:dyDescent="0.3">
      <c r="A20" s="12" t="s">
        <v>17</v>
      </c>
      <c r="B20" s="7" t="s">
        <v>140</v>
      </c>
      <c r="C20" s="16">
        <v>43112</v>
      </c>
      <c r="D20" s="13">
        <v>1</v>
      </c>
      <c r="E20" s="10">
        <f>INDEX(TAB_Leistungen[[Tätigkeit]:[Stk.kosten/Kosten bei Stundensatz]],MATCH(TAB_Dokumentation[[#This Row],[Leistung]],TAB_Leistungen[Tätigkeit],0),2)</f>
        <v>5</v>
      </c>
      <c r="F20" s="14">
        <f>INDEX(TAB_Leistungen[[Tätigkeit]:[Stk.kosten/Kosten bei Stundensatz]],MATCH(TAB_Dokumentation[[#This Row],[Leistung]],TAB_Leistungen[Tätigkeit],0),3)*TAB_Dokumentation[[#This Row],[Stk.]]</f>
        <v>2.0833333333333335</v>
      </c>
      <c r="G20" s="28">
        <v>43132</v>
      </c>
      <c r="H20" s="6" t="s">
        <v>40</v>
      </c>
    </row>
    <row r="21" spans="1:8" ht="14.4" hidden="1" customHeight="1" x14ac:dyDescent="0.3">
      <c r="A21" s="12" t="s">
        <v>34</v>
      </c>
      <c r="B21" s="7" t="s">
        <v>140</v>
      </c>
      <c r="C21" s="16">
        <v>43115</v>
      </c>
      <c r="D21" s="17">
        <v>0</v>
      </c>
      <c r="E21" s="10">
        <f>INDEX(TAB_Leistungen[[Tätigkeit]:[Stk.kosten/Kosten bei Stundensatz]],MATCH(TAB_Dokumentation[[#This Row],[Leistung]],TAB_Leistungen[Tätigkeit],0),2)</f>
        <v>5</v>
      </c>
      <c r="F21" s="14">
        <f>INDEX(TAB_Leistungen[[Tätigkeit]:[Stk.kosten/Kosten bei Stundensatz]],MATCH(TAB_Dokumentation[[#This Row],[Leistung]],TAB_Leistungen[Tätigkeit],0),3)*TAB_Dokumentation[[#This Row],[Stk.]]</f>
        <v>0</v>
      </c>
      <c r="G21" s="28">
        <v>43132</v>
      </c>
      <c r="H21" s="6" t="s">
        <v>38</v>
      </c>
    </row>
    <row r="22" spans="1:8" ht="129.6" customHeight="1" x14ac:dyDescent="0.3">
      <c r="A22" s="32" t="s">
        <v>239</v>
      </c>
      <c r="B22" s="7" t="s">
        <v>140</v>
      </c>
      <c r="C22" s="16">
        <v>43581</v>
      </c>
      <c r="D22" s="17">
        <v>1</v>
      </c>
      <c r="E22" s="10">
        <f>INDEX(TAB_Leistungen[[Tätigkeit]:[Stk.kosten/Kosten bei Stundensatz]],MATCH(TAB_Dokumentation[[#This Row],[Leistung]],TAB_Leistungen[Tätigkeit],0),2)</f>
        <v>5</v>
      </c>
      <c r="F22" s="14">
        <f>INDEX(TAB_Leistungen[[Tätigkeit]:[Stk.kosten/Kosten bei Stundensatz]],MATCH(TAB_Dokumentation[[#This Row],[Leistung]],TAB_Leistungen[Tätigkeit],0),3)*TAB_Dokumentation[[#This Row],[Stk.]]</f>
        <v>2.0833333333333335</v>
      </c>
      <c r="G22" s="28" t="s">
        <v>498</v>
      </c>
      <c r="H22" s="6" t="s">
        <v>513</v>
      </c>
    </row>
    <row r="23" spans="1:8" ht="28.8" hidden="1" customHeight="1" x14ac:dyDescent="0.3">
      <c r="A23" s="32" t="s">
        <v>509</v>
      </c>
      <c r="B23" s="7" t="s">
        <v>140</v>
      </c>
      <c r="C23" s="16">
        <v>43584</v>
      </c>
      <c r="D23" s="17">
        <v>1</v>
      </c>
      <c r="E23" s="10">
        <f>INDEX(TAB_Leistungen[[Tätigkeit]:[Stk.kosten/Kosten bei Stundensatz]],MATCH(TAB_Dokumentation[[#This Row],[Leistung]],TAB_Leistungen[Tätigkeit],0),2)</f>
        <v>5</v>
      </c>
      <c r="F23" s="14">
        <f>INDEX(TAB_Leistungen[[Tätigkeit]:[Stk.kosten/Kosten bei Stundensatz]],MATCH(TAB_Dokumentation[[#This Row],[Leistung]],TAB_Leistungen[Tätigkeit],0),3)*TAB_Dokumentation[[#This Row],[Stk.]]</f>
        <v>2.0833333333333335</v>
      </c>
      <c r="G23" s="28" t="s">
        <v>498</v>
      </c>
      <c r="H23" s="6" t="s">
        <v>514</v>
      </c>
    </row>
    <row r="24" spans="1:8" ht="14.4" hidden="1" customHeight="1" x14ac:dyDescent="0.3">
      <c r="A24" s="12" t="s">
        <v>34</v>
      </c>
      <c r="B24" s="7" t="s">
        <v>35</v>
      </c>
      <c r="C24" s="16">
        <v>43117</v>
      </c>
      <c r="D24" s="17">
        <v>0</v>
      </c>
      <c r="E24" s="10">
        <f>INDEX(TAB_Leistungen[[Tätigkeit]:[Stk.kosten/Kosten bei Stundensatz]],MATCH(TAB_Dokumentation[[#This Row],[Leistung]],TAB_Leistungen[Tätigkeit],0),2)</f>
        <v>60</v>
      </c>
      <c r="F24" s="14">
        <f>INDEX(TAB_Leistungen[[Tätigkeit]:[Stk.kosten/Kosten bei Stundensatz]],MATCH(TAB_Dokumentation[[#This Row],[Leistung]],TAB_Leistungen[Tätigkeit],0),3)*TAB_Dokumentation[[#This Row],[Stk.]]</f>
        <v>0</v>
      </c>
      <c r="G24" s="28">
        <v>43132</v>
      </c>
      <c r="H24" s="6" t="s">
        <v>37</v>
      </c>
    </row>
    <row r="25" spans="1:8" ht="14.4" hidden="1" customHeight="1" x14ac:dyDescent="0.3">
      <c r="A25" s="12" t="s">
        <v>34</v>
      </c>
      <c r="B25" s="7" t="s">
        <v>2</v>
      </c>
      <c r="C25" s="16">
        <v>43117</v>
      </c>
      <c r="D25" s="17">
        <v>0</v>
      </c>
      <c r="E25" s="10">
        <f>INDEX(TAB_Leistungen[[Tätigkeit]:[Stk.kosten/Kosten bei Stundensatz]],MATCH(TAB_Dokumentation[[#This Row],[Leistung]],TAB_Leistungen[Tätigkeit],0),2)</f>
        <v>10</v>
      </c>
      <c r="F25" s="14">
        <f>INDEX(TAB_Leistungen[[Tätigkeit]:[Stk.kosten/Kosten bei Stundensatz]],MATCH(TAB_Dokumentation[[#This Row],[Leistung]],TAB_Leistungen[Tätigkeit],0),3)*TAB_Dokumentation[[#This Row],[Stk.]]</f>
        <v>0</v>
      </c>
      <c r="G25" s="28">
        <v>43132</v>
      </c>
      <c r="H25" s="6" t="s">
        <v>38</v>
      </c>
    </row>
    <row r="26" spans="1:8" ht="100.8" hidden="1" customHeight="1" x14ac:dyDescent="0.3">
      <c r="A26" s="12" t="s">
        <v>41</v>
      </c>
      <c r="B26" s="7" t="s">
        <v>140</v>
      </c>
      <c r="C26" s="16">
        <v>43122</v>
      </c>
      <c r="D26" s="17">
        <v>1</v>
      </c>
      <c r="E26" s="10">
        <f>INDEX(TAB_Leistungen[[Tätigkeit]:[Stk.kosten/Kosten bei Stundensatz]],MATCH(TAB_Dokumentation[[#This Row],[Leistung]],TAB_Leistungen[Tätigkeit],0),2)</f>
        <v>5</v>
      </c>
      <c r="F26" s="14">
        <f>INDEX(TAB_Leistungen[[Tätigkeit]:[Stk.kosten/Kosten bei Stundensatz]],MATCH(TAB_Dokumentation[[#This Row],[Leistung]],TAB_Leistungen[Tätigkeit],0),3)*TAB_Dokumentation[[#This Row],[Stk.]]</f>
        <v>2.0833333333333335</v>
      </c>
      <c r="G26" s="28">
        <v>43132</v>
      </c>
      <c r="H26" s="6" t="s">
        <v>54</v>
      </c>
    </row>
    <row r="27" spans="1:8" ht="28.8" hidden="1" customHeight="1" x14ac:dyDescent="0.3">
      <c r="A27" s="32" t="s">
        <v>509</v>
      </c>
      <c r="B27" s="7" t="s">
        <v>48</v>
      </c>
      <c r="C27" s="16">
        <v>43324</v>
      </c>
      <c r="D27" s="17">
        <v>1</v>
      </c>
      <c r="E27" s="10">
        <f>INDEX(TAB_Leistungen[[Tätigkeit]:[Stk.kosten/Kosten bei Stundensatz]],MATCH(TAB_Dokumentation[[#This Row],[Leistung]],TAB_Leistungen[Tätigkeit],0),2)</f>
        <v>15</v>
      </c>
      <c r="F27" s="14">
        <f>INDEX(TAB_Leistungen[[Tätigkeit]:[Stk.kosten/Kosten bei Stundensatz]],MATCH(TAB_Dokumentation[[#This Row],[Leistung]],TAB_Leistungen[Tätigkeit],0),3)*TAB_Dokumentation[[#This Row],[Stk.]]</f>
        <v>6.25</v>
      </c>
      <c r="G27" s="28">
        <v>43497</v>
      </c>
      <c r="H27" s="6" t="s">
        <v>210</v>
      </c>
    </row>
    <row r="28" spans="1:8" ht="14.4" hidden="1" customHeight="1" x14ac:dyDescent="0.3">
      <c r="A28" s="32" t="s">
        <v>509</v>
      </c>
      <c r="B28" s="7" t="s">
        <v>35</v>
      </c>
      <c r="C28" s="16">
        <v>43325</v>
      </c>
      <c r="D28" s="17">
        <v>2</v>
      </c>
      <c r="E28" s="10">
        <f>INDEX(TAB_Leistungen[[Tätigkeit]:[Stk.kosten/Kosten bei Stundensatz]],MATCH(TAB_Dokumentation[[#This Row],[Leistung]],TAB_Leistungen[Tätigkeit],0),2)</f>
        <v>60</v>
      </c>
      <c r="F28" s="14">
        <f>INDEX(TAB_Leistungen[[Tätigkeit]:[Stk.kosten/Kosten bei Stundensatz]],MATCH(TAB_Dokumentation[[#This Row],[Leistung]],TAB_Leistungen[Tätigkeit],0),3)*TAB_Dokumentation[[#This Row],[Stk.]]</f>
        <v>50</v>
      </c>
      <c r="G28" s="28">
        <v>43497</v>
      </c>
      <c r="H28" s="6" t="s">
        <v>211</v>
      </c>
    </row>
    <row r="29" spans="1:8" ht="172.8" hidden="1" customHeight="1" x14ac:dyDescent="0.3">
      <c r="A29" s="12" t="s">
        <v>172</v>
      </c>
      <c r="B29" s="7" t="s">
        <v>1</v>
      </c>
      <c r="C29" s="16">
        <v>43122</v>
      </c>
      <c r="D29" s="17">
        <v>1</v>
      </c>
      <c r="E29" s="10">
        <f>INDEX(TAB_Leistungen[[Tätigkeit]:[Stk.kosten/Kosten bei Stundensatz]],MATCH(TAB_Dokumentation[[#This Row],[Leistung]],TAB_Leistungen[Tätigkeit],0),2)</f>
        <v>10</v>
      </c>
      <c r="F29" s="14">
        <f>INDEX(TAB_Leistungen[[Tätigkeit]:[Stk.kosten/Kosten bei Stundensatz]],MATCH(TAB_Dokumentation[[#This Row],[Leistung]],TAB_Leistungen[Tätigkeit],0),3)*TAB_Dokumentation[[#This Row],[Stk.]]</f>
        <v>4.166666666666667</v>
      </c>
      <c r="G29" s="28">
        <v>43132</v>
      </c>
      <c r="H29" s="22" t="s">
        <v>42</v>
      </c>
    </row>
    <row r="30" spans="1:8" ht="57.6" hidden="1" customHeight="1" x14ac:dyDescent="0.3">
      <c r="A30" s="12" t="s">
        <v>17</v>
      </c>
      <c r="B30" s="7" t="s">
        <v>140</v>
      </c>
      <c r="C30" s="16">
        <v>43122</v>
      </c>
      <c r="D30" s="13">
        <v>1</v>
      </c>
      <c r="E30" s="10">
        <f>INDEX(TAB_Leistungen[[Tätigkeit]:[Stk.kosten/Kosten bei Stundensatz]],MATCH(TAB_Dokumentation[[#This Row],[Leistung]],TAB_Leistungen[Tätigkeit],0),2)</f>
        <v>5</v>
      </c>
      <c r="F30" s="14">
        <f>INDEX(TAB_Leistungen[[Tätigkeit]:[Stk.kosten/Kosten bei Stundensatz]],MATCH(TAB_Dokumentation[[#This Row],[Leistung]],TAB_Leistungen[Tätigkeit],0),3)*TAB_Dokumentation[[#This Row],[Stk.]]</f>
        <v>2.0833333333333335</v>
      </c>
      <c r="G30" s="28">
        <v>43132</v>
      </c>
      <c r="H30" s="21" t="s">
        <v>45</v>
      </c>
    </row>
    <row r="31" spans="1:8" ht="43.2" hidden="1" customHeight="1" x14ac:dyDescent="0.3">
      <c r="A31" s="12" t="s">
        <v>46</v>
      </c>
      <c r="B31" s="7" t="s">
        <v>48</v>
      </c>
      <c r="C31" s="16">
        <v>43123</v>
      </c>
      <c r="D31" s="17">
        <v>1</v>
      </c>
      <c r="E31" s="10">
        <f>INDEX(TAB_Leistungen[[Tätigkeit]:[Stk.kosten/Kosten bei Stundensatz]],MATCH(TAB_Dokumentation[[#This Row],[Leistung]],TAB_Leistungen[Tätigkeit],0),2)</f>
        <v>15</v>
      </c>
      <c r="F31" s="14">
        <f>INDEX(TAB_Leistungen[[Tätigkeit]:[Stk.kosten/Kosten bei Stundensatz]],MATCH(TAB_Dokumentation[[#This Row],[Leistung]],TAB_Leistungen[Tätigkeit],0),3)*TAB_Dokumentation[[#This Row],[Stk.]]</f>
        <v>6.25</v>
      </c>
      <c r="G31" s="28">
        <v>43132</v>
      </c>
      <c r="H31" s="21" t="s">
        <v>47</v>
      </c>
    </row>
    <row r="32" spans="1:8" ht="28.8" hidden="1" customHeight="1" x14ac:dyDescent="0.3">
      <c r="A32" s="12" t="s">
        <v>53</v>
      </c>
      <c r="B32" s="7" t="s">
        <v>13</v>
      </c>
      <c r="C32" s="16">
        <v>43124</v>
      </c>
      <c r="D32" s="17">
        <v>0</v>
      </c>
      <c r="E32" s="10">
        <f>INDEX(TAB_Leistungen[[Tätigkeit]:[Stk.kosten/Kosten bei Stundensatz]],MATCH(TAB_Dokumentation[[#This Row],[Leistung]],TAB_Leistungen[Tätigkeit],0),2)</f>
        <v>60</v>
      </c>
      <c r="F32" s="14">
        <f>INDEX(TAB_Leistungen[[Tätigkeit]:[Stk.kosten/Kosten bei Stundensatz]],MATCH(TAB_Dokumentation[[#This Row],[Leistung]],TAB_Leistungen[Tätigkeit],0),3)*TAB_Dokumentation[[#This Row],[Stk.]]</f>
        <v>0</v>
      </c>
      <c r="G32" s="9"/>
      <c r="H32" s="21" t="s">
        <v>115</v>
      </c>
    </row>
    <row r="33" spans="1:8" ht="86.4" hidden="1" customHeight="1" x14ac:dyDescent="0.3">
      <c r="A33" s="12" t="s">
        <v>172</v>
      </c>
      <c r="B33" s="7" t="s">
        <v>48</v>
      </c>
      <c r="C33" s="16">
        <v>43125</v>
      </c>
      <c r="D33" s="17">
        <v>1</v>
      </c>
      <c r="E33" s="10">
        <f>INDEX(TAB_Leistungen[[Tätigkeit]:[Stk.kosten/Kosten bei Stundensatz]],MATCH(TAB_Dokumentation[[#This Row],[Leistung]],TAB_Leistungen[Tätigkeit],0),2)</f>
        <v>15</v>
      </c>
      <c r="F33" s="14">
        <f>INDEX(TAB_Leistungen[[Tätigkeit]:[Stk.kosten/Kosten bei Stundensatz]],MATCH(TAB_Dokumentation[[#This Row],[Leistung]],TAB_Leistungen[Tätigkeit],0),3)*TAB_Dokumentation[[#This Row],[Stk.]]</f>
        <v>6.25</v>
      </c>
      <c r="G33" s="28">
        <v>43132</v>
      </c>
      <c r="H33" s="21" t="s">
        <v>113</v>
      </c>
    </row>
    <row r="34" spans="1:8" ht="115.2" hidden="1" customHeight="1" x14ac:dyDescent="0.3">
      <c r="A34" s="12" t="s">
        <v>74</v>
      </c>
      <c r="B34" s="7" t="s">
        <v>49</v>
      </c>
      <c r="C34" s="16">
        <v>43126</v>
      </c>
      <c r="D34" s="17">
        <v>1</v>
      </c>
      <c r="E34" s="10">
        <f>INDEX(TAB_Leistungen[[Tätigkeit]:[Stk.kosten/Kosten bei Stundensatz]],MATCH(TAB_Dokumentation[[#This Row],[Leistung]],TAB_Leistungen[Tätigkeit],0),2)</f>
        <v>30</v>
      </c>
      <c r="F34" s="14">
        <f>INDEX(TAB_Leistungen[[Tätigkeit]:[Stk.kosten/Kosten bei Stundensatz]],MATCH(TAB_Dokumentation[[#This Row],[Leistung]],TAB_Leistungen[Tätigkeit],0),3)*TAB_Dokumentation[[#This Row],[Stk.]]</f>
        <v>12.5</v>
      </c>
      <c r="G34" s="28">
        <v>43132</v>
      </c>
      <c r="H34" s="21" t="s">
        <v>69</v>
      </c>
    </row>
    <row r="35" spans="1:8" ht="35.4" hidden="1" customHeight="1" x14ac:dyDescent="0.3">
      <c r="A35" s="12" t="s">
        <v>41</v>
      </c>
      <c r="B35" s="7" t="s">
        <v>1</v>
      </c>
      <c r="C35" s="16">
        <v>43129</v>
      </c>
      <c r="D35" s="17">
        <v>1</v>
      </c>
      <c r="E35" s="10">
        <f>INDEX(TAB_Leistungen[[Tätigkeit]:[Stk.kosten/Kosten bei Stundensatz]],MATCH(TAB_Dokumentation[[#This Row],[Leistung]],TAB_Leistungen[Tätigkeit],0),2)</f>
        <v>10</v>
      </c>
      <c r="F35" s="14">
        <f>INDEX(TAB_Leistungen[[Tätigkeit]:[Stk.kosten/Kosten bei Stundensatz]],MATCH(TAB_Dokumentation[[#This Row],[Leistung]],TAB_Leistungen[Tätigkeit],0),3)*TAB_Dokumentation[[#This Row],[Stk.]]</f>
        <v>4.166666666666667</v>
      </c>
      <c r="G35" s="28">
        <v>43132</v>
      </c>
      <c r="H35" s="21" t="s">
        <v>55</v>
      </c>
    </row>
    <row r="36" spans="1:8" ht="28.8" hidden="1" customHeight="1" x14ac:dyDescent="0.3">
      <c r="A36" s="12" t="s">
        <v>41</v>
      </c>
      <c r="B36" s="7" t="s">
        <v>48</v>
      </c>
      <c r="C36" s="16">
        <v>43129</v>
      </c>
      <c r="D36" s="17">
        <v>1</v>
      </c>
      <c r="E36" s="10">
        <f>INDEX(TAB_Leistungen[[Tätigkeit]:[Stk.kosten/Kosten bei Stundensatz]],MATCH(TAB_Dokumentation[[#This Row],[Leistung]],TAB_Leistungen[Tätigkeit],0),2)</f>
        <v>15</v>
      </c>
      <c r="F36" s="14">
        <f>INDEX(TAB_Leistungen[[Tätigkeit]:[Stk.kosten/Kosten bei Stundensatz]],MATCH(TAB_Dokumentation[[#This Row],[Leistung]],TAB_Leistungen[Tätigkeit],0),3)*TAB_Dokumentation[[#This Row],[Stk.]]</f>
        <v>6.25</v>
      </c>
      <c r="G36" s="28">
        <v>43132</v>
      </c>
      <c r="H36" s="21" t="s">
        <v>56</v>
      </c>
    </row>
    <row r="37" spans="1:8" ht="100.8" hidden="1" customHeight="1" x14ac:dyDescent="0.3">
      <c r="A37" s="32" t="s">
        <v>509</v>
      </c>
      <c r="B37" s="7" t="s">
        <v>2</v>
      </c>
      <c r="C37" s="16">
        <v>43325</v>
      </c>
      <c r="D37" s="17">
        <v>50</v>
      </c>
      <c r="E37" s="10">
        <f>INDEX(TAB_Leistungen[[Tätigkeit]:[Stk.kosten/Kosten bei Stundensatz]],MATCH(TAB_Dokumentation[[#This Row],[Leistung]],TAB_Leistungen[Tätigkeit],0),2)</f>
        <v>10</v>
      </c>
      <c r="F37" s="14">
        <f>INDEX(TAB_Leistungen[[Tätigkeit]:[Stk.kosten/Kosten bei Stundensatz]],MATCH(TAB_Dokumentation[[#This Row],[Leistung]],TAB_Leistungen[Tätigkeit],0),3)*TAB_Dokumentation[[#This Row],[Stk.]]</f>
        <v>83.333333333333343</v>
      </c>
      <c r="G37" s="28">
        <v>43497</v>
      </c>
      <c r="H37" s="21" t="s">
        <v>211</v>
      </c>
    </row>
    <row r="38" spans="1:8" ht="72" hidden="1" customHeight="1" x14ac:dyDescent="0.3">
      <c r="A38" s="12" t="s">
        <v>17</v>
      </c>
      <c r="B38" s="7" t="s">
        <v>140</v>
      </c>
      <c r="C38" s="16">
        <v>43131</v>
      </c>
      <c r="D38" s="13">
        <v>1</v>
      </c>
      <c r="E38" s="10">
        <f>INDEX(TAB_Leistungen[[Tätigkeit]:[Stk.kosten/Kosten bei Stundensatz]],MATCH(TAB_Dokumentation[[#This Row],[Leistung]],TAB_Leistungen[Tätigkeit],0),2)</f>
        <v>5</v>
      </c>
      <c r="F38" s="14">
        <f>INDEX(TAB_Leistungen[[Tätigkeit]:[Stk.kosten/Kosten bei Stundensatz]],MATCH(TAB_Dokumentation[[#This Row],[Leistung]],TAB_Leistungen[Tätigkeit],0),3)*TAB_Dokumentation[[#This Row],[Stk.]]</f>
        <v>2.0833333333333335</v>
      </c>
      <c r="G38" s="28">
        <v>43132</v>
      </c>
      <c r="H38" s="6" t="s">
        <v>60</v>
      </c>
    </row>
    <row r="39" spans="1:8" ht="14.4" hidden="1" customHeight="1" x14ac:dyDescent="0.3">
      <c r="A39" s="32" t="s">
        <v>509</v>
      </c>
      <c r="B39" s="7" t="s">
        <v>48</v>
      </c>
      <c r="C39" s="16">
        <v>43326</v>
      </c>
      <c r="D39" s="17">
        <v>1</v>
      </c>
      <c r="E39" s="10">
        <f>INDEX(TAB_Leistungen[[Tätigkeit]:[Stk.kosten/Kosten bei Stundensatz]],MATCH(TAB_Dokumentation[[#This Row],[Leistung]],TAB_Leistungen[Tätigkeit],0),2)</f>
        <v>15</v>
      </c>
      <c r="F39" s="14">
        <f>INDEX(TAB_Leistungen[[Tätigkeit]:[Stk.kosten/Kosten bei Stundensatz]],MATCH(TAB_Dokumentation[[#This Row],[Leistung]],TAB_Leistungen[Tätigkeit],0),3)*TAB_Dokumentation[[#This Row],[Stk.]]</f>
        <v>6.25</v>
      </c>
      <c r="G39" s="28">
        <v>43497</v>
      </c>
      <c r="H39" s="6" t="s">
        <v>209</v>
      </c>
    </row>
    <row r="40" spans="1:8" ht="43.2" hidden="1" customHeight="1" x14ac:dyDescent="0.3">
      <c r="A40" s="32" t="s">
        <v>509</v>
      </c>
      <c r="B40" s="7" t="s">
        <v>48</v>
      </c>
      <c r="C40" s="16">
        <v>43326</v>
      </c>
      <c r="D40" s="17">
        <v>1</v>
      </c>
      <c r="E40" s="10">
        <f>INDEX(TAB_Leistungen[[Tätigkeit]:[Stk.kosten/Kosten bei Stundensatz]],MATCH(TAB_Dokumentation[[#This Row],[Leistung]],TAB_Leistungen[Tätigkeit],0),2)</f>
        <v>15</v>
      </c>
      <c r="F40" s="14">
        <f>INDEX(TAB_Leistungen[[Tätigkeit]:[Stk.kosten/Kosten bei Stundensatz]],MATCH(TAB_Dokumentation[[#This Row],[Leistung]],TAB_Leistungen[Tätigkeit],0),3)*TAB_Dokumentation[[#This Row],[Stk.]]</f>
        <v>6.25</v>
      </c>
      <c r="G40" s="28">
        <v>43497</v>
      </c>
      <c r="H40" s="6" t="s">
        <v>215</v>
      </c>
    </row>
    <row r="41" spans="1:8" ht="57.6" hidden="1" customHeight="1" x14ac:dyDescent="0.3">
      <c r="A41" s="32" t="s">
        <v>509</v>
      </c>
      <c r="B41" s="7" t="s">
        <v>48</v>
      </c>
      <c r="C41" s="16">
        <v>43342</v>
      </c>
      <c r="D41" s="17">
        <v>1</v>
      </c>
      <c r="E41" s="10">
        <f>INDEX(TAB_Leistungen[[Tätigkeit]:[Stk.kosten/Kosten bei Stundensatz]],MATCH(TAB_Dokumentation[[#This Row],[Leistung]],TAB_Leistungen[Tätigkeit],0),2)</f>
        <v>15</v>
      </c>
      <c r="F41" s="14">
        <f>INDEX(TAB_Leistungen[[Tätigkeit]:[Stk.kosten/Kosten bei Stundensatz]],MATCH(TAB_Dokumentation[[#This Row],[Leistung]],TAB_Leistungen[Tätigkeit],0),3)*TAB_Dokumentation[[#This Row],[Stk.]]</f>
        <v>6.25</v>
      </c>
      <c r="G41" s="28">
        <v>43497</v>
      </c>
      <c r="H41" s="6" t="s">
        <v>216</v>
      </c>
    </row>
    <row r="42" spans="1:8" ht="72" customHeight="1" x14ac:dyDescent="0.3">
      <c r="A42" s="32" t="s">
        <v>239</v>
      </c>
      <c r="B42" s="7" t="s">
        <v>50</v>
      </c>
      <c r="C42" s="16">
        <v>43413</v>
      </c>
      <c r="D42" s="17">
        <v>1</v>
      </c>
      <c r="E42" s="10">
        <f>INDEX(TAB_Leistungen[[Tätigkeit]:[Stk.kosten/Kosten bei Stundensatz]],MATCH(TAB_Dokumentation[[#This Row],[Leistung]],TAB_Leistungen[Tätigkeit],0),2)</f>
        <v>5</v>
      </c>
      <c r="F42" s="14">
        <f>INDEX(TAB_Leistungen[[Tätigkeit]:[Stk.kosten/Kosten bei Stundensatz]],MATCH(TAB_Dokumentation[[#This Row],[Leistung]],TAB_Leistungen[Tätigkeit],0),3)*TAB_Dokumentation[[#This Row],[Stk.]]</f>
        <v>2.0833333333333335</v>
      </c>
      <c r="G42" s="28">
        <v>43497</v>
      </c>
      <c r="H42" s="6" t="s">
        <v>220</v>
      </c>
    </row>
    <row r="43" spans="1:8" ht="14.4" hidden="1" customHeight="1" x14ac:dyDescent="0.3">
      <c r="A43" s="12" t="s">
        <v>46</v>
      </c>
      <c r="B43" s="7" t="s">
        <v>140</v>
      </c>
      <c r="C43" s="16">
        <v>43133</v>
      </c>
      <c r="D43" s="17">
        <v>1</v>
      </c>
      <c r="E43" s="10">
        <f>INDEX(TAB_Leistungen[[Tätigkeit]:[Stk.kosten/Kosten bei Stundensatz]],MATCH(TAB_Dokumentation[[#This Row],[Leistung]],TAB_Leistungen[Tätigkeit],0),2)</f>
        <v>5</v>
      </c>
      <c r="F43" s="14">
        <f>INDEX(TAB_Leistungen[[Tätigkeit]:[Stk.kosten/Kosten bei Stundensatz]],MATCH(TAB_Dokumentation[[#This Row],[Leistung]],TAB_Leistungen[Tätigkeit],0),3)*TAB_Dokumentation[[#This Row],[Stk.]]</f>
        <v>2.0833333333333335</v>
      </c>
      <c r="G43" s="28">
        <v>43132</v>
      </c>
      <c r="H43" s="6" t="s">
        <v>68</v>
      </c>
    </row>
    <row r="44" spans="1:8" ht="57.6" hidden="1" customHeight="1" x14ac:dyDescent="0.3">
      <c r="A44" s="12" t="s">
        <v>74</v>
      </c>
      <c r="B44" s="7" t="s">
        <v>140</v>
      </c>
      <c r="C44" s="16">
        <v>43133</v>
      </c>
      <c r="D44" s="17">
        <v>1</v>
      </c>
      <c r="E44" s="10">
        <f>INDEX(TAB_Leistungen[[Tätigkeit]:[Stk.kosten/Kosten bei Stundensatz]],MATCH(TAB_Dokumentation[[#This Row],[Leistung]],TAB_Leistungen[Tätigkeit],0),2)</f>
        <v>5</v>
      </c>
      <c r="F44" s="14">
        <f>INDEX(TAB_Leistungen[[Tätigkeit]:[Stk.kosten/Kosten bei Stundensatz]],MATCH(TAB_Dokumentation[[#This Row],[Leistung]],TAB_Leistungen[Tätigkeit],0),3)*TAB_Dokumentation[[#This Row],[Stk.]]</f>
        <v>2.0833333333333335</v>
      </c>
      <c r="G44" s="28">
        <v>43132</v>
      </c>
      <c r="H44" s="6" t="s">
        <v>70</v>
      </c>
    </row>
    <row r="45" spans="1:8" ht="28.8" hidden="1" customHeight="1" x14ac:dyDescent="0.3">
      <c r="A45" s="12" t="s">
        <v>74</v>
      </c>
      <c r="B45" s="7" t="s">
        <v>50</v>
      </c>
      <c r="C45" s="16">
        <v>43133</v>
      </c>
      <c r="D45" s="17">
        <v>1</v>
      </c>
      <c r="E45" s="10">
        <f>INDEX(TAB_Leistungen[[Tätigkeit]:[Stk.kosten/Kosten bei Stundensatz]],MATCH(TAB_Dokumentation[[#This Row],[Leistung]],TAB_Leistungen[Tätigkeit],0),2)</f>
        <v>5</v>
      </c>
      <c r="F45" s="14">
        <f>INDEX(TAB_Leistungen[[Tätigkeit]:[Stk.kosten/Kosten bei Stundensatz]],MATCH(TAB_Dokumentation[[#This Row],[Leistung]],TAB_Leistungen[Tätigkeit],0),3)*TAB_Dokumentation[[#This Row],[Stk.]]</f>
        <v>2.0833333333333335</v>
      </c>
      <c r="G45" s="28">
        <v>43132</v>
      </c>
      <c r="H45" s="6" t="s">
        <v>75</v>
      </c>
    </row>
    <row r="46" spans="1:8" ht="28.8" hidden="1" customHeight="1" x14ac:dyDescent="0.3">
      <c r="A46" s="12" t="s">
        <v>76</v>
      </c>
      <c r="B46" s="7" t="s">
        <v>50</v>
      </c>
      <c r="C46" s="16">
        <v>43136</v>
      </c>
      <c r="D46" s="17">
        <v>1</v>
      </c>
      <c r="E46" s="10">
        <f>INDEX(TAB_Leistungen[[Tätigkeit]:[Stk.kosten/Kosten bei Stundensatz]],MATCH(TAB_Dokumentation[[#This Row],[Leistung]],TAB_Leistungen[Tätigkeit],0),2)</f>
        <v>5</v>
      </c>
      <c r="F46" s="14">
        <f>INDEX(TAB_Leistungen[[Tätigkeit]:[Stk.kosten/Kosten bei Stundensatz]],MATCH(TAB_Dokumentation[[#This Row],[Leistung]],TAB_Leistungen[Tätigkeit],0),3)*TAB_Dokumentation[[#This Row],[Stk.]]</f>
        <v>2.0833333333333335</v>
      </c>
      <c r="G46" s="28">
        <v>43132</v>
      </c>
      <c r="H46" s="6" t="s">
        <v>80</v>
      </c>
    </row>
    <row r="47" spans="1:8" ht="28.8" customHeight="1" x14ac:dyDescent="0.3">
      <c r="A47" s="32" t="s">
        <v>239</v>
      </c>
      <c r="B47" s="7" t="s">
        <v>48</v>
      </c>
      <c r="C47" s="16">
        <v>43413</v>
      </c>
      <c r="D47" s="17">
        <v>1</v>
      </c>
      <c r="E47" s="10">
        <f>INDEX(TAB_Leistungen[[Tätigkeit]:[Stk.kosten/Kosten bei Stundensatz]],MATCH(TAB_Dokumentation[[#This Row],[Leistung]],TAB_Leistungen[Tätigkeit],0),2)</f>
        <v>15</v>
      </c>
      <c r="F47" s="14">
        <f>INDEX(TAB_Leistungen[[Tätigkeit]:[Stk.kosten/Kosten bei Stundensatz]],MATCH(TAB_Dokumentation[[#This Row],[Leistung]],TAB_Leistungen[Tätigkeit],0),3)*TAB_Dokumentation[[#This Row],[Stk.]]</f>
        <v>6.25</v>
      </c>
      <c r="G47" s="28">
        <v>43497</v>
      </c>
      <c r="H47" s="6" t="s">
        <v>219</v>
      </c>
    </row>
    <row r="48" spans="1:8" ht="57.6" hidden="1" customHeight="1" x14ac:dyDescent="0.3">
      <c r="A48" s="12" t="s">
        <v>36</v>
      </c>
      <c r="B48" s="7" t="s">
        <v>50</v>
      </c>
      <c r="C48" s="16">
        <v>43137</v>
      </c>
      <c r="D48" s="17">
        <v>1</v>
      </c>
      <c r="E48" s="10">
        <f>INDEX(TAB_Leistungen[[Tätigkeit]:[Stk.kosten/Kosten bei Stundensatz]],MATCH(TAB_Dokumentation[[#This Row],[Leistung]],TAB_Leistungen[Tätigkeit],0),2)</f>
        <v>5</v>
      </c>
      <c r="F48" s="14">
        <f>INDEX(TAB_Leistungen[[Tätigkeit]:[Stk.kosten/Kosten bei Stundensatz]],MATCH(TAB_Dokumentation[[#This Row],[Leistung]],TAB_Leistungen[Tätigkeit],0),3)*TAB_Dokumentation[[#This Row],[Stk.]]</f>
        <v>2.0833333333333335</v>
      </c>
      <c r="G48" s="28">
        <v>43132</v>
      </c>
      <c r="H48" s="6" t="s">
        <v>89</v>
      </c>
    </row>
    <row r="49" spans="1:8" ht="14.4" hidden="1" customHeight="1" x14ac:dyDescent="0.3">
      <c r="A49" s="12" t="s">
        <v>74</v>
      </c>
      <c r="B49" s="7" t="s">
        <v>35</v>
      </c>
      <c r="C49" s="16">
        <v>43137</v>
      </c>
      <c r="D49" s="17">
        <v>1</v>
      </c>
      <c r="E49" s="10">
        <f>INDEX(TAB_Leistungen[[Tätigkeit]:[Stk.kosten/Kosten bei Stundensatz]],MATCH(TAB_Dokumentation[[#This Row],[Leistung]],TAB_Leistungen[Tätigkeit],0),2)</f>
        <v>60</v>
      </c>
      <c r="F49" s="14">
        <f>INDEX(TAB_Leistungen[[Tätigkeit]:[Stk.kosten/Kosten bei Stundensatz]],MATCH(TAB_Dokumentation[[#This Row],[Leistung]],TAB_Leistungen[Tätigkeit],0),3)*TAB_Dokumentation[[#This Row],[Stk.]]</f>
        <v>25</v>
      </c>
      <c r="G49" s="28">
        <v>43132</v>
      </c>
      <c r="H49" s="6" t="s">
        <v>88</v>
      </c>
    </row>
    <row r="50" spans="1:8" hidden="1" x14ac:dyDescent="0.3">
      <c r="A50" s="12" t="s">
        <v>87</v>
      </c>
      <c r="B50" s="7" t="s">
        <v>50</v>
      </c>
      <c r="C50" s="16">
        <v>43137</v>
      </c>
      <c r="D50" s="17">
        <v>1</v>
      </c>
      <c r="E50" s="10">
        <f>INDEX(TAB_Leistungen[[Tätigkeit]:[Stk.kosten/Kosten bei Stundensatz]],MATCH(TAB_Dokumentation[[#This Row],[Leistung]],TAB_Leistungen[Tätigkeit],0),2)</f>
        <v>5</v>
      </c>
      <c r="F50" s="14">
        <f>INDEX(TAB_Leistungen[[Tätigkeit]:[Stk.kosten/Kosten bei Stundensatz]],MATCH(TAB_Dokumentation[[#This Row],[Leistung]],TAB_Leistungen[Tätigkeit],0),3)*TAB_Dokumentation[[#This Row],[Stk.]]</f>
        <v>2.0833333333333335</v>
      </c>
      <c r="G50" s="28">
        <v>43160</v>
      </c>
      <c r="H50" s="6" t="s">
        <v>81</v>
      </c>
    </row>
    <row r="51" spans="1:8" hidden="1" x14ac:dyDescent="0.3">
      <c r="A51" s="32" t="s">
        <v>146</v>
      </c>
      <c r="B51" s="7" t="s">
        <v>207</v>
      </c>
      <c r="C51" s="16">
        <v>43137</v>
      </c>
      <c r="D51" s="17">
        <v>1</v>
      </c>
      <c r="E51" s="10">
        <f>INDEX(TAB_Leistungen[[Tätigkeit]:[Stk.kosten/Kosten bei Stundensatz]],MATCH(TAB_Dokumentation[[#This Row],[Leistung]],TAB_Leistungen[Tätigkeit],0),2)</f>
        <v>0</v>
      </c>
      <c r="F51" s="14">
        <v>16.8</v>
      </c>
      <c r="G51" s="28">
        <v>43160</v>
      </c>
      <c r="H51" s="6" t="s">
        <v>142</v>
      </c>
    </row>
    <row r="52" spans="1:8" hidden="1" x14ac:dyDescent="0.3">
      <c r="A52" s="12" t="s">
        <v>102</v>
      </c>
      <c r="B52" s="7" t="s">
        <v>13</v>
      </c>
      <c r="C52" s="16">
        <v>43138</v>
      </c>
      <c r="D52" s="13">
        <v>1</v>
      </c>
      <c r="E52" s="10">
        <f>INDEX(TAB_Leistungen[[Tätigkeit]:[Stk.kosten/Kosten bei Stundensatz]],MATCH(TAB_Dokumentation[[#This Row],[Leistung]],TAB_Leistungen[Tätigkeit],0),2)</f>
        <v>60</v>
      </c>
      <c r="F52" s="14">
        <f>INDEX(TAB_Leistungen[[Tätigkeit]:[Stk.kosten/Kosten bei Stundensatz]],MATCH(TAB_Dokumentation[[#This Row],[Leistung]],TAB_Leistungen[Tätigkeit],0),3)*TAB_Dokumentation[[#This Row],[Stk.]]</f>
        <v>25</v>
      </c>
      <c r="G52" s="28">
        <v>43132</v>
      </c>
      <c r="H52" s="6" t="s">
        <v>103</v>
      </c>
    </row>
    <row r="53" spans="1:8" ht="28.8" hidden="1" x14ac:dyDescent="0.3">
      <c r="A53" s="12" t="s">
        <v>74</v>
      </c>
      <c r="B53" s="7" t="s">
        <v>140</v>
      </c>
      <c r="C53" s="16">
        <v>43139</v>
      </c>
      <c r="D53" s="17">
        <v>1</v>
      </c>
      <c r="E53" s="10">
        <f>INDEX(TAB_Leistungen[[Tätigkeit]:[Stk.kosten/Kosten bei Stundensatz]],MATCH(TAB_Dokumentation[[#This Row],[Leistung]],TAB_Leistungen[Tätigkeit],0),2)</f>
        <v>5</v>
      </c>
      <c r="F53" s="14">
        <f>INDEX(TAB_Leistungen[[Tätigkeit]:[Stk.kosten/Kosten bei Stundensatz]],MATCH(TAB_Dokumentation[[#This Row],[Leistung]],TAB_Leistungen[Tätigkeit],0),3)*TAB_Dokumentation[[#This Row],[Stk.]]</f>
        <v>2.0833333333333335</v>
      </c>
      <c r="G53" s="28">
        <v>43160</v>
      </c>
      <c r="H53" s="6" t="s">
        <v>92</v>
      </c>
    </row>
    <row r="54" spans="1:8" hidden="1" x14ac:dyDescent="0.3">
      <c r="A54" s="12" t="s">
        <v>36</v>
      </c>
      <c r="B54" s="7" t="s">
        <v>50</v>
      </c>
      <c r="C54" s="16">
        <v>43140</v>
      </c>
      <c r="D54" s="17">
        <v>1</v>
      </c>
      <c r="E54" s="10">
        <f>INDEX(TAB_Leistungen[[Tätigkeit]:[Stk.kosten/Kosten bei Stundensatz]],MATCH(TAB_Dokumentation[[#This Row],[Leistung]],TAB_Leistungen[Tätigkeit],0),2)</f>
        <v>5</v>
      </c>
      <c r="F54" s="14">
        <f>INDEX(TAB_Leistungen[[Tätigkeit]:[Stk.kosten/Kosten bei Stundensatz]],MATCH(TAB_Dokumentation[[#This Row],[Leistung]],TAB_Leistungen[Tätigkeit],0),3)*TAB_Dokumentation[[#This Row],[Stk.]]</f>
        <v>2.0833333333333335</v>
      </c>
      <c r="G54" s="28">
        <v>43160</v>
      </c>
      <c r="H54" s="6" t="s">
        <v>90</v>
      </c>
    </row>
    <row r="55" spans="1:8" hidden="1" x14ac:dyDescent="0.3">
      <c r="A55" s="12" t="s">
        <v>74</v>
      </c>
      <c r="B55" s="7" t="s">
        <v>48</v>
      </c>
      <c r="C55" s="16">
        <v>43140</v>
      </c>
      <c r="D55" s="17">
        <v>1</v>
      </c>
      <c r="E55" s="10">
        <f>INDEX(TAB_Leistungen[[Tätigkeit]:[Stk.kosten/Kosten bei Stundensatz]],MATCH(TAB_Dokumentation[[#This Row],[Leistung]],TAB_Leistungen[Tätigkeit],0),2)</f>
        <v>15</v>
      </c>
      <c r="F55" s="14">
        <f>INDEX(TAB_Leistungen[[Tätigkeit]:[Stk.kosten/Kosten bei Stundensatz]],MATCH(TAB_Dokumentation[[#This Row],[Leistung]],TAB_Leistungen[Tätigkeit],0),3)*TAB_Dokumentation[[#This Row],[Stk.]]</f>
        <v>6.25</v>
      </c>
      <c r="G55" s="28">
        <v>43160</v>
      </c>
      <c r="H55" s="6" t="s">
        <v>98</v>
      </c>
    </row>
    <row r="56" spans="1:8" hidden="1" x14ac:dyDescent="0.3">
      <c r="A56" s="12" t="s">
        <v>17</v>
      </c>
      <c r="B56" s="7" t="s">
        <v>1</v>
      </c>
      <c r="C56" s="16">
        <v>43144</v>
      </c>
      <c r="D56" s="13">
        <v>1</v>
      </c>
      <c r="E56" s="10">
        <f>INDEX(TAB_Leistungen[[Tätigkeit]:[Stk.kosten/Kosten bei Stundensatz]],MATCH(TAB_Dokumentation[[#This Row],[Leistung]],TAB_Leistungen[Tätigkeit],0),2)</f>
        <v>10</v>
      </c>
      <c r="F56" s="14">
        <f>INDEX(TAB_Leistungen[[Tätigkeit]:[Stk.kosten/Kosten bei Stundensatz]],MATCH(TAB_Dokumentation[[#This Row],[Leistung]],TAB_Leistungen[Tätigkeit],0),3)*TAB_Dokumentation[[#This Row],[Stk.]]</f>
        <v>4.166666666666667</v>
      </c>
      <c r="G56" s="28">
        <v>43160</v>
      </c>
      <c r="H56" s="6" t="s">
        <v>91</v>
      </c>
    </row>
    <row r="57" spans="1:8" hidden="1" x14ac:dyDescent="0.3">
      <c r="A57" s="12" t="s">
        <v>74</v>
      </c>
      <c r="B57" s="7" t="s">
        <v>50</v>
      </c>
      <c r="C57" s="16">
        <v>43144</v>
      </c>
      <c r="D57" s="17">
        <v>1</v>
      </c>
      <c r="E57" s="10">
        <f>INDEX(TAB_Leistungen[[Tätigkeit]:[Stk.kosten/Kosten bei Stundensatz]],MATCH(TAB_Dokumentation[[#This Row],[Leistung]],TAB_Leistungen[Tätigkeit],0),2)</f>
        <v>5</v>
      </c>
      <c r="F57" s="14">
        <f>INDEX(TAB_Leistungen[[Tätigkeit]:[Stk.kosten/Kosten bei Stundensatz]],MATCH(TAB_Dokumentation[[#This Row],[Leistung]],TAB_Leistungen[Tätigkeit],0),3)*TAB_Dokumentation[[#This Row],[Stk.]]</f>
        <v>2.0833333333333335</v>
      </c>
      <c r="G57" s="28">
        <v>43160</v>
      </c>
      <c r="H57" s="6" t="s">
        <v>97</v>
      </c>
    </row>
    <row r="58" spans="1:8" hidden="1" x14ac:dyDescent="0.3">
      <c r="A58" s="12" t="s">
        <v>17</v>
      </c>
      <c r="B58" s="7" t="s">
        <v>140</v>
      </c>
      <c r="C58" s="16">
        <v>43145</v>
      </c>
      <c r="D58" s="13">
        <v>1</v>
      </c>
      <c r="E58" s="10">
        <f>INDEX(TAB_Leistungen[[Tätigkeit]:[Stk.kosten/Kosten bei Stundensatz]],MATCH(TAB_Dokumentation[[#This Row],[Leistung]],TAB_Leistungen[Tätigkeit],0),2)</f>
        <v>5</v>
      </c>
      <c r="F58" s="14">
        <f>INDEX(TAB_Leistungen[[Tätigkeit]:[Stk.kosten/Kosten bei Stundensatz]],MATCH(TAB_Dokumentation[[#This Row],[Leistung]],TAB_Leistungen[Tätigkeit],0),3)*TAB_Dokumentation[[#This Row],[Stk.]]</f>
        <v>2.0833333333333335</v>
      </c>
      <c r="G58" s="28">
        <v>43160</v>
      </c>
      <c r="H58" s="6" t="s">
        <v>99</v>
      </c>
    </row>
    <row r="59" spans="1:8" hidden="1" x14ac:dyDescent="0.3">
      <c r="A59" s="12" t="s">
        <v>17</v>
      </c>
      <c r="B59" s="7" t="s">
        <v>1</v>
      </c>
      <c r="C59" s="16">
        <v>43146</v>
      </c>
      <c r="D59" s="13">
        <v>1</v>
      </c>
      <c r="E59" s="10">
        <f>INDEX(TAB_Leistungen[[Tätigkeit]:[Stk.kosten/Kosten bei Stundensatz]],MATCH(TAB_Dokumentation[[#This Row],[Leistung]],TAB_Leistungen[Tätigkeit],0),2)</f>
        <v>10</v>
      </c>
      <c r="F59" s="14">
        <f>INDEX(TAB_Leistungen[[Tätigkeit]:[Stk.kosten/Kosten bei Stundensatz]],MATCH(TAB_Dokumentation[[#This Row],[Leistung]],TAB_Leistungen[Tätigkeit],0),3)*TAB_Dokumentation[[#This Row],[Stk.]]</f>
        <v>4.166666666666667</v>
      </c>
      <c r="G59" s="28">
        <v>43160</v>
      </c>
      <c r="H59" s="6" t="s">
        <v>96</v>
      </c>
    </row>
    <row r="60" spans="1:8" hidden="1" x14ac:dyDescent="0.3">
      <c r="A60" s="12" t="s">
        <v>17</v>
      </c>
      <c r="B60" s="7" t="s">
        <v>49</v>
      </c>
      <c r="C60" s="16">
        <v>43146</v>
      </c>
      <c r="D60" s="13">
        <v>1</v>
      </c>
      <c r="E60" s="10">
        <f>INDEX(TAB_Leistungen[[Tätigkeit]:[Stk.kosten/Kosten bei Stundensatz]],MATCH(TAB_Dokumentation[[#This Row],[Leistung]],TAB_Leistungen[Tätigkeit],0),2)</f>
        <v>30</v>
      </c>
      <c r="F60" s="14">
        <f>INDEX(TAB_Leistungen[[Tätigkeit]:[Stk.kosten/Kosten bei Stundensatz]],MATCH(TAB_Dokumentation[[#This Row],[Leistung]],TAB_Leistungen[Tätigkeit],0),3)*TAB_Dokumentation[[#This Row],[Stk.]]</f>
        <v>12.5</v>
      </c>
      <c r="G60" s="28">
        <v>43160</v>
      </c>
      <c r="H60" s="6" t="s">
        <v>117</v>
      </c>
    </row>
    <row r="61" spans="1:8" ht="129.6" hidden="1" x14ac:dyDescent="0.3">
      <c r="A61" s="12" t="s">
        <v>74</v>
      </c>
      <c r="B61" s="7" t="s">
        <v>1</v>
      </c>
      <c r="C61" s="16">
        <v>43146</v>
      </c>
      <c r="D61" s="17">
        <v>1</v>
      </c>
      <c r="E61" s="10">
        <f>INDEX(TAB_Leistungen[[Tätigkeit]:[Stk.kosten/Kosten bei Stundensatz]],MATCH(TAB_Dokumentation[[#This Row],[Leistung]],TAB_Leistungen[Tätigkeit],0),2)</f>
        <v>10</v>
      </c>
      <c r="F61" s="14">
        <f>INDEX(TAB_Leistungen[[Tätigkeit]:[Stk.kosten/Kosten bei Stundensatz]],MATCH(TAB_Dokumentation[[#This Row],[Leistung]],TAB_Leistungen[Tätigkeit],0),3)*TAB_Dokumentation[[#This Row],[Stk.]]</f>
        <v>4.166666666666667</v>
      </c>
      <c r="G61" s="28">
        <v>43160</v>
      </c>
      <c r="H61" s="6" t="s">
        <v>158</v>
      </c>
    </row>
    <row r="62" spans="1:8" hidden="1" x14ac:dyDescent="0.3">
      <c r="A62" s="15" t="s">
        <v>17</v>
      </c>
      <c r="B62" s="7" t="s">
        <v>48</v>
      </c>
      <c r="C62" s="16">
        <v>43150</v>
      </c>
      <c r="D62" s="13">
        <v>1</v>
      </c>
      <c r="E62" s="10">
        <f>INDEX(TAB_Leistungen[[Tätigkeit]:[Stk.kosten/Kosten bei Stundensatz]],MATCH(TAB_Dokumentation[[#This Row],[Leistung]],TAB_Leistungen[Tätigkeit],0),2)</f>
        <v>15</v>
      </c>
      <c r="F62" s="14">
        <f>INDEX(TAB_Leistungen[[Tätigkeit]:[Stk.kosten/Kosten bei Stundensatz]],MATCH(TAB_Dokumentation[[#This Row],[Leistung]],TAB_Leistungen[Tätigkeit],0),3)*TAB_Dokumentation[[#This Row],[Stk.]]</f>
        <v>6.25</v>
      </c>
      <c r="G62" s="28">
        <v>43160</v>
      </c>
      <c r="H62" s="6" t="s">
        <v>100</v>
      </c>
    </row>
    <row r="63" spans="1:8" hidden="1" x14ac:dyDescent="0.3">
      <c r="A63" s="15" t="s">
        <v>17</v>
      </c>
      <c r="B63" s="7" t="s">
        <v>48</v>
      </c>
      <c r="C63" s="16">
        <v>43150</v>
      </c>
      <c r="D63" s="13">
        <v>1</v>
      </c>
      <c r="E63" s="10">
        <f>INDEX(TAB_Leistungen[[Tätigkeit]:[Stk.kosten/Kosten bei Stundensatz]],MATCH(TAB_Dokumentation[[#This Row],[Leistung]],TAB_Leistungen[Tätigkeit],0),2)</f>
        <v>15</v>
      </c>
      <c r="F63" s="14">
        <f>INDEX(TAB_Leistungen[[Tätigkeit]:[Stk.kosten/Kosten bei Stundensatz]],MATCH(TAB_Dokumentation[[#This Row],[Leistung]],TAB_Leistungen[Tätigkeit],0),3)*TAB_Dokumentation[[#This Row],[Stk.]]</f>
        <v>6.25</v>
      </c>
      <c r="G63" s="28">
        <v>43160</v>
      </c>
      <c r="H63" s="6" t="s">
        <v>107</v>
      </c>
    </row>
    <row r="64" spans="1:8" hidden="1" x14ac:dyDescent="0.3">
      <c r="A64" s="39" t="s">
        <v>509</v>
      </c>
      <c r="B64" s="7" t="s">
        <v>140</v>
      </c>
      <c r="C64" s="16">
        <v>43412</v>
      </c>
      <c r="D64" s="17">
        <v>1</v>
      </c>
      <c r="E64" s="10">
        <f>INDEX(TAB_Leistungen[[Tätigkeit]:[Stk.kosten/Kosten bei Stundensatz]],MATCH(TAB_Dokumentation[[#This Row],[Leistung]],TAB_Leistungen[Tätigkeit],0),2)</f>
        <v>5</v>
      </c>
      <c r="F64" s="14">
        <f>INDEX(TAB_Leistungen[[Tätigkeit]:[Stk.kosten/Kosten bei Stundensatz]],MATCH(TAB_Dokumentation[[#This Row],[Leistung]],TAB_Leistungen[Tätigkeit],0),3)*TAB_Dokumentation[[#This Row],[Stk.]]</f>
        <v>2.0833333333333335</v>
      </c>
      <c r="G64" s="28">
        <v>43497</v>
      </c>
      <c r="H64" s="6" t="s">
        <v>218</v>
      </c>
    </row>
    <row r="65" spans="1:8" hidden="1" x14ac:dyDescent="0.3">
      <c r="A65" s="39" t="s">
        <v>509</v>
      </c>
      <c r="B65" s="7" t="s">
        <v>140</v>
      </c>
      <c r="C65" s="16">
        <v>43412</v>
      </c>
      <c r="D65" s="17">
        <v>1</v>
      </c>
      <c r="E65" s="10">
        <f>INDEX(TAB_Leistungen[[Tätigkeit]:[Stk.kosten/Kosten bei Stundensatz]],MATCH(TAB_Dokumentation[[#This Row],[Leistung]],TAB_Leistungen[Tätigkeit],0),2)</f>
        <v>5</v>
      </c>
      <c r="F65" s="14">
        <f>INDEX(TAB_Leistungen[[Tätigkeit]:[Stk.kosten/Kosten bei Stundensatz]],MATCH(TAB_Dokumentation[[#This Row],[Leistung]],TAB_Leistungen[Tätigkeit],0),3)*TAB_Dokumentation[[#This Row],[Stk.]]</f>
        <v>2.0833333333333335</v>
      </c>
      <c r="G65" s="28">
        <v>43497</v>
      </c>
      <c r="H65" s="6" t="s">
        <v>218</v>
      </c>
    </row>
    <row r="66" spans="1:8" ht="28.8" hidden="1" x14ac:dyDescent="0.3">
      <c r="A66" s="15" t="s">
        <v>110</v>
      </c>
      <c r="B66" s="7" t="s">
        <v>1</v>
      </c>
      <c r="C66" s="16">
        <v>43151</v>
      </c>
      <c r="D66" s="17">
        <v>1</v>
      </c>
      <c r="E66" s="10">
        <f>INDEX(TAB_Leistungen[[Tätigkeit]:[Stk.kosten/Kosten bei Stundensatz]],MATCH(TAB_Dokumentation[[#This Row],[Leistung]],TAB_Leistungen[Tätigkeit],0),2)</f>
        <v>10</v>
      </c>
      <c r="F66" s="14">
        <f>INDEX(TAB_Leistungen[[Tätigkeit]:[Stk.kosten/Kosten bei Stundensatz]],MATCH(TAB_Dokumentation[[#This Row],[Leistung]],TAB_Leistungen[Tätigkeit],0),3)*TAB_Dokumentation[[#This Row],[Stk.]]</f>
        <v>4.166666666666667</v>
      </c>
      <c r="G66" s="28">
        <v>43160</v>
      </c>
      <c r="H66" s="6" t="s">
        <v>111</v>
      </c>
    </row>
    <row r="67" spans="1:8" ht="28.8" hidden="1" x14ac:dyDescent="0.3">
      <c r="A67" s="15" t="s">
        <v>102</v>
      </c>
      <c r="B67" s="7" t="s">
        <v>22</v>
      </c>
      <c r="C67" s="16">
        <v>43151</v>
      </c>
      <c r="D67" s="13">
        <v>1</v>
      </c>
      <c r="E67" s="10">
        <f>INDEX(TAB_Leistungen[[Tätigkeit]:[Stk.kosten/Kosten bei Stundensatz]],MATCH(TAB_Dokumentation[[#This Row],[Leistung]],TAB_Leistungen[Tätigkeit],0),2)</f>
        <v>60</v>
      </c>
      <c r="F67" s="14">
        <f>INDEX(TAB_Leistungen[[Tätigkeit]:[Stk.kosten/Kosten bei Stundensatz]],MATCH(TAB_Dokumentation[[#This Row],[Leistung]],TAB_Leistungen[Tätigkeit],0),3)*TAB_Dokumentation[[#This Row],[Stk.]]</f>
        <v>25</v>
      </c>
      <c r="G67" s="28">
        <v>43160</v>
      </c>
      <c r="H67" s="6" t="s">
        <v>106</v>
      </c>
    </row>
    <row r="68" spans="1:8" hidden="1" x14ac:dyDescent="0.3">
      <c r="A68" s="15" t="s">
        <v>17</v>
      </c>
      <c r="B68" s="7" t="s">
        <v>140</v>
      </c>
      <c r="C68" s="16">
        <v>43151</v>
      </c>
      <c r="D68" s="13">
        <v>1</v>
      </c>
      <c r="E68" s="10">
        <f>INDEX(TAB_Leistungen[[Tätigkeit]:[Stk.kosten/Kosten bei Stundensatz]],MATCH(TAB_Dokumentation[[#This Row],[Leistung]],TAB_Leistungen[Tätigkeit],0),2)</f>
        <v>5</v>
      </c>
      <c r="F68" s="14">
        <f>INDEX(TAB_Leistungen[[Tätigkeit]:[Stk.kosten/Kosten bei Stundensatz]],MATCH(TAB_Dokumentation[[#This Row],[Leistung]],TAB_Leistungen[Tätigkeit],0),3)*TAB_Dokumentation[[#This Row],[Stk.]]</f>
        <v>2.0833333333333335</v>
      </c>
      <c r="G68" s="28">
        <v>43160</v>
      </c>
      <c r="H68" s="6" t="s">
        <v>108</v>
      </c>
    </row>
    <row r="69" spans="1:8" ht="28.8" hidden="1" x14ac:dyDescent="0.3">
      <c r="A69" s="12" t="s">
        <v>17</v>
      </c>
      <c r="B69" s="7" t="s">
        <v>140</v>
      </c>
      <c r="C69" s="16">
        <v>43152</v>
      </c>
      <c r="D69" s="17">
        <v>1</v>
      </c>
      <c r="E69" s="10">
        <f>INDEX(TAB_Leistungen[[Tätigkeit]:[Stk.kosten/Kosten bei Stundensatz]],MATCH(TAB_Dokumentation[[#This Row],[Leistung]],TAB_Leistungen[Tätigkeit],0),2)</f>
        <v>5</v>
      </c>
      <c r="F69" s="14">
        <f>INDEX(TAB_Leistungen[[Tätigkeit]:[Stk.kosten/Kosten bei Stundensatz]],MATCH(TAB_Dokumentation[[#This Row],[Leistung]],TAB_Leistungen[Tätigkeit],0),3)*TAB_Dokumentation[[#This Row],[Stk.]]</f>
        <v>2.0833333333333335</v>
      </c>
      <c r="G69" s="28">
        <v>43160</v>
      </c>
      <c r="H69" s="6" t="s">
        <v>116</v>
      </c>
    </row>
    <row r="70" spans="1:8" ht="28.8" hidden="1" x14ac:dyDescent="0.3">
      <c r="A70" s="12" t="s">
        <v>110</v>
      </c>
      <c r="B70" s="7" t="s">
        <v>1</v>
      </c>
      <c r="C70" s="16">
        <v>43152</v>
      </c>
      <c r="D70" s="17">
        <v>1</v>
      </c>
      <c r="E70" s="10">
        <f>INDEX(TAB_Leistungen[[Tätigkeit]:[Stk.kosten/Kosten bei Stundensatz]],MATCH(TAB_Dokumentation[[#This Row],[Leistung]],TAB_Leistungen[Tätigkeit],0),2)</f>
        <v>10</v>
      </c>
      <c r="F70" s="14">
        <f>INDEX(TAB_Leistungen[[Tätigkeit]:[Stk.kosten/Kosten bei Stundensatz]],MATCH(TAB_Dokumentation[[#This Row],[Leistung]],TAB_Leistungen[Tätigkeit],0),3)*TAB_Dokumentation[[#This Row],[Stk.]]</f>
        <v>4.166666666666667</v>
      </c>
      <c r="G70" s="28">
        <v>43160</v>
      </c>
      <c r="H70" s="6" t="s">
        <v>112</v>
      </c>
    </row>
    <row r="71" spans="1:8" hidden="1" x14ac:dyDescent="0.3">
      <c r="A71" s="12" t="s">
        <v>110</v>
      </c>
      <c r="B71" s="7" t="s">
        <v>48</v>
      </c>
      <c r="C71" s="16">
        <v>43156</v>
      </c>
      <c r="D71" s="17">
        <v>1</v>
      </c>
      <c r="E71" s="10">
        <f>INDEX(TAB_Leistungen[[Tätigkeit]:[Stk.kosten/Kosten bei Stundensatz]],MATCH(TAB_Dokumentation[[#This Row],[Leistung]],TAB_Leistungen[Tätigkeit],0),2)</f>
        <v>15</v>
      </c>
      <c r="F71" s="14">
        <f>INDEX(TAB_Leistungen[[Tätigkeit]:[Stk.kosten/Kosten bei Stundensatz]],MATCH(TAB_Dokumentation[[#This Row],[Leistung]],TAB_Leistungen[Tätigkeit],0),3)*TAB_Dokumentation[[#This Row],[Stk.]]</f>
        <v>6.25</v>
      </c>
      <c r="G71" s="28">
        <v>43160</v>
      </c>
      <c r="H71" s="6" t="s">
        <v>118</v>
      </c>
    </row>
    <row r="72" spans="1:8" hidden="1" x14ac:dyDescent="0.3">
      <c r="A72" s="12" t="s">
        <v>17</v>
      </c>
      <c r="B72" s="7" t="s">
        <v>48</v>
      </c>
      <c r="C72" s="16">
        <v>43156</v>
      </c>
      <c r="D72" s="17">
        <v>1</v>
      </c>
      <c r="E72" s="10">
        <f>INDEX(TAB_Leistungen[[Tätigkeit]:[Stk.kosten/Kosten bei Stundensatz]],MATCH(TAB_Dokumentation[[#This Row],[Leistung]],TAB_Leistungen[Tätigkeit],0),2)</f>
        <v>15</v>
      </c>
      <c r="F72" s="14">
        <f>INDEX(TAB_Leistungen[[Tätigkeit]:[Stk.kosten/Kosten bei Stundensatz]],MATCH(TAB_Dokumentation[[#This Row],[Leistung]],TAB_Leistungen[Tätigkeit],0),3)*TAB_Dokumentation[[#This Row],[Stk.]]</f>
        <v>6.25</v>
      </c>
      <c r="G72" s="28">
        <v>43160</v>
      </c>
      <c r="H72" s="6" t="s">
        <v>121</v>
      </c>
    </row>
    <row r="73" spans="1:8" ht="28.8" x14ac:dyDescent="0.3">
      <c r="A73" s="41" t="s">
        <v>239</v>
      </c>
      <c r="B73" s="42" t="s">
        <v>2</v>
      </c>
      <c r="C73" s="43">
        <v>43420</v>
      </c>
      <c r="D73" s="44">
        <v>32</v>
      </c>
      <c r="E73" s="45">
        <f>INDEX(TAB_Leistungen[[Tätigkeit]:[Stk.kosten/Kosten bei Stundensatz]],MATCH(TAB_Dokumentation[[#This Row],[Leistung]],TAB_Leistungen[Tätigkeit],0),2)</f>
        <v>10</v>
      </c>
      <c r="F73" s="46">
        <f>INDEX(TAB_Leistungen[[Tätigkeit]:[Stk.kosten/Kosten bei Stundensatz]],MATCH(TAB_Dokumentation[[#This Row],[Leistung]],TAB_Leistungen[Tätigkeit],0),3)*TAB_Dokumentation[[#This Row],[Stk.]]</f>
        <v>53.333333333333336</v>
      </c>
      <c r="G73" s="47">
        <v>43497</v>
      </c>
      <c r="H73" s="48" t="s">
        <v>234</v>
      </c>
    </row>
    <row r="74" spans="1:8" ht="28.8" x14ac:dyDescent="0.3">
      <c r="A74" s="41" t="s">
        <v>239</v>
      </c>
      <c r="B74" s="42" t="s">
        <v>255</v>
      </c>
      <c r="C74" s="43">
        <v>43420</v>
      </c>
      <c r="D74" s="44">
        <f>88*2</f>
        <v>176</v>
      </c>
      <c r="E74" s="45">
        <f>INDEX(TAB_Leistungen[[Tätigkeit]:[Stk.kosten/Kosten bei Stundensatz]],MATCH(TAB_Dokumentation[[#This Row],[Leistung]],TAB_Leistungen[Tätigkeit],0),2)</f>
        <v>0</v>
      </c>
      <c r="F74" s="46">
        <f>INDEX(TAB_Leistungen[[Tätigkeit]:[Stk.kosten/Kosten bei Stundensatz]],MATCH(TAB_Dokumentation[[#This Row],[Leistung]],TAB_Leistungen[Tätigkeit],0),3)*TAB_Dokumentation[[#This Row],[Stk.]]</f>
        <v>52.8</v>
      </c>
      <c r="G74" s="47">
        <v>43497</v>
      </c>
      <c r="H74" s="48" t="s">
        <v>235</v>
      </c>
    </row>
    <row r="75" spans="1:8" ht="28.8" hidden="1" x14ac:dyDescent="0.3">
      <c r="A75" s="12" t="s">
        <v>172</v>
      </c>
      <c r="B75" s="7" t="s">
        <v>35</v>
      </c>
      <c r="C75" s="16">
        <v>43159</v>
      </c>
      <c r="D75" s="17">
        <v>1</v>
      </c>
      <c r="E75" s="10">
        <f>INDEX(TAB_Leistungen[[Tätigkeit]:[Stk.kosten/Kosten bei Stundensatz]],MATCH(TAB_Dokumentation[[#This Row],[Leistung]],TAB_Leistungen[Tätigkeit],0),2)</f>
        <v>60</v>
      </c>
      <c r="F75" s="14">
        <f>INDEX(TAB_Leistungen[[Tätigkeit]:[Stk.kosten/Kosten bei Stundensatz]],MATCH(TAB_Dokumentation[[#This Row],[Leistung]],TAB_Leistungen[Tätigkeit],0),3)*TAB_Dokumentation[[#This Row],[Stk.]]</f>
        <v>25</v>
      </c>
      <c r="G75" s="28">
        <v>43160</v>
      </c>
      <c r="H75" s="6" t="s">
        <v>114</v>
      </c>
    </row>
    <row r="76" spans="1:8" ht="28.8" hidden="1" x14ac:dyDescent="0.3">
      <c r="A76" s="12" t="s">
        <v>172</v>
      </c>
      <c r="B76" s="7" t="s">
        <v>2</v>
      </c>
      <c r="C76" s="16">
        <v>43159</v>
      </c>
      <c r="D76" s="17">
        <v>4.5</v>
      </c>
      <c r="E76" s="10">
        <f>INDEX(TAB_Leistungen[[Tätigkeit]:[Stk.kosten/Kosten bei Stundensatz]],MATCH(TAB_Dokumentation[[#This Row],[Leistung]],TAB_Leistungen[Tätigkeit],0),2)</f>
        <v>10</v>
      </c>
      <c r="F76" s="14">
        <f>INDEX(TAB_Leistungen[[Tätigkeit]:[Stk.kosten/Kosten bei Stundensatz]],MATCH(TAB_Dokumentation[[#This Row],[Leistung]],TAB_Leistungen[Tätigkeit],0),3)*TAB_Dokumentation[[#This Row],[Stk.]]</f>
        <v>7.5</v>
      </c>
      <c r="G76" s="28">
        <v>43160</v>
      </c>
      <c r="H76" s="6" t="s">
        <v>126</v>
      </c>
    </row>
    <row r="77" spans="1:8" hidden="1" x14ac:dyDescent="0.3">
      <c r="A77" s="12" t="s">
        <v>172</v>
      </c>
      <c r="B77" s="7" t="s">
        <v>48</v>
      </c>
      <c r="C77" s="16">
        <v>43159</v>
      </c>
      <c r="D77" s="17">
        <v>1</v>
      </c>
      <c r="E77" s="10">
        <f>INDEX(TAB_Leistungen[[Tätigkeit]:[Stk.kosten/Kosten bei Stundensatz]],MATCH(TAB_Dokumentation[[#This Row],[Leistung]],TAB_Leistungen[Tätigkeit],0),2)</f>
        <v>15</v>
      </c>
      <c r="F77" s="14">
        <f>INDEX(TAB_Leistungen[[Tätigkeit]:[Stk.kosten/Kosten bei Stundensatz]],MATCH(TAB_Dokumentation[[#This Row],[Leistung]],TAB_Leistungen[Tätigkeit],0),3)*TAB_Dokumentation[[#This Row],[Stk.]]</f>
        <v>6.25</v>
      </c>
      <c r="G77" s="28">
        <v>43160</v>
      </c>
      <c r="H77" s="6" t="s">
        <v>125</v>
      </c>
    </row>
    <row r="78" spans="1:8" x14ac:dyDescent="0.3">
      <c r="A78" s="32" t="s">
        <v>239</v>
      </c>
      <c r="B78" s="7" t="s">
        <v>140</v>
      </c>
      <c r="C78" s="16">
        <v>43451</v>
      </c>
      <c r="D78" s="17">
        <v>1</v>
      </c>
      <c r="E78" s="10">
        <f>INDEX(TAB_Leistungen[[Tätigkeit]:[Stk.kosten/Kosten bei Stundensatz]],MATCH(TAB_Dokumentation[[#This Row],[Leistung]],TAB_Leistungen[Tätigkeit],0),2)</f>
        <v>5</v>
      </c>
      <c r="F78" s="14">
        <f>INDEX(TAB_Leistungen[[Tätigkeit]:[Stk.kosten/Kosten bei Stundensatz]],MATCH(TAB_Dokumentation[[#This Row],[Leistung]],TAB_Leistungen[Tätigkeit],0),3)*TAB_Dokumentation[[#This Row],[Stk.]]</f>
        <v>2.0833333333333335</v>
      </c>
      <c r="G78" s="28">
        <v>43497</v>
      </c>
      <c r="H78" s="6" t="s">
        <v>222</v>
      </c>
    </row>
    <row r="79" spans="1:8" ht="28.8" x14ac:dyDescent="0.3">
      <c r="A79" s="41" t="s">
        <v>239</v>
      </c>
      <c r="B79" s="42" t="s">
        <v>35</v>
      </c>
      <c r="C79" s="43">
        <v>43420</v>
      </c>
      <c r="D79" s="44">
        <v>1.5</v>
      </c>
      <c r="E79" s="45">
        <f>INDEX(TAB_Leistungen[[Tätigkeit]:[Stk.kosten/Kosten bei Stundensatz]],MATCH(TAB_Dokumentation[[#This Row],[Leistung]],TAB_Leistungen[Tätigkeit],0),2)</f>
        <v>60</v>
      </c>
      <c r="F79" s="46">
        <f>INDEX(TAB_Leistungen[[Tätigkeit]:[Stk.kosten/Kosten bei Stundensatz]],MATCH(TAB_Dokumentation[[#This Row],[Leistung]],TAB_Leistungen[Tätigkeit],0),3)*TAB_Dokumentation[[#This Row],[Stk.]]</f>
        <v>37.5</v>
      </c>
      <c r="G79" s="47">
        <v>43497</v>
      </c>
      <c r="H79" s="48" t="s">
        <v>233</v>
      </c>
    </row>
    <row r="80" spans="1:8" ht="28.8" hidden="1" x14ac:dyDescent="0.3">
      <c r="A80" s="12" t="s">
        <v>172</v>
      </c>
      <c r="B80" s="7" t="s">
        <v>140</v>
      </c>
      <c r="C80" s="16">
        <v>43164</v>
      </c>
      <c r="D80" s="17">
        <v>1</v>
      </c>
      <c r="E80" s="10">
        <f>INDEX(TAB_Leistungen[[Tätigkeit]:[Stk.kosten/Kosten bei Stundensatz]],MATCH(TAB_Dokumentation[[#This Row],[Leistung]],TAB_Leistungen[Tätigkeit],0),2)</f>
        <v>5</v>
      </c>
      <c r="F80" s="14">
        <f>INDEX(TAB_Leistungen[[Tätigkeit]:[Stk.kosten/Kosten bei Stundensatz]],MATCH(TAB_Dokumentation[[#This Row],[Leistung]],TAB_Leistungen[Tätigkeit],0),3)*TAB_Dokumentation[[#This Row],[Stk.]]</f>
        <v>2.0833333333333335</v>
      </c>
      <c r="G80" s="28">
        <v>43160</v>
      </c>
      <c r="H80" s="6" t="s">
        <v>131</v>
      </c>
    </row>
    <row r="81" spans="1:8" hidden="1" x14ac:dyDescent="0.3">
      <c r="A81" s="15" t="s">
        <v>74</v>
      </c>
      <c r="B81" s="7" t="s">
        <v>140</v>
      </c>
      <c r="C81" s="16">
        <v>43165</v>
      </c>
      <c r="D81" s="17">
        <v>1</v>
      </c>
      <c r="E81" s="10">
        <f>INDEX(TAB_Leistungen[[Tätigkeit]:[Stk.kosten/Kosten bei Stundensatz]],MATCH(TAB_Dokumentation[[#This Row],[Leistung]],TAB_Leistungen[Tätigkeit],0),2)</f>
        <v>5</v>
      </c>
      <c r="F81" s="14">
        <f>INDEX(TAB_Leistungen[[Tätigkeit]:[Stk.kosten/Kosten bei Stundensatz]],MATCH(TAB_Dokumentation[[#This Row],[Leistung]],TAB_Leistungen[Tätigkeit],0),3)*TAB_Dokumentation[[#This Row],[Stk.]]</f>
        <v>2.0833333333333335</v>
      </c>
      <c r="G81" s="28">
        <v>43160</v>
      </c>
      <c r="H81" s="6" t="s">
        <v>135</v>
      </c>
    </row>
    <row r="82" spans="1:8" hidden="1" x14ac:dyDescent="0.3">
      <c r="A82" s="15" t="s">
        <v>74</v>
      </c>
      <c r="B82" s="7" t="s">
        <v>140</v>
      </c>
      <c r="C82" s="16">
        <v>43165</v>
      </c>
      <c r="D82" s="17">
        <v>1</v>
      </c>
      <c r="E82" s="10">
        <f>INDEX(TAB_Leistungen[[Tätigkeit]:[Stk.kosten/Kosten bei Stundensatz]],MATCH(TAB_Dokumentation[[#This Row],[Leistung]],TAB_Leistungen[Tätigkeit],0),2)</f>
        <v>5</v>
      </c>
      <c r="F82" s="14">
        <f>INDEX(TAB_Leistungen[[Tätigkeit]:[Stk.kosten/Kosten bei Stundensatz]],MATCH(TAB_Dokumentation[[#This Row],[Leistung]],TAB_Leistungen[Tätigkeit],0),3)*TAB_Dokumentation[[#This Row],[Stk.]]</f>
        <v>2.0833333333333335</v>
      </c>
      <c r="G82" s="28">
        <v>43160</v>
      </c>
      <c r="H82" s="6" t="s">
        <v>150</v>
      </c>
    </row>
    <row r="83" spans="1:8" hidden="1" x14ac:dyDescent="0.3">
      <c r="A83" s="12" t="s">
        <v>110</v>
      </c>
      <c r="B83" s="7" t="s">
        <v>48</v>
      </c>
      <c r="C83" s="16">
        <v>43165</v>
      </c>
      <c r="D83" s="17">
        <v>1</v>
      </c>
      <c r="E83" s="10">
        <f>INDEX(TAB_Leistungen[[Tätigkeit]:[Stk.kosten/Kosten bei Stundensatz]],MATCH(TAB_Dokumentation[[#This Row],[Leistung]],TAB_Leistungen[Tätigkeit],0),2)</f>
        <v>15</v>
      </c>
      <c r="F83" s="14">
        <f>INDEX(TAB_Leistungen[[Tätigkeit]:[Stk.kosten/Kosten bei Stundensatz]],MATCH(TAB_Dokumentation[[#This Row],[Leistung]],TAB_Leistungen[Tätigkeit],0),3)*TAB_Dokumentation[[#This Row],[Stk.]]</f>
        <v>6.25</v>
      </c>
      <c r="G83" s="28">
        <v>43160</v>
      </c>
      <c r="H83" s="6" t="s">
        <v>141</v>
      </c>
    </row>
    <row r="84" spans="1:8" ht="144" hidden="1" customHeight="1" x14ac:dyDescent="0.3">
      <c r="A84" s="12" t="s">
        <v>74</v>
      </c>
      <c r="B84" s="7" t="s">
        <v>140</v>
      </c>
      <c r="C84" s="16">
        <v>43165</v>
      </c>
      <c r="D84" s="17">
        <v>1</v>
      </c>
      <c r="E84" s="10">
        <f>INDEX(TAB_Leistungen[[Tätigkeit]:[Stk.kosten/Kosten bei Stundensatz]],MATCH(TAB_Dokumentation[[#This Row],[Leistung]],TAB_Leistungen[Tätigkeit],0),2)</f>
        <v>5</v>
      </c>
      <c r="F84" s="14">
        <f>INDEX(TAB_Leistungen[[Tätigkeit]:[Stk.kosten/Kosten bei Stundensatz]],MATCH(TAB_Dokumentation[[#This Row],[Leistung]],TAB_Leistungen[Tätigkeit],0),3)*TAB_Dokumentation[[#This Row],[Stk.]]</f>
        <v>2.0833333333333335</v>
      </c>
      <c r="G84" s="28">
        <v>43160</v>
      </c>
      <c r="H84" s="6" t="s">
        <v>134</v>
      </c>
    </row>
    <row r="85" spans="1:8" ht="14.4" hidden="1" customHeight="1" x14ac:dyDescent="0.3">
      <c r="A85" s="12" t="s">
        <v>74</v>
      </c>
      <c r="B85" s="7" t="s">
        <v>140</v>
      </c>
      <c r="C85" s="16">
        <v>43165</v>
      </c>
      <c r="D85" s="17">
        <v>1</v>
      </c>
      <c r="E85" s="10">
        <f>INDEX(TAB_Leistungen[[Tätigkeit]:[Stk.kosten/Kosten bei Stundensatz]],MATCH(TAB_Dokumentation[[#This Row],[Leistung]],TAB_Leistungen[Tätigkeit],0),2)</f>
        <v>5</v>
      </c>
      <c r="F85" s="14">
        <f>INDEX(TAB_Leistungen[[Tätigkeit]:[Stk.kosten/Kosten bei Stundensatz]],MATCH(TAB_Dokumentation[[#This Row],[Leistung]],TAB_Leistungen[Tätigkeit],0),3)*TAB_Dokumentation[[#This Row],[Stk.]]</f>
        <v>2.0833333333333335</v>
      </c>
      <c r="G85" s="28">
        <v>43160</v>
      </c>
      <c r="H85" s="6" t="s">
        <v>133</v>
      </c>
    </row>
    <row r="86" spans="1:8" ht="43.2" hidden="1" customHeight="1" x14ac:dyDescent="0.3">
      <c r="A86" s="12" t="s">
        <v>74</v>
      </c>
      <c r="B86" s="7" t="s">
        <v>140</v>
      </c>
      <c r="C86" s="16">
        <v>43165</v>
      </c>
      <c r="D86" s="17">
        <v>1</v>
      </c>
      <c r="E86" s="10">
        <f>INDEX(TAB_Leistungen[[Tätigkeit]:[Stk.kosten/Kosten bei Stundensatz]],MATCH(TAB_Dokumentation[[#This Row],[Leistung]],TAB_Leistungen[Tätigkeit],0),2)</f>
        <v>5</v>
      </c>
      <c r="F86" s="14">
        <f>INDEX(TAB_Leistungen[[Tätigkeit]:[Stk.kosten/Kosten bei Stundensatz]],MATCH(TAB_Dokumentation[[#This Row],[Leistung]],TAB_Leistungen[Tätigkeit],0),3)*TAB_Dokumentation[[#This Row],[Stk.]]</f>
        <v>2.0833333333333335</v>
      </c>
      <c r="G86" s="28">
        <v>43160</v>
      </c>
      <c r="H86" s="6" t="s">
        <v>153</v>
      </c>
    </row>
    <row r="87" spans="1:8" hidden="1" x14ac:dyDescent="0.3">
      <c r="A87" s="39" t="s">
        <v>129</v>
      </c>
      <c r="B87" s="7" t="s">
        <v>49</v>
      </c>
      <c r="C87" s="16">
        <v>43165</v>
      </c>
      <c r="D87" s="17">
        <v>0</v>
      </c>
      <c r="E87" s="10">
        <f>INDEX(TAB_Leistungen[[Tätigkeit]:[Stk.kosten/Kosten bei Stundensatz]],MATCH(TAB_Dokumentation[[#This Row],[Leistung]],TAB_Leistungen[Tätigkeit],0),2)</f>
        <v>30</v>
      </c>
      <c r="F87" s="14">
        <f>INDEX(TAB_Leistungen[[Tätigkeit]:[Stk.kosten/Kosten bei Stundensatz]],MATCH(TAB_Dokumentation[[#This Row],[Leistung]],TAB_Leistungen[Tätigkeit],0),3)*TAB_Dokumentation[[#This Row],[Stk.]]</f>
        <v>0</v>
      </c>
      <c r="G87" s="28">
        <v>43160</v>
      </c>
      <c r="H87" s="6" t="s">
        <v>138</v>
      </c>
    </row>
    <row r="88" spans="1:8" hidden="1" x14ac:dyDescent="0.3">
      <c r="A88" s="39" t="s">
        <v>129</v>
      </c>
      <c r="B88" s="7" t="s">
        <v>49</v>
      </c>
      <c r="C88" s="16">
        <v>43166</v>
      </c>
      <c r="D88" s="17">
        <v>1</v>
      </c>
      <c r="E88" s="10">
        <f>INDEX(TAB_Leistungen[[Tätigkeit]:[Stk.kosten/Kosten bei Stundensatz]],MATCH(TAB_Dokumentation[[#This Row],[Leistung]],TAB_Leistungen[Tätigkeit],0),2)</f>
        <v>30</v>
      </c>
      <c r="F88" s="14">
        <f>INDEX(TAB_Leistungen[[Tätigkeit]:[Stk.kosten/Kosten bei Stundensatz]],MATCH(TAB_Dokumentation[[#This Row],[Leistung]],TAB_Leistungen[Tätigkeit],0),3)*TAB_Dokumentation[[#This Row],[Stk.]]</f>
        <v>12.5</v>
      </c>
      <c r="G88" s="28">
        <v>43160</v>
      </c>
      <c r="H88" s="6" t="s">
        <v>139</v>
      </c>
    </row>
    <row r="89" spans="1:8" hidden="1" x14ac:dyDescent="0.3">
      <c r="A89" s="15" t="s">
        <v>172</v>
      </c>
      <c r="B89" s="7" t="s">
        <v>50</v>
      </c>
      <c r="C89" s="16">
        <v>43168</v>
      </c>
      <c r="D89" s="17">
        <v>1</v>
      </c>
      <c r="E89" s="10">
        <f>INDEX(TAB_Leistungen[[Tätigkeit]:[Stk.kosten/Kosten bei Stundensatz]],MATCH(TAB_Dokumentation[[#This Row],[Leistung]],TAB_Leistungen[Tätigkeit],0),2)</f>
        <v>5</v>
      </c>
      <c r="F89" s="14">
        <f>INDEX(TAB_Leistungen[[Tätigkeit]:[Stk.kosten/Kosten bei Stundensatz]],MATCH(TAB_Dokumentation[[#This Row],[Leistung]],TAB_Leistungen[Tätigkeit],0),3)*TAB_Dokumentation[[#This Row],[Stk.]]</f>
        <v>2.0833333333333335</v>
      </c>
      <c r="G89" s="28">
        <v>43160</v>
      </c>
      <c r="H89" s="6" t="s">
        <v>147</v>
      </c>
    </row>
    <row r="90" spans="1:8" hidden="1" x14ac:dyDescent="0.3">
      <c r="A90" s="15" t="s">
        <v>172</v>
      </c>
      <c r="B90" s="7" t="s">
        <v>140</v>
      </c>
      <c r="C90" s="16">
        <v>43168</v>
      </c>
      <c r="D90" s="17">
        <v>1</v>
      </c>
      <c r="E90" s="10">
        <f>INDEX(TAB_Leistungen[[Tätigkeit]:[Stk.kosten/Kosten bei Stundensatz]],MATCH(TAB_Dokumentation[[#This Row],[Leistung]],TAB_Leistungen[Tätigkeit],0),2)</f>
        <v>5</v>
      </c>
      <c r="F90" s="14">
        <f>INDEX(TAB_Leistungen[[Tätigkeit]:[Stk.kosten/Kosten bei Stundensatz]],MATCH(TAB_Dokumentation[[#This Row],[Leistung]],TAB_Leistungen[Tätigkeit],0),3)*TAB_Dokumentation[[#This Row],[Stk.]]</f>
        <v>2.0833333333333335</v>
      </c>
      <c r="G90" s="28">
        <v>43160</v>
      </c>
      <c r="H90" s="6" t="s">
        <v>148</v>
      </c>
    </row>
    <row r="91" spans="1:8" hidden="1" x14ac:dyDescent="0.3">
      <c r="A91" s="12" t="s">
        <v>74</v>
      </c>
      <c r="B91" s="7" t="s">
        <v>140</v>
      </c>
      <c r="C91" s="16">
        <v>43171</v>
      </c>
      <c r="D91" s="17">
        <v>1</v>
      </c>
      <c r="E91" s="10">
        <f>INDEX(TAB_Leistungen[[Tätigkeit]:[Stk.kosten/Kosten bei Stundensatz]],MATCH(TAB_Dokumentation[[#This Row],[Leistung]],TAB_Leistungen[Tätigkeit],0),2)</f>
        <v>5</v>
      </c>
      <c r="F91" s="14">
        <f>INDEX(TAB_Leistungen[[Tätigkeit]:[Stk.kosten/Kosten bei Stundensatz]],MATCH(TAB_Dokumentation[[#This Row],[Leistung]],TAB_Leistungen[Tätigkeit],0),3)*TAB_Dokumentation[[#This Row],[Stk.]]</f>
        <v>2.0833333333333335</v>
      </c>
      <c r="G91" s="28">
        <v>43160</v>
      </c>
      <c r="H91" s="6" t="s">
        <v>149</v>
      </c>
    </row>
    <row r="92" spans="1:8" ht="86.4" hidden="1" x14ac:dyDescent="0.3">
      <c r="A92" s="32" t="s">
        <v>130</v>
      </c>
      <c r="B92" s="7" t="s">
        <v>140</v>
      </c>
      <c r="C92" s="16">
        <v>43171</v>
      </c>
      <c r="D92" s="17">
        <v>1</v>
      </c>
      <c r="E92" s="10">
        <f>INDEX(TAB_Leistungen[[Tätigkeit]:[Stk.kosten/Kosten bei Stundensatz]],MATCH(TAB_Dokumentation[[#This Row],[Leistung]],TAB_Leistungen[Tätigkeit],0),2)</f>
        <v>5</v>
      </c>
      <c r="F92" s="14">
        <f>INDEX(TAB_Leistungen[[Tätigkeit]:[Stk.kosten/Kosten bei Stundensatz]],MATCH(TAB_Dokumentation[[#This Row],[Leistung]],TAB_Leistungen[Tätigkeit],0),3)*TAB_Dokumentation[[#This Row],[Stk.]]</f>
        <v>2.0833333333333335</v>
      </c>
      <c r="G92" s="28">
        <v>43160</v>
      </c>
      <c r="H92" s="6" t="s">
        <v>155</v>
      </c>
    </row>
    <row r="93" spans="1:8" ht="28.8" hidden="1" x14ac:dyDescent="0.3">
      <c r="A93" s="12" t="s">
        <v>74</v>
      </c>
      <c r="B93" s="7" t="s">
        <v>35</v>
      </c>
      <c r="C93" s="16">
        <v>43173</v>
      </c>
      <c r="D93" s="17">
        <v>1</v>
      </c>
      <c r="E93" s="10">
        <f>INDEX(TAB_Leistungen[[Tätigkeit]:[Stk.kosten/Kosten bei Stundensatz]],MATCH(TAB_Dokumentation[[#This Row],[Leistung]],TAB_Leistungen[Tätigkeit],0),2)</f>
        <v>60</v>
      </c>
      <c r="F93" s="14">
        <f>INDEX(TAB_Leistungen[[Tätigkeit]:[Stk.kosten/Kosten bei Stundensatz]],MATCH(TAB_Dokumentation[[#This Row],[Leistung]],TAB_Leistungen[Tätigkeit],0),3)*TAB_Dokumentation[[#This Row],[Stk.]]</f>
        <v>25</v>
      </c>
      <c r="G93" s="28">
        <v>43160</v>
      </c>
      <c r="H93" s="6" t="s">
        <v>154</v>
      </c>
    </row>
    <row r="94" spans="1:8" hidden="1" x14ac:dyDescent="0.3">
      <c r="A94" s="32" t="s">
        <v>146</v>
      </c>
      <c r="B94" s="7" t="s">
        <v>207</v>
      </c>
      <c r="C94" s="16">
        <v>43173</v>
      </c>
      <c r="D94" s="17">
        <v>1</v>
      </c>
      <c r="E94" s="10">
        <f>INDEX(TAB_Leistungen[[Tätigkeit]:[Stk.kosten/Kosten bei Stundensatz]],MATCH(TAB_Dokumentation[[#This Row],[Leistung]],TAB_Leistungen[Tätigkeit],0),2)</f>
        <v>0</v>
      </c>
      <c r="F94" s="14">
        <v>32.200000000000003</v>
      </c>
      <c r="G94" s="28">
        <v>43160</v>
      </c>
      <c r="H94" s="6" t="s">
        <v>143</v>
      </c>
    </row>
    <row r="95" spans="1:8" ht="14.4" hidden="1" customHeight="1" x14ac:dyDescent="0.3">
      <c r="A95" s="32" t="s">
        <v>146</v>
      </c>
      <c r="B95" s="7" t="s">
        <v>207</v>
      </c>
      <c r="C95" s="16">
        <v>43173</v>
      </c>
      <c r="D95" s="17">
        <v>1</v>
      </c>
      <c r="E95" s="10">
        <f>INDEX(TAB_Leistungen[[Tätigkeit]:[Stk.kosten/Kosten bei Stundensatz]],MATCH(TAB_Dokumentation[[#This Row],[Leistung]],TAB_Leistungen[Tätigkeit],0),2)</f>
        <v>0</v>
      </c>
      <c r="F95" s="14">
        <v>1.61</v>
      </c>
      <c r="G95" s="28">
        <v>43160</v>
      </c>
      <c r="H95" s="6" t="s">
        <v>145</v>
      </c>
    </row>
    <row r="96" spans="1:8" hidden="1" x14ac:dyDescent="0.3">
      <c r="A96" s="32" t="s">
        <v>156</v>
      </c>
      <c r="B96" s="7" t="s">
        <v>140</v>
      </c>
      <c r="C96" s="16">
        <v>43173</v>
      </c>
      <c r="D96" s="17">
        <v>1</v>
      </c>
      <c r="E96" s="10">
        <f>INDEX(TAB_Leistungen[[Tätigkeit]:[Stk.kosten/Kosten bei Stundensatz]],MATCH(TAB_Dokumentation[[#This Row],[Leistung]],TAB_Leistungen[Tätigkeit],0),2)</f>
        <v>5</v>
      </c>
      <c r="F96" s="14">
        <f>INDEX(TAB_Leistungen[[Tätigkeit]:[Stk.kosten/Kosten bei Stundensatz]],MATCH(TAB_Dokumentation[[#This Row],[Leistung]],TAB_Leistungen[Tätigkeit],0),3)*TAB_Dokumentation[[#This Row],[Stk.]]</f>
        <v>2.0833333333333335</v>
      </c>
      <c r="G96" s="28">
        <v>43160</v>
      </c>
      <c r="H96" s="6" t="s">
        <v>157</v>
      </c>
    </row>
    <row r="97" spans="1:8" ht="14.4" hidden="1" customHeight="1" x14ac:dyDescent="0.3">
      <c r="A97" s="32" t="s">
        <v>146</v>
      </c>
      <c r="B97" s="7" t="s">
        <v>207</v>
      </c>
      <c r="C97" s="16">
        <v>43174</v>
      </c>
      <c r="D97" s="17">
        <v>1</v>
      </c>
      <c r="E97" s="10">
        <f>INDEX(TAB_Leistungen[[Tätigkeit]:[Stk.kosten/Kosten bei Stundensatz]],MATCH(TAB_Dokumentation[[#This Row],[Leistung]],TAB_Leistungen[Tätigkeit],0),2)</f>
        <v>0</v>
      </c>
      <c r="F97" s="14">
        <v>5</v>
      </c>
      <c r="G97" s="28">
        <v>43160</v>
      </c>
      <c r="H97" s="38" t="s">
        <v>144</v>
      </c>
    </row>
    <row r="98" spans="1:8" hidden="1" x14ac:dyDescent="0.3">
      <c r="A98" s="12" t="s">
        <v>74</v>
      </c>
      <c r="B98" s="7" t="s">
        <v>140</v>
      </c>
      <c r="C98" s="16">
        <v>43180</v>
      </c>
      <c r="D98" s="17">
        <v>1</v>
      </c>
      <c r="E98" s="10">
        <f>INDEX(TAB_Leistungen[[Tätigkeit]:[Stk.kosten/Kosten bei Stundensatz]],MATCH(TAB_Dokumentation[[#This Row],[Leistung]],TAB_Leistungen[Tätigkeit],0),2)</f>
        <v>5</v>
      </c>
      <c r="F98" s="14">
        <f>INDEX(TAB_Leistungen[[Tätigkeit]:[Stk.kosten/Kosten bei Stundensatz]],MATCH(TAB_Dokumentation[[#This Row],[Leistung]],TAB_Leistungen[Tätigkeit],0),3)*TAB_Dokumentation[[#This Row],[Stk.]]</f>
        <v>2.0833333333333335</v>
      </c>
      <c r="G98" s="28">
        <v>43160</v>
      </c>
      <c r="H98" s="6" t="s">
        <v>163</v>
      </c>
    </row>
    <row r="99" spans="1:8" hidden="1" x14ac:dyDescent="0.3">
      <c r="A99" s="12" t="s">
        <v>74</v>
      </c>
      <c r="B99" s="7" t="s">
        <v>140</v>
      </c>
      <c r="C99" s="16">
        <v>43181</v>
      </c>
      <c r="D99" s="17">
        <v>1</v>
      </c>
      <c r="E99" s="10">
        <f>INDEX(TAB_Leistungen[[Tätigkeit]:[Stk.kosten/Kosten bei Stundensatz]],MATCH(TAB_Dokumentation[[#This Row],[Leistung]],TAB_Leistungen[Tätigkeit],0),2)</f>
        <v>5</v>
      </c>
      <c r="F99" s="14">
        <f>INDEX(TAB_Leistungen[[Tätigkeit]:[Stk.kosten/Kosten bei Stundensatz]],MATCH(TAB_Dokumentation[[#This Row],[Leistung]],TAB_Leistungen[Tätigkeit],0),3)*TAB_Dokumentation[[#This Row],[Stk.]]</f>
        <v>2.0833333333333335</v>
      </c>
      <c r="G99" s="28">
        <v>43160</v>
      </c>
      <c r="H99" s="6" t="s">
        <v>164</v>
      </c>
    </row>
    <row r="100" spans="1:8" hidden="1" x14ac:dyDescent="0.3">
      <c r="A100" s="12" t="s">
        <v>172</v>
      </c>
      <c r="B100" s="7" t="s">
        <v>48</v>
      </c>
      <c r="C100" s="16">
        <v>43186</v>
      </c>
      <c r="D100" s="17">
        <v>1</v>
      </c>
      <c r="E100" s="10">
        <f>INDEX(TAB_Leistungen[[Tätigkeit]:[Stk.kosten/Kosten bei Stundensatz]],MATCH(TAB_Dokumentation[[#This Row],[Leistung]],TAB_Leistungen[Tätigkeit],0),2)</f>
        <v>15</v>
      </c>
      <c r="F100" s="14">
        <f>INDEX(TAB_Leistungen[[Tätigkeit]:[Stk.kosten/Kosten bei Stundensatz]],MATCH(TAB_Dokumentation[[#This Row],[Leistung]],TAB_Leistungen[Tätigkeit],0),3)*TAB_Dokumentation[[#This Row],[Stk.]]</f>
        <v>6.25</v>
      </c>
      <c r="G100" s="28">
        <v>43160</v>
      </c>
      <c r="H100" s="6" t="s">
        <v>166</v>
      </c>
    </row>
    <row r="101" spans="1:8" hidden="1" x14ac:dyDescent="0.3">
      <c r="A101" s="12" t="s">
        <v>74</v>
      </c>
      <c r="B101" s="7" t="s">
        <v>140</v>
      </c>
      <c r="C101" s="16">
        <v>43186</v>
      </c>
      <c r="D101" s="17">
        <v>1</v>
      </c>
      <c r="E101" s="10">
        <f>INDEX(TAB_Leistungen[[Tätigkeit]:[Stk.kosten/Kosten bei Stundensatz]],MATCH(TAB_Dokumentation[[#This Row],[Leistung]],TAB_Leistungen[Tätigkeit],0),2)</f>
        <v>5</v>
      </c>
      <c r="F101" s="14">
        <f>INDEX(TAB_Leistungen[[Tätigkeit]:[Stk.kosten/Kosten bei Stundensatz]],MATCH(TAB_Dokumentation[[#This Row],[Leistung]],TAB_Leistungen[Tätigkeit],0),3)*TAB_Dokumentation[[#This Row],[Stk.]]</f>
        <v>2.0833333333333335</v>
      </c>
      <c r="G101" s="28">
        <v>43160</v>
      </c>
      <c r="H101" s="6" t="s">
        <v>159</v>
      </c>
    </row>
    <row r="102" spans="1:8" hidden="1" x14ac:dyDescent="0.3">
      <c r="A102" s="12" t="s">
        <v>74</v>
      </c>
      <c r="B102" s="7" t="s">
        <v>48</v>
      </c>
      <c r="C102" s="16">
        <v>43186</v>
      </c>
      <c r="D102" s="17">
        <v>1</v>
      </c>
      <c r="E102" s="10">
        <f>INDEX(TAB_Leistungen[[Tätigkeit]:[Stk.kosten/Kosten bei Stundensatz]],MATCH(TAB_Dokumentation[[#This Row],[Leistung]],TAB_Leistungen[Tätigkeit],0),2)</f>
        <v>15</v>
      </c>
      <c r="F102" s="14">
        <f>INDEX(TAB_Leistungen[[Tätigkeit]:[Stk.kosten/Kosten bei Stundensatz]],MATCH(TAB_Dokumentation[[#This Row],[Leistung]],TAB_Leistungen[Tätigkeit],0),3)*TAB_Dokumentation[[#This Row],[Stk.]]</f>
        <v>6.25</v>
      </c>
      <c r="G102" s="28">
        <v>43160</v>
      </c>
      <c r="H102" s="6" t="s">
        <v>160</v>
      </c>
    </row>
    <row r="103" spans="1:8" hidden="1" x14ac:dyDescent="0.3">
      <c r="A103" s="12" t="s">
        <v>74</v>
      </c>
      <c r="B103" s="7" t="s">
        <v>8</v>
      </c>
      <c r="C103" s="16">
        <v>43186</v>
      </c>
      <c r="D103" s="17">
        <v>1</v>
      </c>
      <c r="E103" s="10">
        <f>INDEX(TAB_Leistungen[[Tätigkeit]:[Stk.kosten/Kosten bei Stundensatz]],MATCH(TAB_Dokumentation[[#This Row],[Leistung]],TAB_Leistungen[Tätigkeit],0),2)</f>
        <v>180</v>
      </c>
      <c r="F103" s="14">
        <f>INDEX(TAB_Leistungen[[Tätigkeit]:[Stk.kosten/Kosten bei Stundensatz]],MATCH(TAB_Dokumentation[[#This Row],[Leistung]],TAB_Leistungen[Tätigkeit],0),3)*TAB_Dokumentation[[#This Row],[Stk.]]</f>
        <v>75</v>
      </c>
      <c r="G103" s="28">
        <v>43282</v>
      </c>
      <c r="H103" s="6" t="s">
        <v>161</v>
      </c>
    </row>
    <row r="104" spans="1:8" hidden="1" x14ac:dyDescent="0.3">
      <c r="A104" s="12" t="s">
        <v>74</v>
      </c>
      <c r="B104" s="7" t="s">
        <v>140</v>
      </c>
      <c r="C104" s="16">
        <v>43187</v>
      </c>
      <c r="D104" s="17">
        <v>1</v>
      </c>
      <c r="E104" s="10">
        <f>INDEX(TAB_Leistungen[[Tätigkeit]:[Stk.kosten/Kosten bei Stundensatz]],MATCH(TAB_Dokumentation[[#This Row],[Leistung]],TAB_Leistungen[Tätigkeit],0),2)</f>
        <v>5</v>
      </c>
      <c r="F104" s="14">
        <f>INDEX(TAB_Leistungen[[Tätigkeit]:[Stk.kosten/Kosten bei Stundensatz]],MATCH(TAB_Dokumentation[[#This Row],[Leistung]],TAB_Leistungen[Tätigkeit],0),3)*TAB_Dokumentation[[#This Row],[Stk.]]</f>
        <v>2.0833333333333335</v>
      </c>
      <c r="G104" s="28">
        <v>43160</v>
      </c>
      <c r="H104" s="6" t="s">
        <v>162</v>
      </c>
    </row>
    <row r="105" spans="1:8" ht="28.8" hidden="1" x14ac:dyDescent="0.3">
      <c r="A105" s="12" t="s">
        <v>74</v>
      </c>
      <c r="B105" s="7" t="s">
        <v>2</v>
      </c>
      <c r="C105" s="16">
        <v>43188</v>
      </c>
      <c r="D105" s="17">
        <v>1</v>
      </c>
      <c r="E105" s="10">
        <f>INDEX(TAB_Leistungen[[Tätigkeit]:[Stk.kosten/Kosten bei Stundensatz]],MATCH(TAB_Dokumentation[[#This Row],[Leistung]],TAB_Leistungen[Tätigkeit],0),2)</f>
        <v>10</v>
      </c>
      <c r="F105" s="14">
        <f>INDEX(TAB_Leistungen[[Tätigkeit]:[Stk.kosten/Kosten bei Stundensatz]],MATCH(TAB_Dokumentation[[#This Row],[Leistung]],TAB_Leistungen[Tätigkeit],0),3)*TAB_Dokumentation[[#This Row],[Stk.]]</f>
        <v>1.6666666666666667</v>
      </c>
      <c r="G105" s="28">
        <v>43160</v>
      </c>
      <c r="H105" s="6" t="s">
        <v>165</v>
      </c>
    </row>
    <row r="106" spans="1:8" ht="28.8" hidden="1" x14ac:dyDescent="0.3">
      <c r="A106" s="12" t="s">
        <v>74</v>
      </c>
      <c r="B106" s="7" t="s">
        <v>35</v>
      </c>
      <c r="C106" s="16">
        <v>43188</v>
      </c>
      <c r="D106" s="17">
        <v>1</v>
      </c>
      <c r="E106" s="10">
        <f>INDEX(TAB_Leistungen[[Tätigkeit]:[Stk.kosten/Kosten bei Stundensatz]],MATCH(TAB_Dokumentation[[#This Row],[Leistung]],TAB_Leistungen[Tätigkeit],0),2)</f>
        <v>60</v>
      </c>
      <c r="F106" s="14">
        <f>INDEX(TAB_Leistungen[[Tätigkeit]:[Stk.kosten/Kosten bei Stundensatz]],MATCH(TAB_Dokumentation[[#This Row],[Leistung]],TAB_Leistungen[Tätigkeit],0),3)*TAB_Dokumentation[[#This Row],[Stk.]]</f>
        <v>25</v>
      </c>
      <c r="G106" s="28">
        <v>43160</v>
      </c>
      <c r="H106" s="6" t="s">
        <v>165</v>
      </c>
    </row>
    <row r="107" spans="1:8" hidden="1" x14ac:dyDescent="0.3">
      <c r="A107" s="12" t="s">
        <v>172</v>
      </c>
      <c r="B107" s="7" t="s">
        <v>48</v>
      </c>
      <c r="C107" s="16">
        <v>43193</v>
      </c>
      <c r="D107" s="17">
        <v>1</v>
      </c>
      <c r="E107" s="10">
        <f>INDEX(TAB_Leistungen[[Tätigkeit]:[Stk.kosten/Kosten bei Stundensatz]],MATCH(TAB_Dokumentation[[#This Row],[Leistung]],TAB_Leistungen[Tätigkeit],0),2)</f>
        <v>15</v>
      </c>
      <c r="F107" s="14">
        <f>INDEX(TAB_Leistungen[[Tätigkeit]:[Stk.kosten/Kosten bei Stundensatz]],MATCH(TAB_Dokumentation[[#This Row],[Leistung]],TAB_Leistungen[Tätigkeit],0),3)*TAB_Dokumentation[[#This Row],[Stk.]]</f>
        <v>6.25</v>
      </c>
      <c r="G107" s="28">
        <v>43282</v>
      </c>
      <c r="H107" s="6" t="s">
        <v>167</v>
      </c>
    </row>
    <row r="108" spans="1:8" s="49" customFormat="1" ht="57.6" hidden="1" x14ac:dyDescent="0.3">
      <c r="A108" s="50" t="s">
        <v>74</v>
      </c>
      <c r="B108" s="42" t="s">
        <v>35</v>
      </c>
      <c r="C108" s="43">
        <v>43194</v>
      </c>
      <c r="D108" s="44">
        <v>0</v>
      </c>
      <c r="E108" s="45">
        <f>INDEX(TAB_Leistungen[[Tätigkeit]:[Stk.kosten/Kosten bei Stundensatz]],MATCH(TAB_Dokumentation[[#This Row],[Leistung]],TAB_Leistungen[Tätigkeit],0),2)</f>
        <v>60</v>
      </c>
      <c r="F108" s="46">
        <f>INDEX(TAB_Leistungen[[Tätigkeit]:[Stk.kosten/Kosten bei Stundensatz]],MATCH(TAB_Dokumentation[[#This Row],[Leistung]],TAB_Leistungen[Tätigkeit],0),3)*TAB_Dokumentation[[#This Row],[Stk.]]</f>
        <v>0</v>
      </c>
      <c r="G108" s="47">
        <v>43282</v>
      </c>
      <c r="H108" s="48" t="s">
        <v>236</v>
      </c>
    </row>
    <row r="109" spans="1:8" ht="28.8" hidden="1" x14ac:dyDescent="0.3">
      <c r="A109" s="15" t="s">
        <v>74</v>
      </c>
      <c r="B109" s="7" t="s">
        <v>22</v>
      </c>
      <c r="C109" s="16">
        <v>43194</v>
      </c>
      <c r="D109" s="13">
        <v>1</v>
      </c>
      <c r="E109" s="10">
        <f>INDEX(TAB_Leistungen[[Tätigkeit]:[Stk.kosten/Kosten bei Stundensatz]],MATCH(TAB_Dokumentation[[#This Row],[Leistung]],TAB_Leistungen[Tätigkeit],0),2)</f>
        <v>60</v>
      </c>
      <c r="F109" s="14">
        <f>INDEX(TAB_Leistungen[[Tätigkeit]:[Stk.kosten/Kosten bei Stundensatz]],MATCH(TAB_Dokumentation[[#This Row],[Leistung]],TAB_Leistungen[Tätigkeit],0),3)*TAB_Dokumentation[[#This Row],[Stk.]]</f>
        <v>25</v>
      </c>
      <c r="G109" s="28">
        <v>43282</v>
      </c>
      <c r="H109" s="6" t="s">
        <v>168</v>
      </c>
    </row>
    <row r="110" spans="1:8" hidden="1" x14ac:dyDescent="0.3">
      <c r="A110" s="12" t="s">
        <v>102</v>
      </c>
      <c r="B110" s="7" t="s">
        <v>13</v>
      </c>
      <c r="C110" s="16">
        <v>43195</v>
      </c>
      <c r="D110" s="17">
        <v>1</v>
      </c>
      <c r="E110" s="10">
        <f>INDEX(TAB_Leistungen[[Tätigkeit]:[Stk.kosten/Kosten bei Stundensatz]],MATCH(TAB_Dokumentation[[#This Row],[Leistung]],TAB_Leistungen[Tätigkeit],0),2)</f>
        <v>60</v>
      </c>
      <c r="F110" s="14">
        <f>INDEX(TAB_Leistungen[[Tätigkeit]:[Stk.kosten/Kosten bei Stundensatz]],MATCH(TAB_Dokumentation[[#This Row],[Leistung]],TAB_Leistungen[Tätigkeit],0),3)*TAB_Dokumentation[[#This Row],[Stk.]]</f>
        <v>25</v>
      </c>
      <c r="G110" s="28">
        <v>43160</v>
      </c>
      <c r="H110" s="6" t="s">
        <v>170</v>
      </c>
    </row>
    <row r="111" spans="1:8" ht="28.8" hidden="1" x14ac:dyDescent="0.3">
      <c r="A111" s="12" t="s">
        <v>178</v>
      </c>
      <c r="B111" s="7" t="s">
        <v>48</v>
      </c>
      <c r="C111" s="16">
        <v>43195</v>
      </c>
      <c r="D111" s="17">
        <v>1</v>
      </c>
      <c r="E111" s="10">
        <f>INDEX(TAB_Leistungen[[Tätigkeit]:[Stk.kosten/Kosten bei Stundensatz]],MATCH(TAB_Dokumentation[[#This Row],[Leistung]],TAB_Leistungen[Tätigkeit],0),2)</f>
        <v>15</v>
      </c>
      <c r="F111" s="14">
        <f>INDEX(TAB_Leistungen[[Tätigkeit]:[Stk.kosten/Kosten bei Stundensatz]],MATCH(TAB_Dokumentation[[#This Row],[Leistung]],TAB_Leistungen[Tätigkeit],0),3)*TAB_Dokumentation[[#This Row],[Stk.]]</f>
        <v>6.25</v>
      </c>
      <c r="G111" s="28">
        <v>43282</v>
      </c>
      <c r="H111" s="6" t="s">
        <v>171</v>
      </c>
    </row>
    <row r="112" spans="1:8" hidden="1" x14ac:dyDescent="0.3">
      <c r="A112" s="12" t="s">
        <v>172</v>
      </c>
      <c r="B112" s="7" t="s">
        <v>140</v>
      </c>
      <c r="C112" s="16">
        <v>43195</v>
      </c>
      <c r="D112" s="17">
        <v>1</v>
      </c>
      <c r="E112" s="10">
        <f>INDEX(TAB_Leistungen[[Tätigkeit]:[Stk.kosten/Kosten bei Stundensatz]],MATCH(TAB_Dokumentation[[#This Row],[Leistung]],TAB_Leistungen[Tätigkeit],0),2)</f>
        <v>5</v>
      </c>
      <c r="F112" s="14">
        <f>INDEX(TAB_Leistungen[[Tätigkeit]:[Stk.kosten/Kosten bei Stundensatz]],MATCH(TAB_Dokumentation[[#This Row],[Leistung]],TAB_Leistungen[Tätigkeit],0),3)*TAB_Dokumentation[[#This Row],[Stk.]]</f>
        <v>2.0833333333333335</v>
      </c>
      <c r="G112" s="28">
        <v>43282</v>
      </c>
      <c r="H112" s="6" t="s">
        <v>169</v>
      </c>
    </row>
    <row r="113" spans="1:8" hidden="1" x14ac:dyDescent="0.3">
      <c r="A113" s="12" t="s">
        <v>172</v>
      </c>
      <c r="B113" s="7" t="s">
        <v>50</v>
      </c>
      <c r="C113" s="16">
        <v>43206</v>
      </c>
      <c r="D113" s="17">
        <v>1</v>
      </c>
      <c r="E113" s="10">
        <f>INDEX(TAB_Leistungen[[Tätigkeit]:[Stk.kosten/Kosten bei Stundensatz]],MATCH(TAB_Dokumentation[[#This Row],[Leistung]],TAB_Leistungen[Tätigkeit],0),2)</f>
        <v>5</v>
      </c>
      <c r="F113" s="14">
        <f>INDEX(TAB_Leistungen[[Tätigkeit]:[Stk.kosten/Kosten bei Stundensatz]],MATCH(TAB_Dokumentation[[#This Row],[Leistung]],TAB_Leistungen[Tätigkeit],0),3)*TAB_Dokumentation[[#This Row],[Stk.]]</f>
        <v>2.0833333333333335</v>
      </c>
      <c r="G113" s="28">
        <v>43282</v>
      </c>
      <c r="H113" s="6" t="s">
        <v>206</v>
      </c>
    </row>
    <row r="114" spans="1:8" hidden="1" x14ac:dyDescent="0.3">
      <c r="A114" s="32" t="s">
        <v>17</v>
      </c>
      <c r="B114" s="7" t="s">
        <v>140</v>
      </c>
      <c r="C114" s="16">
        <v>43207</v>
      </c>
      <c r="D114" s="17">
        <v>1</v>
      </c>
      <c r="E114" s="10">
        <f>INDEX(TAB_Leistungen[[Tätigkeit]:[Stk.kosten/Kosten bei Stundensatz]],MATCH(TAB_Dokumentation[[#This Row],[Leistung]],TAB_Leistungen[Tätigkeit],0),2)</f>
        <v>5</v>
      </c>
      <c r="F114" s="14">
        <f>INDEX(TAB_Leistungen[[Tätigkeit]:[Stk.kosten/Kosten bei Stundensatz]],MATCH(TAB_Dokumentation[[#This Row],[Leistung]],TAB_Leistungen[Tätigkeit],0),3)*TAB_Dokumentation[[#This Row],[Stk.]]</f>
        <v>2.0833333333333335</v>
      </c>
      <c r="G114" s="28">
        <v>43282</v>
      </c>
      <c r="H114" s="6" t="s">
        <v>174</v>
      </c>
    </row>
    <row r="115" spans="1:8" x14ac:dyDescent="0.3">
      <c r="A115" s="32" t="s">
        <v>239</v>
      </c>
      <c r="B115" s="7" t="s">
        <v>1</v>
      </c>
      <c r="C115" s="16">
        <v>43451</v>
      </c>
      <c r="D115" s="17">
        <v>1</v>
      </c>
      <c r="E115" s="10">
        <f>INDEX(TAB_Leistungen[[Tätigkeit]:[Stk.kosten/Kosten bei Stundensatz]],MATCH(TAB_Dokumentation[[#This Row],[Leistung]],TAB_Leistungen[Tätigkeit],0),2)</f>
        <v>10</v>
      </c>
      <c r="F115" s="14">
        <f>INDEX(TAB_Leistungen[[Tätigkeit]:[Stk.kosten/Kosten bei Stundensatz]],MATCH(TAB_Dokumentation[[#This Row],[Leistung]],TAB_Leistungen[Tätigkeit],0),3)*TAB_Dokumentation[[#This Row],[Stk.]]</f>
        <v>4.166666666666667</v>
      </c>
      <c r="G115" s="28">
        <v>43497</v>
      </c>
      <c r="H115" s="6" t="s">
        <v>226</v>
      </c>
    </row>
    <row r="116" spans="1:8" x14ac:dyDescent="0.3">
      <c r="A116" s="32" t="s">
        <v>239</v>
      </c>
      <c r="B116" s="7" t="s">
        <v>140</v>
      </c>
      <c r="C116" s="16">
        <v>43470</v>
      </c>
      <c r="D116" s="17">
        <v>1</v>
      </c>
      <c r="E116" s="10">
        <f>INDEX(TAB_Leistungen[[Tätigkeit]:[Stk.kosten/Kosten bei Stundensatz]],MATCH(TAB_Dokumentation[[#This Row],[Leistung]],TAB_Leistungen[Tätigkeit],0),2)</f>
        <v>5</v>
      </c>
      <c r="F116" s="14">
        <f>INDEX(TAB_Leistungen[[Tätigkeit]:[Stk.kosten/Kosten bei Stundensatz]],MATCH(TAB_Dokumentation[[#This Row],[Leistung]],TAB_Leistungen[Tätigkeit],0),3)*TAB_Dokumentation[[#This Row],[Stk.]]</f>
        <v>2.0833333333333335</v>
      </c>
      <c r="G116" s="28">
        <v>43497</v>
      </c>
      <c r="H116" s="6" t="s">
        <v>226</v>
      </c>
    </row>
    <row r="117" spans="1:8" ht="86.4" hidden="1" x14ac:dyDescent="0.3">
      <c r="A117" s="32" t="s">
        <v>176</v>
      </c>
      <c r="B117" s="7" t="s">
        <v>1</v>
      </c>
      <c r="C117" s="16">
        <v>43208</v>
      </c>
      <c r="D117" s="17">
        <v>1</v>
      </c>
      <c r="E117" s="10">
        <f>INDEX(TAB_Leistungen[[Tätigkeit]:[Stk.kosten/Kosten bei Stundensatz]],MATCH(TAB_Dokumentation[[#This Row],[Leistung]],TAB_Leistungen[Tätigkeit],0),2)</f>
        <v>10</v>
      </c>
      <c r="F117" s="14">
        <f>INDEX(TAB_Leistungen[[Tätigkeit]:[Stk.kosten/Kosten bei Stundensatz]],MATCH(TAB_Dokumentation[[#This Row],[Leistung]],TAB_Leistungen[Tätigkeit],0),3)*TAB_Dokumentation[[#This Row],[Stk.]]</f>
        <v>4.166666666666667</v>
      </c>
      <c r="G117" s="28">
        <v>43282</v>
      </c>
      <c r="H117" s="6" t="s">
        <v>177</v>
      </c>
    </row>
    <row r="118" spans="1:8" ht="28.8" hidden="1" x14ac:dyDescent="0.3">
      <c r="A118" s="32" t="s">
        <v>178</v>
      </c>
      <c r="B118" s="7" t="s">
        <v>35</v>
      </c>
      <c r="C118" s="16">
        <v>43227</v>
      </c>
      <c r="D118" s="17">
        <v>1.5</v>
      </c>
      <c r="E118" s="10">
        <f>INDEX(TAB_Leistungen[[Tätigkeit]:[Stk.kosten/Kosten bei Stundensatz]],MATCH(TAB_Dokumentation[[#This Row],[Leistung]],TAB_Leistungen[Tätigkeit],0),2)</f>
        <v>60</v>
      </c>
      <c r="F118" s="14">
        <f>INDEX(TAB_Leistungen[[Tätigkeit]:[Stk.kosten/Kosten bei Stundensatz]],MATCH(TAB_Dokumentation[[#This Row],[Leistung]],TAB_Leistungen[Tätigkeit],0),3)*TAB_Dokumentation[[#This Row],[Stk.]]</f>
        <v>37.5</v>
      </c>
      <c r="G118" s="28">
        <v>43282</v>
      </c>
      <c r="H118" s="6" t="s">
        <v>191</v>
      </c>
    </row>
    <row r="119" spans="1:8" ht="28.8" hidden="1" x14ac:dyDescent="0.3">
      <c r="A119" s="32" t="s">
        <v>179</v>
      </c>
      <c r="B119" s="7" t="s">
        <v>140</v>
      </c>
      <c r="C119" s="16">
        <v>43228</v>
      </c>
      <c r="D119" s="17">
        <v>1</v>
      </c>
      <c r="E119" s="10">
        <f>INDEX(TAB_Leistungen[[Tätigkeit]:[Stk.kosten/Kosten bei Stundensatz]],MATCH(TAB_Dokumentation[[#This Row],[Leistung]],TAB_Leistungen[Tätigkeit],0),2)</f>
        <v>5</v>
      </c>
      <c r="F119" s="14">
        <f>INDEX(TAB_Leistungen[[Tätigkeit]:[Stk.kosten/Kosten bei Stundensatz]],MATCH(TAB_Dokumentation[[#This Row],[Leistung]],TAB_Leistungen[Tätigkeit],0),3)*TAB_Dokumentation[[#This Row],[Stk.]]</f>
        <v>2.0833333333333335</v>
      </c>
      <c r="G119" s="28">
        <v>43282</v>
      </c>
      <c r="H119" s="6" t="s">
        <v>180</v>
      </c>
    </row>
    <row r="120" spans="1:8" ht="57.6" hidden="1" x14ac:dyDescent="0.3">
      <c r="A120" s="32" t="s">
        <v>179</v>
      </c>
      <c r="B120" s="7" t="s">
        <v>1</v>
      </c>
      <c r="C120" s="16">
        <v>43228</v>
      </c>
      <c r="D120" s="17">
        <v>1</v>
      </c>
      <c r="E120" s="10">
        <f>INDEX(TAB_Leistungen[[Tätigkeit]:[Stk.kosten/Kosten bei Stundensatz]],MATCH(TAB_Dokumentation[[#This Row],[Leistung]],TAB_Leistungen[Tätigkeit],0),2)</f>
        <v>10</v>
      </c>
      <c r="F120" s="14">
        <f>INDEX(TAB_Leistungen[[Tätigkeit]:[Stk.kosten/Kosten bei Stundensatz]],MATCH(TAB_Dokumentation[[#This Row],[Leistung]],TAB_Leistungen[Tätigkeit],0),3)*TAB_Dokumentation[[#This Row],[Stk.]]</f>
        <v>4.166666666666667</v>
      </c>
      <c r="G120" s="28">
        <v>43282</v>
      </c>
      <c r="H120" s="6" t="s">
        <v>187</v>
      </c>
    </row>
    <row r="121" spans="1:8" hidden="1" x14ac:dyDescent="0.3">
      <c r="A121" s="32" t="s">
        <v>509</v>
      </c>
      <c r="B121" s="7" t="s">
        <v>48</v>
      </c>
      <c r="C121" s="16">
        <v>43471</v>
      </c>
      <c r="D121" s="17">
        <v>1</v>
      </c>
      <c r="E121" s="10">
        <f>INDEX(TAB_Leistungen[[Tätigkeit]:[Stk.kosten/Kosten bei Stundensatz]],MATCH(TAB_Dokumentation[[#This Row],[Leistung]],TAB_Leistungen[Tätigkeit],0),2)</f>
        <v>15</v>
      </c>
      <c r="F121" s="14">
        <f>INDEX(TAB_Leistungen[[Tätigkeit]:[Stk.kosten/Kosten bei Stundensatz]],MATCH(TAB_Dokumentation[[#This Row],[Leistung]],TAB_Leistungen[Tätigkeit],0),3)*TAB_Dokumentation[[#This Row],[Stk.]]</f>
        <v>6.25</v>
      </c>
      <c r="G121" s="28">
        <v>43497</v>
      </c>
      <c r="H121" s="6" t="s">
        <v>227</v>
      </c>
    </row>
    <row r="122" spans="1:8" ht="28.8" hidden="1" x14ac:dyDescent="0.3">
      <c r="A122" s="32" t="s">
        <v>178</v>
      </c>
      <c r="B122" s="7" t="s">
        <v>4</v>
      </c>
      <c r="C122" s="16">
        <v>43232</v>
      </c>
      <c r="D122" s="17">
        <v>1</v>
      </c>
      <c r="E122" s="10">
        <f>INDEX(TAB_Leistungen[[Tätigkeit]:[Stk.kosten/Kosten bei Stundensatz]],MATCH(TAB_Dokumentation[[#This Row],[Leistung]],TAB_Leistungen[Tätigkeit],0),2)</f>
        <v>180</v>
      </c>
      <c r="F122" s="14">
        <f>INDEX(TAB_Leistungen[[Tätigkeit]:[Stk.kosten/Kosten bei Stundensatz]],MATCH(TAB_Dokumentation[[#This Row],[Leistung]],TAB_Leistungen[Tätigkeit],0),3)*TAB_Dokumentation[[#This Row],[Stk.]]</f>
        <v>75</v>
      </c>
      <c r="G122" s="28">
        <v>43282</v>
      </c>
      <c r="H122" s="6" t="s">
        <v>181</v>
      </c>
    </row>
    <row r="123" spans="1:8" hidden="1" x14ac:dyDescent="0.3">
      <c r="A123" s="32" t="s">
        <v>509</v>
      </c>
      <c r="B123" s="7" t="s">
        <v>48</v>
      </c>
      <c r="C123" s="16">
        <v>43472</v>
      </c>
      <c r="D123" s="17">
        <v>1</v>
      </c>
      <c r="E123" s="10">
        <f>INDEX(TAB_Leistungen[[Tätigkeit]:[Stk.kosten/Kosten bei Stundensatz]],MATCH(TAB_Dokumentation[[#This Row],[Leistung]],TAB_Leistungen[Tätigkeit],0),2)</f>
        <v>15</v>
      </c>
      <c r="F123" s="14">
        <f>INDEX(TAB_Leistungen[[Tätigkeit]:[Stk.kosten/Kosten bei Stundensatz]],MATCH(TAB_Dokumentation[[#This Row],[Leistung]],TAB_Leistungen[Tätigkeit],0),3)*TAB_Dokumentation[[#This Row],[Stk.]]</f>
        <v>6.25</v>
      </c>
      <c r="G123" s="28">
        <v>43497</v>
      </c>
      <c r="H123" s="6" t="s">
        <v>228</v>
      </c>
    </row>
    <row r="124" spans="1:8" hidden="1" x14ac:dyDescent="0.3">
      <c r="A124" s="32" t="s">
        <v>178</v>
      </c>
      <c r="B124" s="7" t="s">
        <v>50</v>
      </c>
      <c r="C124" s="16">
        <v>43236</v>
      </c>
      <c r="D124" s="17">
        <v>1</v>
      </c>
      <c r="E124" s="10">
        <f>INDEX(TAB_Leistungen[[Tätigkeit]:[Stk.kosten/Kosten bei Stundensatz]],MATCH(TAB_Dokumentation[[#This Row],[Leistung]],TAB_Leistungen[Tätigkeit],0),2)</f>
        <v>5</v>
      </c>
      <c r="F124" s="14">
        <f>INDEX(TAB_Leistungen[[Tätigkeit]:[Stk.kosten/Kosten bei Stundensatz]],MATCH(TAB_Dokumentation[[#This Row],[Leistung]],TAB_Leistungen[Tätigkeit],0),3)*TAB_Dokumentation[[#This Row],[Stk.]]</f>
        <v>2.0833333333333335</v>
      </c>
      <c r="G124" s="28">
        <v>43282</v>
      </c>
      <c r="H124" s="6" t="s">
        <v>183</v>
      </c>
    </row>
    <row r="125" spans="1:8" hidden="1" x14ac:dyDescent="0.3">
      <c r="A125" s="32" t="s">
        <v>178</v>
      </c>
      <c r="B125" s="7" t="s">
        <v>140</v>
      </c>
      <c r="C125" s="16">
        <v>43236</v>
      </c>
      <c r="D125" s="17">
        <v>1</v>
      </c>
      <c r="E125" s="10">
        <f>INDEX(TAB_Leistungen[[Tätigkeit]:[Stk.kosten/Kosten bei Stundensatz]],MATCH(TAB_Dokumentation[[#This Row],[Leistung]],TAB_Leistungen[Tätigkeit],0),2)</f>
        <v>5</v>
      </c>
      <c r="F125" s="14">
        <f>INDEX(TAB_Leistungen[[Tätigkeit]:[Stk.kosten/Kosten bei Stundensatz]],MATCH(TAB_Dokumentation[[#This Row],[Leistung]],TAB_Leistungen[Tätigkeit],0),3)*TAB_Dokumentation[[#This Row],[Stk.]]</f>
        <v>2.0833333333333335</v>
      </c>
      <c r="G125" s="28">
        <v>43282</v>
      </c>
      <c r="H125" s="6" t="s">
        <v>185</v>
      </c>
    </row>
    <row r="126" spans="1:8" x14ac:dyDescent="0.3">
      <c r="A126" s="32" t="s">
        <v>239</v>
      </c>
      <c r="B126" s="7" t="s">
        <v>48</v>
      </c>
      <c r="C126" s="16">
        <v>43483</v>
      </c>
      <c r="D126" s="17">
        <v>1</v>
      </c>
      <c r="E126" s="10">
        <f>INDEX(TAB_Leistungen[[Tätigkeit]:[Stk.kosten/Kosten bei Stundensatz]],MATCH(TAB_Dokumentation[[#This Row],[Leistung]],TAB_Leistungen[Tätigkeit],0),2)</f>
        <v>15</v>
      </c>
      <c r="F126" s="14">
        <f>INDEX(TAB_Leistungen[[Tätigkeit]:[Stk.kosten/Kosten bei Stundensatz]],MATCH(TAB_Dokumentation[[#This Row],[Leistung]],TAB_Leistungen[Tätigkeit],0),3)*TAB_Dokumentation[[#This Row],[Stk.]]</f>
        <v>6.25</v>
      </c>
      <c r="G126" s="28">
        <v>43497</v>
      </c>
      <c r="H126" s="6" t="s">
        <v>254</v>
      </c>
    </row>
    <row r="127" spans="1:8" hidden="1" x14ac:dyDescent="0.3">
      <c r="A127" s="32" t="s">
        <v>178</v>
      </c>
      <c r="B127" s="7" t="s">
        <v>48</v>
      </c>
      <c r="C127" s="16">
        <v>43244</v>
      </c>
      <c r="D127" s="17">
        <v>1</v>
      </c>
      <c r="E127" s="10">
        <f>INDEX(TAB_Leistungen[[Tätigkeit]:[Stk.kosten/Kosten bei Stundensatz]],MATCH(TAB_Dokumentation[[#This Row],[Leistung]],TAB_Leistungen[Tätigkeit],0),2)</f>
        <v>15</v>
      </c>
      <c r="F127" s="14">
        <f>INDEX(TAB_Leistungen[[Tätigkeit]:[Stk.kosten/Kosten bei Stundensatz]],MATCH(TAB_Dokumentation[[#This Row],[Leistung]],TAB_Leistungen[Tätigkeit],0),3)*TAB_Dokumentation[[#This Row],[Stk.]]</f>
        <v>6.25</v>
      </c>
      <c r="G127" s="28">
        <v>43282</v>
      </c>
      <c r="H127" s="6" t="s">
        <v>188</v>
      </c>
    </row>
    <row r="128" spans="1:8" hidden="1" x14ac:dyDescent="0.3">
      <c r="A128" s="32" t="s">
        <v>172</v>
      </c>
      <c r="B128" s="7" t="s">
        <v>140</v>
      </c>
      <c r="C128" s="16">
        <v>43244</v>
      </c>
      <c r="D128" s="17">
        <v>1</v>
      </c>
      <c r="E128" s="10">
        <f>INDEX(TAB_Leistungen[[Tätigkeit]:[Stk.kosten/Kosten bei Stundensatz]],MATCH(TAB_Dokumentation[[#This Row],[Leistung]],TAB_Leistungen[Tätigkeit],0),2)</f>
        <v>5</v>
      </c>
      <c r="F128" s="14">
        <f>INDEX(TAB_Leistungen[[Tätigkeit]:[Stk.kosten/Kosten bei Stundensatz]],MATCH(TAB_Dokumentation[[#This Row],[Leistung]],TAB_Leistungen[Tätigkeit],0),3)*TAB_Dokumentation[[#This Row],[Stk.]]</f>
        <v>2.0833333333333335</v>
      </c>
      <c r="G128" s="28">
        <v>43282</v>
      </c>
      <c r="H128" s="6" t="s">
        <v>189</v>
      </c>
    </row>
    <row r="129" spans="1:8" hidden="1" x14ac:dyDescent="0.3">
      <c r="A129" s="32" t="s">
        <v>172</v>
      </c>
      <c r="B129" s="7" t="s">
        <v>48</v>
      </c>
      <c r="C129" s="16">
        <v>43244</v>
      </c>
      <c r="D129" s="17">
        <v>1</v>
      </c>
      <c r="E129" s="10">
        <f>INDEX(TAB_Leistungen[[Tätigkeit]:[Stk.kosten/Kosten bei Stundensatz]],MATCH(TAB_Dokumentation[[#This Row],[Leistung]],TAB_Leistungen[Tätigkeit],0),2)</f>
        <v>15</v>
      </c>
      <c r="F129" s="14">
        <f>INDEX(TAB_Leistungen[[Tätigkeit]:[Stk.kosten/Kosten bei Stundensatz]],MATCH(TAB_Dokumentation[[#This Row],[Leistung]],TAB_Leistungen[Tätigkeit],0),3)*TAB_Dokumentation[[#This Row],[Stk.]]</f>
        <v>6.25</v>
      </c>
      <c r="G129" s="28">
        <v>43282</v>
      </c>
      <c r="H129" s="6" t="s">
        <v>190</v>
      </c>
    </row>
    <row r="130" spans="1:8" x14ac:dyDescent="0.3">
      <c r="A130" s="32" t="s">
        <v>239</v>
      </c>
      <c r="B130" s="7" t="s">
        <v>140</v>
      </c>
      <c r="C130" s="16">
        <v>43486</v>
      </c>
      <c r="D130" s="17">
        <v>1</v>
      </c>
      <c r="E130" s="10">
        <f>INDEX(TAB_Leistungen[[Tätigkeit]:[Stk.kosten/Kosten bei Stundensatz]],MATCH(TAB_Dokumentation[[#This Row],[Leistung]],TAB_Leistungen[Tätigkeit],0),2)</f>
        <v>5</v>
      </c>
      <c r="F130" s="14">
        <f>INDEX(TAB_Leistungen[[Tätigkeit]:[Stk.kosten/Kosten bei Stundensatz]],MATCH(TAB_Dokumentation[[#This Row],[Leistung]],TAB_Leistungen[Tätigkeit],0),3)*TAB_Dokumentation[[#This Row],[Stk.]]</f>
        <v>2.0833333333333335</v>
      </c>
      <c r="G130" s="28">
        <v>43497</v>
      </c>
      <c r="H130" s="6" t="s">
        <v>240</v>
      </c>
    </row>
    <row r="131" spans="1:8" x14ac:dyDescent="0.3">
      <c r="A131" s="32" t="s">
        <v>239</v>
      </c>
      <c r="B131" s="7" t="s">
        <v>140</v>
      </c>
      <c r="C131" s="16">
        <v>43207</v>
      </c>
      <c r="D131" s="17">
        <v>1</v>
      </c>
      <c r="E131" s="10">
        <f>INDEX(TAB_Leistungen[[Tätigkeit]:[Stk.kosten/Kosten bei Stundensatz]],MATCH(TAB_Dokumentation[[#This Row],[Leistung]],TAB_Leistungen[Tätigkeit],0),2)</f>
        <v>5</v>
      </c>
      <c r="F131" s="14">
        <f>INDEX(TAB_Leistungen[[Tätigkeit]:[Stk.kosten/Kosten bei Stundensatz]],MATCH(TAB_Dokumentation[[#This Row],[Leistung]],TAB_Leistungen[Tätigkeit],0),3)*TAB_Dokumentation[[#This Row],[Stk.]]</f>
        <v>2.0833333333333335</v>
      </c>
      <c r="G131" s="28">
        <v>43282</v>
      </c>
      <c r="H131" s="6" t="s">
        <v>173</v>
      </c>
    </row>
    <row r="132" spans="1:8" hidden="1" x14ac:dyDescent="0.3">
      <c r="A132" s="32" t="s">
        <v>178</v>
      </c>
      <c r="B132" s="7" t="s">
        <v>48</v>
      </c>
      <c r="C132" s="16">
        <v>43262</v>
      </c>
      <c r="D132" s="17">
        <v>1</v>
      </c>
      <c r="E132" s="10">
        <f>INDEX(TAB_Leistungen[[Tätigkeit]:[Stk.kosten/Kosten bei Stundensatz]],MATCH(TAB_Dokumentation[[#This Row],[Leistung]],TAB_Leistungen[Tätigkeit],0),2)</f>
        <v>15</v>
      </c>
      <c r="F132" s="14">
        <f>INDEX(TAB_Leistungen[[Tätigkeit]:[Stk.kosten/Kosten bei Stundensatz]],MATCH(TAB_Dokumentation[[#This Row],[Leistung]],TAB_Leistungen[Tätigkeit],0),3)*TAB_Dokumentation[[#This Row],[Stk.]]</f>
        <v>6.25</v>
      </c>
      <c r="G132" s="28">
        <v>43282</v>
      </c>
      <c r="H132" s="6" t="s">
        <v>192</v>
      </c>
    </row>
    <row r="133" spans="1:8" ht="28.8" x14ac:dyDescent="0.3">
      <c r="A133" s="32" t="s">
        <v>239</v>
      </c>
      <c r="B133" s="7" t="s">
        <v>140</v>
      </c>
      <c r="C133" s="16">
        <v>43207</v>
      </c>
      <c r="D133" s="17">
        <v>1</v>
      </c>
      <c r="E133" s="10">
        <f>INDEX(TAB_Leistungen[[Tätigkeit]:[Stk.kosten/Kosten bei Stundensatz]],MATCH(TAB_Dokumentation[[#This Row],[Leistung]],TAB_Leistungen[Tätigkeit],0),2)</f>
        <v>5</v>
      </c>
      <c r="F133" s="14">
        <f>INDEX(TAB_Leistungen[[Tätigkeit]:[Stk.kosten/Kosten bei Stundensatz]],MATCH(TAB_Dokumentation[[#This Row],[Leistung]],TAB_Leistungen[Tätigkeit],0),3)*TAB_Dokumentation[[#This Row],[Stk.]]</f>
        <v>2.0833333333333335</v>
      </c>
      <c r="G133" s="28">
        <v>43282</v>
      </c>
      <c r="H133" s="6" t="s">
        <v>175</v>
      </c>
    </row>
    <row r="134" spans="1:8" hidden="1" x14ac:dyDescent="0.3">
      <c r="A134" s="32" t="s">
        <v>509</v>
      </c>
      <c r="B134" s="7" t="s">
        <v>140</v>
      </c>
      <c r="C134" s="16">
        <v>43231</v>
      </c>
      <c r="D134" s="17">
        <v>1</v>
      </c>
      <c r="E134" s="10">
        <f>INDEX(TAB_Leistungen[[Tätigkeit]:[Stk.kosten/Kosten bei Stundensatz]],MATCH(TAB_Dokumentation[[#This Row],[Leistung]],TAB_Leistungen[Tätigkeit],0),2)</f>
        <v>5</v>
      </c>
      <c r="F134" s="14">
        <f>INDEX(TAB_Leistungen[[Tätigkeit]:[Stk.kosten/Kosten bei Stundensatz]],MATCH(TAB_Dokumentation[[#This Row],[Leistung]],TAB_Leistungen[Tätigkeit],0),3)*TAB_Dokumentation[[#This Row],[Stk.]]</f>
        <v>2.0833333333333335</v>
      </c>
      <c r="G134" s="28">
        <v>43282</v>
      </c>
      <c r="H134" s="6" t="s">
        <v>182</v>
      </c>
    </row>
    <row r="135" spans="1:8" ht="43.2" hidden="1" x14ac:dyDescent="0.3">
      <c r="A135" s="32" t="s">
        <v>509</v>
      </c>
      <c r="B135" s="7" t="s">
        <v>1</v>
      </c>
      <c r="C135" s="16">
        <v>43235</v>
      </c>
      <c r="D135" s="17">
        <v>1</v>
      </c>
      <c r="E135" s="10">
        <f>INDEX(TAB_Leistungen[[Tätigkeit]:[Stk.kosten/Kosten bei Stundensatz]],MATCH(TAB_Dokumentation[[#This Row],[Leistung]],TAB_Leistungen[Tätigkeit],0),2)</f>
        <v>10</v>
      </c>
      <c r="F135" s="14">
        <f>INDEX(TAB_Leistungen[[Tätigkeit]:[Stk.kosten/Kosten bei Stundensatz]],MATCH(TAB_Dokumentation[[#This Row],[Leistung]],TAB_Leistungen[Tätigkeit],0),3)*TAB_Dokumentation[[#This Row],[Stk.]]</f>
        <v>4.166666666666667</v>
      </c>
      <c r="G135" s="28">
        <v>43282</v>
      </c>
      <c r="H135" s="6" t="s">
        <v>184</v>
      </c>
    </row>
    <row r="136" spans="1:8" hidden="1" x14ac:dyDescent="0.3">
      <c r="A136" s="32" t="s">
        <v>178</v>
      </c>
      <c r="B136" s="7" t="s">
        <v>94</v>
      </c>
      <c r="C136" s="16">
        <v>43270</v>
      </c>
      <c r="D136" s="17">
        <v>1</v>
      </c>
      <c r="E136" s="10">
        <f>INDEX(TAB_Leistungen[[Tätigkeit]:[Stk.kosten/Kosten bei Stundensatz]],MATCH(TAB_Dokumentation[[#This Row],[Leistung]],TAB_Leistungen[Tätigkeit],0),2)</f>
        <v>60</v>
      </c>
      <c r="F136" s="14">
        <f>INDEX(TAB_Leistungen[[Tätigkeit]:[Stk.kosten/Kosten bei Stundensatz]],MATCH(TAB_Dokumentation[[#This Row],[Leistung]],TAB_Leistungen[Tätigkeit],0),3)*TAB_Dokumentation[[#This Row],[Stk.]]</f>
        <v>25</v>
      </c>
      <c r="G136" s="28">
        <v>43282</v>
      </c>
      <c r="H136" s="6" t="s">
        <v>198</v>
      </c>
    </row>
    <row r="137" spans="1:8" ht="28.8" hidden="1" x14ac:dyDescent="0.3">
      <c r="A137" s="32" t="s">
        <v>509</v>
      </c>
      <c r="B137" s="7" t="s">
        <v>1</v>
      </c>
      <c r="C137" s="16">
        <v>43237</v>
      </c>
      <c r="D137" s="17">
        <v>1</v>
      </c>
      <c r="E137" s="10">
        <f>INDEX(TAB_Leistungen[[Tätigkeit]:[Stk.kosten/Kosten bei Stundensatz]],MATCH(TAB_Dokumentation[[#This Row],[Leistung]],TAB_Leistungen[Tätigkeit],0),2)</f>
        <v>10</v>
      </c>
      <c r="F137" s="14">
        <f>INDEX(TAB_Leistungen[[Tätigkeit]:[Stk.kosten/Kosten bei Stundensatz]],MATCH(TAB_Dokumentation[[#This Row],[Leistung]],TAB_Leistungen[Tätigkeit],0),3)*TAB_Dokumentation[[#This Row],[Stk.]]</f>
        <v>4.166666666666667</v>
      </c>
      <c r="G137" s="28">
        <v>43282</v>
      </c>
      <c r="H137" s="6" t="s">
        <v>186</v>
      </c>
    </row>
    <row r="138" spans="1:8" hidden="1" x14ac:dyDescent="0.3">
      <c r="A138" s="32" t="s">
        <v>178</v>
      </c>
      <c r="B138" s="7" t="s">
        <v>48</v>
      </c>
      <c r="C138" s="16">
        <v>43278</v>
      </c>
      <c r="D138" s="17">
        <v>1</v>
      </c>
      <c r="E138" s="10">
        <f>INDEX(TAB_Leistungen[[Tätigkeit]:[Stk.kosten/Kosten bei Stundensatz]],MATCH(TAB_Dokumentation[[#This Row],[Leistung]],TAB_Leistungen[Tätigkeit],0),2)</f>
        <v>15</v>
      </c>
      <c r="F138" s="14">
        <f>INDEX(TAB_Leistungen[[Tätigkeit]:[Stk.kosten/Kosten bei Stundensatz]],MATCH(TAB_Dokumentation[[#This Row],[Leistung]],TAB_Leistungen[Tätigkeit],0),3)*TAB_Dokumentation[[#This Row],[Stk.]]</f>
        <v>6.25</v>
      </c>
      <c r="G138" s="28">
        <v>43282</v>
      </c>
      <c r="H138" s="6" t="s">
        <v>197</v>
      </c>
    </row>
    <row r="139" spans="1:8" hidden="1" x14ac:dyDescent="0.3">
      <c r="A139" s="32" t="s">
        <v>199</v>
      </c>
      <c r="B139" s="7" t="s">
        <v>31</v>
      </c>
      <c r="C139" s="16">
        <v>43282</v>
      </c>
      <c r="D139" s="17">
        <v>1</v>
      </c>
      <c r="E139" s="10">
        <f>INDEX(TAB_Leistungen[[Tätigkeit]:[Stk.kosten/Kosten bei Stundensatz]],MATCH(TAB_Dokumentation[[#This Row],[Leistung]],TAB_Leistungen[Tätigkeit],0),2)</f>
        <v>15</v>
      </c>
      <c r="F139" s="14">
        <f>INDEX(TAB_Leistungen[[Tätigkeit]:[Stk.kosten/Kosten bei Stundensatz]],MATCH(TAB_Dokumentation[[#This Row],[Leistung]],TAB_Leistungen[Tätigkeit],0),3)*TAB_Dokumentation[[#This Row],[Stk.]]</f>
        <v>6.25</v>
      </c>
      <c r="G139" s="28">
        <v>43282</v>
      </c>
      <c r="H139" s="6" t="s">
        <v>208</v>
      </c>
    </row>
    <row r="140" spans="1:8" hidden="1" x14ac:dyDescent="0.3">
      <c r="A140" s="32" t="s">
        <v>199</v>
      </c>
      <c r="B140" s="7" t="s">
        <v>48</v>
      </c>
      <c r="C140" s="16">
        <v>43286</v>
      </c>
      <c r="D140" s="17">
        <v>1</v>
      </c>
      <c r="E140" s="10">
        <f>INDEX(TAB_Leistungen[[Tätigkeit]:[Stk.kosten/Kosten bei Stundensatz]],MATCH(TAB_Dokumentation[[#This Row],[Leistung]],TAB_Leistungen[Tätigkeit],0),2)</f>
        <v>15</v>
      </c>
      <c r="F140" s="14">
        <f>INDEX(TAB_Leistungen[[Tätigkeit]:[Stk.kosten/Kosten bei Stundensatz]],MATCH(TAB_Dokumentation[[#This Row],[Leistung]],TAB_Leistungen[Tätigkeit],0),3)*TAB_Dokumentation[[#This Row],[Stk.]]</f>
        <v>6.25</v>
      </c>
      <c r="G140" s="28">
        <v>43282</v>
      </c>
      <c r="H140" s="6" t="s">
        <v>200</v>
      </c>
    </row>
    <row r="141" spans="1:8" ht="28.8" hidden="1" x14ac:dyDescent="0.3">
      <c r="A141" s="32" t="s">
        <v>199</v>
      </c>
      <c r="B141" s="7" t="s">
        <v>22</v>
      </c>
      <c r="C141" s="16">
        <v>43286</v>
      </c>
      <c r="D141" s="17">
        <v>0.25</v>
      </c>
      <c r="E141" s="10">
        <f>INDEX(TAB_Leistungen[[Tätigkeit]:[Stk.kosten/Kosten bei Stundensatz]],MATCH(TAB_Dokumentation[[#This Row],[Leistung]],TAB_Leistungen[Tätigkeit],0),2)</f>
        <v>60</v>
      </c>
      <c r="F141" s="14">
        <f>INDEX(TAB_Leistungen[[Tätigkeit]:[Stk.kosten/Kosten bei Stundensatz]],MATCH(TAB_Dokumentation[[#This Row],[Leistung]],TAB_Leistungen[Tätigkeit],0),3)*TAB_Dokumentation[[#This Row],[Stk.]]</f>
        <v>6.25</v>
      </c>
      <c r="G141" s="28">
        <v>43282</v>
      </c>
      <c r="H141" s="6" t="s">
        <v>201</v>
      </c>
    </row>
    <row r="142" spans="1:8" hidden="1" x14ac:dyDescent="0.3">
      <c r="A142" s="32" t="s">
        <v>178</v>
      </c>
      <c r="B142" s="7" t="s">
        <v>48</v>
      </c>
      <c r="C142" s="16">
        <v>43291</v>
      </c>
      <c r="D142" s="17">
        <v>1</v>
      </c>
      <c r="E142" s="10">
        <f>INDEX(TAB_Leistungen[[Tätigkeit]:[Stk.kosten/Kosten bei Stundensatz]],MATCH(TAB_Dokumentation[[#This Row],[Leistung]],TAB_Leistungen[Tätigkeit],0),2)</f>
        <v>15</v>
      </c>
      <c r="F142" s="14">
        <f>INDEX(TAB_Leistungen[[Tätigkeit]:[Stk.kosten/Kosten bei Stundensatz]],MATCH(TAB_Dokumentation[[#This Row],[Leistung]],TAB_Leistungen[Tätigkeit],0),3)*TAB_Dokumentation[[#This Row],[Stk.]]</f>
        <v>6.25</v>
      </c>
      <c r="G142" s="28">
        <v>43282</v>
      </c>
      <c r="H142" s="6" t="s">
        <v>202</v>
      </c>
    </row>
    <row r="143" spans="1:8" hidden="1" x14ac:dyDescent="0.3">
      <c r="A143" s="32" t="s">
        <v>178</v>
      </c>
      <c r="B143" s="7" t="s">
        <v>140</v>
      </c>
      <c r="C143" s="16">
        <v>43291</v>
      </c>
      <c r="D143" s="17">
        <v>1</v>
      </c>
      <c r="E143" s="10">
        <f>INDEX(TAB_Leistungen[[Tätigkeit]:[Stk.kosten/Kosten bei Stundensatz]],MATCH(TAB_Dokumentation[[#This Row],[Leistung]],TAB_Leistungen[Tätigkeit],0),2)</f>
        <v>5</v>
      </c>
      <c r="F143" s="14">
        <f>INDEX(TAB_Leistungen[[Tätigkeit]:[Stk.kosten/Kosten bei Stundensatz]],MATCH(TAB_Dokumentation[[#This Row],[Leistung]],TAB_Leistungen[Tätigkeit],0),3)*TAB_Dokumentation[[#This Row],[Stk.]]</f>
        <v>2.0833333333333335</v>
      </c>
      <c r="G143" s="28">
        <v>43282</v>
      </c>
      <c r="H143" s="6" t="s">
        <v>204</v>
      </c>
    </row>
    <row r="144" spans="1:8" ht="28.8" hidden="1" x14ac:dyDescent="0.3">
      <c r="A144" s="32" t="s">
        <v>178</v>
      </c>
      <c r="B144" s="7" t="s">
        <v>4</v>
      </c>
      <c r="C144" s="16">
        <v>43291</v>
      </c>
      <c r="D144" s="17">
        <v>0.25</v>
      </c>
      <c r="E144" s="10">
        <f>INDEX(TAB_Leistungen[[Tätigkeit]:[Stk.kosten/Kosten bei Stundensatz]],MATCH(TAB_Dokumentation[[#This Row],[Leistung]],TAB_Leistungen[Tätigkeit],0),2)</f>
        <v>180</v>
      </c>
      <c r="F144" s="14">
        <f>INDEX(TAB_Leistungen[[Tätigkeit]:[Stk.kosten/Kosten bei Stundensatz]],MATCH(TAB_Dokumentation[[#This Row],[Leistung]],TAB_Leistungen[Tätigkeit],0),3)*TAB_Dokumentation[[#This Row],[Stk.]]</f>
        <v>18.75</v>
      </c>
      <c r="G144" s="28">
        <v>43282</v>
      </c>
      <c r="H144" s="6" t="s">
        <v>205</v>
      </c>
    </row>
    <row r="145" spans="1:8" hidden="1" x14ac:dyDescent="0.3">
      <c r="A145" s="32" t="s">
        <v>178</v>
      </c>
      <c r="B145" s="7" t="s">
        <v>48</v>
      </c>
      <c r="C145" s="16">
        <v>43292</v>
      </c>
      <c r="D145" s="17">
        <v>1</v>
      </c>
      <c r="E145" s="10">
        <f>INDEX(TAB_Leistungen[[Tätigkeit]:[Stk.kosten/Kosten bei Stundensatz]],MATCH(TAB_Dokumentation[[#This Row],[Leistung]],TAB_Leistungen[Tätigkeit],0),2)</f>
        <v>15</v>
      </c>
      <c r="F145" s="14">
        <f>INDEX(TAB_Leistungen[[Tätigkeit]:[Stk.kosten/Kosten bei Stundensatz]],MATCH(TAB_Dokumentation[[#This Row],[Leistung]],TAB_Leistungen[Tätigkeit],0),3)*TAB_Dokumentation[[#This Row],[Stk.]]</f>
        <v>6.25</v>
      </c>
      <c r="G145" s="28">
        <v>43282</v>
      </c>
      <c r="H145" s="6" t="s">
        <v>203</v>
      </c>
    </row>
    <row r="146" spans="1:8" hidden="1" x14ac:dyDescent="0.3">
      <c r="A146" s="32" t="s">
        <v>102</v>
      </c>
      <c r="B146" s="7" t="s">
        <v>13</v>
      </c>
      <c r="C146" s="16">
        <v>43292</v>
      </c>
      <c r="D146" s="17">
        <v>1</v>
      </c>
      <c r="E146" s="10">
        <f>INDEX(TAB_Leistungen[[Tätigkeit]:[Stk.kosten/Kosten bei Stundensatz]],MATCH(TAB_Dokumentation[[#This Row],[Leistung]],TAB_Leistungen[Tätigkeit],0),2)</f>
        <v>60</v>
      </c>
      <c r="F146" s="14">
        <f>INDEX(TAB_Leistungen[[Tätigkeit]:[Stk.kosten/Kosten bei Stundensatz]],MATCH(TAB_Dokumentation[[#This Row],[Leistung]],TAB_Leistungen[Tätigkeit],0),3)*TAB_Dokumentation[[#This Row],[Stk.]]</f>
        <v>25</v>
      </c>
      <c r="G146" s="28">
        <v>43282</v>
      </c>
      <c r="H146" s="6"/>
    </row>
    <row r="147" spans="1:8" hidden="1" x14ac:dyDescent="0.3">
      <c r="A147" s="32" t="s">
        <v>102</v>
      </c>
      <c r="B147" s="7" t="s">
        <v>207</v>
      </c>
      <c r="C147" s="16">
        <v>43292</v>
      </c>
      <c r="D147" s="17">
        <v>1</v>
      </c>
      <c r="E147" s="10">
        <f>INDEX(TAB_Leistungen[[Tätigkeit]:[Stk.kosten/Kosten bei Stundensatz]],MATCH(TAB_Dokumentation[[#This Row],[Leistung]],TAB_Leistungen[Tätigkeit],0),2)</f>
        <v>0</v>
      </c>
      <c r="F147" s="14">
        <v>5</v>
      </c>
      <c r="G147" s="28">
        <v>43282</v>
      </c>
      <c r="H147" s="6"/>
    </row>
    <row r="148" spans="1:8" x14ac:dyDescent="0.3">
      <c r="A148" s="32" t="s">
        <v>239</v>
      </c>
      <c r="B148" s="7" t="s">
        <v>50</v>
      </c>
      <c r="C148" s="16">
        <v>43244</v>
      </c>
      <c r="D148" s="17">
        <v>1</v>
      </c>
      <c r="E148" s="10">
        <f>INDEX(TAB_Leistungen[[Tätigkeit]:[Stk.kosten/Kosten bei Stundensatz]],MATCH(TAB_Dokumentation[[#This Row],[Leistung]],TAB_Leistungen[Tätigkeit],0),2)</f>
        <v>5</v>
      </c>
      <c r="F148" s="14">
        <f>INDEX(TAB_Leistungen[[Tätigkeit]:[Stk.kosten/Kosten bei Stundensatz]],MATCH(TAB_Dokumentation[[#This Row],[Leistung]],TAB_Leistungen[Tätigkeit],0),3)*TAB_Dokumentation[[#This Row],[Stk.]]</f>
        <v>2.0833333333333335</v>
      </c>
      <c r="G148" s="28">
        <v>43282</v>
      </c>
      <c r="H148" s="6" t="s">
        <v>190</v>
      </c>
    </row>
    <row r="149" spans="1:8" hidden="1" x14ac:dyDescent="0.3">
      <c r="A149" s="32" t="s">
        <v>509</v>
      </c>
      <c r="B149" s="7" t="s">
        <v>140</v>
      </c>
      <c r="C149" s="16">
        <v>43261</v>
      </c>
      <c r="D149" s="17">
        <v>1</v>
      </c>
      <c r="E149" s="10">
        <f>INDEX(TAB_Leistungen[[Tätigkeit]:[Stk.kosten/Kosten bei Stundensatz]],MATCH(TAB_Dokumentation[[#This Row],[Leistung]],TAB_Leistungen[Tätigkeit],0),2)</f>
        <v>5</v>
      </c>
      <c r="F149" s="14">
        <f>INDEX(TAB_Leistungen[[Tätigkeit]:[Stk.kosten/Kosten bei Stundensatz]],MATCH(TAB_Dokumentation[[#This Row],[Leistung]],TAB_Leistungen[Tätigkeit],0),3)*TAB_Dokumentation[[#This Row],[Stk.]]</f>
        <v>2.0833333333333335</v>
      </c>
      <c r="G149" s="28">
        <v>43282</v>
      </c>
      <c r="H149" s="6" t="s">
        <v>194</v>
      </c>
    </row>
    <row r="150" spans="1:8" hidden="1" x14ac:dyDescent="0.3">
      <c r="A150" s="32" t="s">
        <v>509</v>
      </c>
      <c r="B150" s="7" t="s">
        <v>49</v>
      </c>
      <c r="C150" s="16">
        <v>43262</v>
      </c>
      <c r="D150" s="17">
        <v>1</v>
      </c>
      <c r="E150" s="10">
        <f>INDEX(TAB_Leistungen[[Tätigkeit]:[Stk.kosten/Kosten bei Stundensatz]],MATCH(TAB_Dokumentation[[#This Row],[Leistung]],TAB_Leistungen[Tätigkeit],0),2)</f>
        <v>30</v>
      </c>
      <c r="F150" s="14">
        <f>INDEX(TAB_Leistungen[[Tätigkeit]:[Stk.kosten/Kosten bei Stundensatz]],MATCH(TAB_Dokumentation[[#This Row],[Leistung]],TAB_Leistungen[Tätigkeit],0),3)*TAB_Dokumentation[[#This Row],[Stk.]]</f>
        <v>12.5</v>
      </c>
      <c r="G150" s="28">
        <v>43282</v>
      </c>
      <c r="H150" s="6" t="s">
        <v>193</v>
      </c>
    </row>
    <row r="151" spans="1:8" hidden="1" x14ac:dyDescent="0.3">
      <c r="A151" s="32" t="s">
        <v>509</v>
      </c>
      <c r="B151" s="7" t="s">
        <v>48</v>
      </c>
      <c r="C151" s="16">
        <v>43268</v>
      </c>
      <c r="D151" s="17">
        <v>1</v>
      </c>
      <c r="E151" s="10">
        <f>INDEX(TAB_Leistungen[[Tätigkeit]:[Stk.kosten/Kosten bei Stundensatz]],MATCH(TAB_Dokumentation[[#This Row],[Leistung]],TAB_Leistungen[Tätigkeit],0),2)</f>
        <v>15</v>
      </c>
      <c r="F151" s="14">
        <f>INDEX(TAB_Leistungen[[Tätigkeit]:[Stk.kosten/Kosten bei Stundensatz]],MATCH(TAB_Dokumentation[[#This Row],[Leistung]],TAB_Leistungen[Tätigkeit],0),3)*TAB_Dokumentation[[#This Row],[Stk.]]</f>
        <v>6.25</v>
      </c>
      <c r="G151" s="28">
        <v>43282</v>
      </c>
      <c r="H151" s="6" t="s">
        <v>166</v>
      </c>
    </row>
    <row r="152" spans="1:8" hidden="1" x14ac:dyDescent="0.3">
      <c r="A152" s="32" t="s">
        <v>509</v>
      </c>
      <c r="B152" s="7" t="s">
        <v>94</v>
      </c>
      <c r="C152" s="16">
        <v>43270</v>
      </c>
      <c r="D152" s="17">
        <v>1</v>
      </c>
      <c r="E152" s="10">
        <f>INDEX(TAB_Leistungen[[Tätigkeit]:[Stk.kosten/Kosten bei Stundensatz]],MATCH(TAB_Dokumentation[[#This Row],[Leistung]],TAB_Leistungen[Tätigkeit],0),2)</f>
        <v>60</v>
      </c>
      <c r="F152" s="14">
        <f>INDEX(TAB_Leistungen[[Tätigkeit]:[Stk.kosten/Kosten bei Stundensatz]],MATCH(TAB_Dokumentation[[#This Row],[Leistung]],TAB_Leistungen[Tätigkeit],0),3)*TAB_Dokumentation[[#This Row],[Stk.]]</f>
        <v>25</v>
      </c>
      <c r="G152" s="28">
        <v>43282</v>
      </c>
      <c r="H152" s="6" t="s">
        <v>196</v>
      </c>
    </row>
    <row r="153" spans="1:8" hidden="1" x14ac:dyDescent="0.3">
      <c r="A153" s="32" t="s">
        <v>509</v>
      </c>
      <c r="B153" s="7" t="s">
        <v>48</v>
      </c>
      <c r="C153" s="16">
        <v>43271</v>
      </c>
      <c r="D153" s="17">
        <v>1</v>
      </c>
      <c r="E153" s="10">
        <f>INDEX(TAB_Leistungen[[Tätigkeit]:[Stk.kosten/Kosten bei Stundensatz]],MATCH(TAB_Dokumentation[[#This Row],[Leistung]],TAB_Leistungen[Tätigkeit],0),2)</f>
        <v>15</v>
      </c>
      <c r="F153" s="14">
        <f>INDEX(TAB_Leistungen[[Tätigkeit]:[Stk.kosten/Kosten bei Stundensatz]],MATCH(TAB_Dokumentation[[#This Row],[Leistung]],TAB_Leistungen[Tätigkeit],0),3)*TAB_Dokumentation[[#This Row],[Stk.]]</f>
        <v>6.25</v>
      </c>
      <c r="G153" s="28">
        <v>43282</v>
      </c>
      <c r="H153" s="6" t="s">
        <v>195</v>
      </c>
    </row>
    <row r="154" spans="1:8" hidden="1" x14ac:dyDescent="0.3">
      <c r="A154" s="32" t="s">
        <v>178</v>
      </c>
      <c r="B154" s="7" t="s">
        <v>50</v>
      </c>
      <c r="C154" s="16">
        <v>43342</v>
      </c>
      <c r="D154" s="17">
        <v>1</v>
      </c>
      <c r="E154" s="10">
        <f>INDEX(TAB_Leistungen[[Tätigkeit]:[Stk.kosten/Kosten bei Stundensatz]],MATCH(TAB_Dokumentation[[#This Row],[Leistung]],TAB_Leistungen[Tätigkeit],0),2)</f>
        <v>5</v>
      </c>
      <c r="F154" s="14">
        <f>INDEX(TAB_Leistungen[[Tätigkeit]:[Stk.kosten/Kosten bei Stundensatz]],MATCH(TAB_Dokumentation[[#This Row],[Leistung]],TAB_Leistungen[Tätigkeit],0),3)*TAB_Dokumentation[[#This Row],[Stk.]]</f>
        <v>2.0833333333333335</v>
      </c>
      <c r="G154" s="28">
        <v>43497</v>
      </c>
      <c r="H154" s="6" t="s">
        <v>217</v>
      </c>
    </row>
    <row r="155" spans="1:8" hidden="1" x14ac:dyDescent="0.3">
      <c r="A155" s="32" t="s">
        <v>178</v>
      </c>
      <c r="B155" s="7" t="s">
        <v>50</v>
      </c>
      <c r="C155" s="16">
        <v>43293</v>
      </c>
      <c r="D155" s="17">
        <v>1</v>
      </c>
      <c r="E155" s="10">
        <f>INDEX(TAB_Leistungen[[Tätigkeit]:[Stk.kosten/Kosten bei Stundensatz]],MATCH(TAB_Dokumentation[[#This Row],[Leistung]],TAB_Leistungen[Tätigkeit],0),2)</f>
        <v>5</v>
      </c>
      <c r="F155" s="14">
        <f>INDEX(TAB_Leistungen[[Tätigkeit]:[Stk.kosten/Kosten bei Stundensatz]],MATCH(TAB_Dokumentation[[#This Row],[Leistung]],TAB_Leistungen[Tätigkeit],0),3)*TAB_Dokumentation[[#This Row],[Stk.]]</f>
        <v>2.0833333333333335</v>
      </c>
      <c r="G155" s="28">
        <v>43497</v>
      </c>
      <c r="H155" s="6" t="s">
        <v>217</v>
      </c>
    </row>
    <row r="156" spans="1:8" hidden="1" x14ac:dyDescent="0.3">
      <c r="A156" s="32" t="s">
        <v>178</v>
      </c>
      <c r="B156" s="7" t="s">
        <v>48</v>
      </c>
      <c r="C156" s="16">
        <v>43292</v>
      </c>
      <c r="D156" s="17">
        <v>1</v>
      </c>
      <c r="E156" s="10">
        <f>INDEX(TAB_Leistungen[[Tätigkeit]:[Stk.kosten/Kosten bei Stundensatz]],MATCH(TAB_Dokumentation[[#This Row],[Leistung]],TAB_Leistungen[Tätigkeit],0),2)</f>
        <v>15</v>
      </c>
      <c r="F156" s="14">
        <f>INDEX(TAB_Leistungen[[Tätigkeit]:[Stk.kosten/Kosten bei Stundensatz]],MATCH(TAB_Dokumentation[[#This Row],[Leistung]],TAB_Leistungen[Tätigkeit],0),3)*TAB_Dokumentation[[#This Row],[Stk.]]</f>
        <v>6.25</v>
      </c>
      <c r="G156" s="28">
        <v>43497</v>
      </c>
      <c r="H156" s="6" t="s">
        <v>217</v>
      </c>
    </row>
    <row r="157" spans="1:8" hidden="1" x14ac:dyDescent="0.3">
      <c r="A157" s="32" t="s">
        <v>178</v>
      </c>
      <c r="B157" s="7" t="s">
        <v>140</v>
      </c>
      <c r="C157" s="16">
        <v>43291</v>
      </c>
      <c r="D157" s="17">
        <v>1</v>
      </c>
      <c r="E157" s="10">
        <f>INDEX(TAB_Leistungen[[Tätigkeit]:[Stk.kosten/Kosten bei Stundensatz]],MATCH(TAB_Dokumentation[[#This Row],[Leistung]],TAB_Leistungen[Tätigkeit],0),2)</f>
        <v>5</v>
      </c>
      <c r="F157" s="14">
        <f>INDEX(TAB_Leistungen[[Tätigkeit]:[Stk.kosten/Kosten bei Stundensatz]],MATCH(TAB_Dokumentation[[#This Row],[Leistung]],TAB_Leistungen[Tätigkeit],0),3)*TAB_Dokumentation[[#This Row],[Stk.]]</f>
        <v>2.0833333333333335</v>
      </c>
      <c r="G157" s="28">
        <v>43497</v>
      </c>
      <c r="H157" s="6" t="s">
        <v>217</v>
      </c>
    </row>
    <row r="158" spans="1:8" ht="28.8" hidden="1" x14ac:dyDescent="0.3">
      <c r="A158" s="32" t="s">
        <v>178</v>
      </c>
      <c r="B158" s="7" t="s">
        <v>2</v>
      </c>
      <c r="C158" s="16">
        <v>43392</v>
      </c>
      <c r="D158" s="17">
        <v>4</v>
      </c>
      <c r="E158" s="10">
        <f>INDEX(TAB_Leistungen[[Tätigkeit]:[Stk.kosten/Kosten bei Stundensatz]],MATCH(TAB_Dokumentation[[#This Row],[Leistung]],TAB_Leistungen[Tätigkeit],0),2)</f>
        <v>10</v>
      </c>
      <c r="F158" s="14">
        <f>INDEX(TAB_Leistungen[[Tätigkeit]:[Stk.kosten/Kosten bei Stundensatz]],MATCH(TAB_Dokumentation[[#This Row],[Leistung]],TAB_Leistungen[Tätigkeit],0),3)*TAB_Dokumentation[[#This Row],[Stk.]]</f>
        <v>6.666666666666667</v>
      </c>
      <c r="G158" s="28">
        <v>43497</v>
      </c>
      <c r="H158" s="6" t="s">
        <v>212</v>
      </c>
    </row>
    <row r="159" spans="1:8" x14ac:dyDescent="0.3">
      <c r="A159" s="12" t="s">
        <v>239</v>
      </c>
      <c r="B159" s="7" t="s">
        <v>94</v>
      </c>
      <c r="C159" s="16">
        <v>43151</v>
      </c>
      <c r="D159" s="17">
        <v>1</v>
      </c>
      <c r="E159" s="10">
        <f>INDEX(TAB_Leistungen[[Tätigkeit]:[Stk.kosten/Kosten bei Stundensatz]],MATCH(TAB_Dokumentation[[#This Row],[Leistung]],TAB_Leistungen[Tätigkeit],0),2)</f>
        <v>60</v>
      </c>
      <c r="F159" s="14">
        <f>INDEX(TAB_Leistungen[[Tätigkeit]:[Stk.kosten/Kosten bei Stundensatz]],MATCH(TAB_Dokumentation[[#This Row],[Leistung]],TAB_Leistungen[Tätigkeit],0),3)*TAB_Dokumentation[[#This Row],[Stk.]]</f>
        <v>25</v>
      </c>
      <c r="G159" s="28">
        <v>43160</v>
      </c>
      <c r="H159" s="20" t="s">
        <v>124</v>
      </c>
    </row>
    <row r="160" spans="1:8" x14ac:dyDescent="0.3">
      <c r="A160" s="12" t="s">
        <v>239</v>
      </c>
      <c r="B160" s="7" t="s">
        <v>93</v>
      </c>
      <c r="C160" s="16">
        <v>43151</v>
      </c>
      <c r="D160" s="17">
        <v>1</v>
      </c>
      <c r="E160" s="10">
        <f>INDEX(TAB_Leistungen[[Tätigkeit]:[Stk.kosten/Kosten bei Stundensatz]],MATCH(TAB_Dokumentation[[#This Row],[Leistung]],TAB_Leistungen[Tätigkeit],0),2)</f>
        <v>120</v>
      </c>
      <c r="F160" s="14">
        <f>INDEX(TAB_Leistungen[[Tätigkeit]:[Stk.kosten/Kosten bei Stundensatz]],MATCH(TAB_Dokumentation[[#This Row],[Leistung]],TAB_Leistungen[Tätigkeit],0),3)*TAB_Dokumentation[[#This Row],[Stk.]]</f>
        <v>50</v>
      </c>
      <c r="G160" s="28">
        <v>43160</v>
      </c>
      <c r="H160" s="20" t="s">
        <v>122</v>
      </c>
    </row>
    <row r="161" spans="1:8" hidden="1" x14ac:dyDescent="0.3">
      <c r="A161" s="32" t="s">
        <v>178</v>
      </c>
      <c r="B161" s="7" t="s">
        <v>59</v>
      </c>
      <c r="C161" s="16">
        <v>43392</v>
      </c>
      <c r="D161" s="17">
        <v>1</v>
      </c>
      <c r="E161" s="10">
        <f>INDEX(TAB_Leistungen[[Tätigkeit]:[Stk.kosten/Kosten bei Stundensatz]],MATCH(TAB_Dokumentation[[#This Row],[Leistung]],TAB_Leistungen[Tätigkeit],0),2)</f>
        <v>60</v>
      </c>
      <c r="F161" s="14">
        <f>INDEX(TAB_Leistungen[[Tätigkeit]:[Stk.kosten/Kosten bei Stundensatz]],MATCH(TAB_Dokumentation[[#This Row],[Leistung]],TAB_Leistungen[Tätigkeit],0),3)*TAB_Dokumentation[[#This Row],[Stk.]]</f>
        <v>25</v>
      </c>
      <c r="G161" s="28">
        <v>43497</v>
      </c>
      <c r="H161" s="6" t="s">
        <v>213</v>
      </c>
    </row>
    <row r="162" spans="1:8" hidden="1" x14ac:dyDescent="0.3">
      <c r="A162" s="32" t="s">
        <v>74</v>
      </c>
      <c r="B162" s="7" t="s">
        <v>48</v>
      </c>
      <c r="C162" s="16">
        <v>43388</v>
      </c>
      <c r="D162" s="17">
        <v>1</v>
      </c>
      <c r="E162" s="10">
        <f>INDEX(TAB_Leistungen[[Tätigkeit]:[Stk.kosten/Kosten bei Stundensatz]],MATCH(TAB_Dokumentation[[#This Row],[Leistung]],TAB_Leistungen[Tätigkeit],0),2)</f>
        <v>15</v>
      </c>
      <c r="F162" s="14">
        <f>INDEX(TAB_Leistungen[[Tätigkeit]:[Stk.kosten/Kosten bei Stundensatz]],MATCH(TAB_Dokumentation[[#This Row],[Leistung]],TAB_Leistungen[Tätigkeit],0),3)*TAB_Dokumentation[[#This Row],[Stk.]]</f>
        <v>6.25</v>
      </c>
      <c r="G162" s="28">
        <v>43497</v>
      </c>
      <c r="H162" s="6" t="s">
        <v>214</v>
      </c>
    </row>
    <row r="163" spans="1:8" x14ac:dyDescent="0.3">
      <c r="A163" s="12" t="s">
        <v>239</v>
      </c>
      <c r="B163" s="7" t="s">
        <v>1</v>
      </c>
      <c r="C163" s="16">
        <v>43157</v>
      </c>
      <c r="D163" s="13">
        <v>1</v>
      </c>
      <c r="E163" s="10">
        <f>INDEX(TAB_Leistungen[[Tätigkeit]:[Stk.kosten/Kosten bei Stundensatz]],MATCH(TAB_Dokumentation[[#This Row],[Leistung]],TAB_Leistungen[Tätigkeit],0),2)</f>
        <v>10</v>
      </c>
      <c r="F163" s="14">
        <f>INDEX(TAB_Leistungen[[Tätigkeit]:[Stk.kosten/Kosten bei Stundensatz]],MATCH(TAB_Dokumentation[[#This Row],[Leistung]],TAB_Leistungen[Tätigkeit],0),3)*TAB_Dokumentation[[#This Row],[Stk.]]</f>
        <v>4.166666666666667</v>
      </c>
      <c r="G163" s="28">
        <v>43160</v>
      </c>
      <c r="H163" s="6" t="s">
        <v>120</v>
      </c>
    </row>
    <row r="164" spans="1:8" x14ac:dyDescent="0.3">
      <c r="A164" s="12" t="s">
        <v>239</v>
      </c>
      <c r="B164" s="7" t="s">
        <v>48</v>
      </c>
      <c r="C164" s="16">
        <v>43157</v>
      </c>
      <c r="D164" s="13">
        <v>1</v>
      </c>
      <c r="E164" s="10">
        <f>INDEX(TAB_Leistungen[[Tätigkeit]:[Stk.kosten/Kosten bei Stundensatz]],MATCH(TAB_Dokumentation[[#This Row],[Leistung]],TAB_Leistungen[Tätigkeit],0),2)</f>
        <v>15</v>
      </c>
      <c r="F164" s="14">
        <f>INDEX(TAB_Leistungen[[Tätigkeit]:[Stk.kosten/Kosten bei Stundensatz]],MATCH(TAB_Dokumentation[[#This Row],[Leistung]],TAB_Leistungen[Tätigkeit],0),3)*TAB_Dokumentation[[#This Row],[Stk.]]</f>
        <v>6.25</v>
      </c>
      <c r="G164" s="28">
        <v>43160</v>
      </c>
      <c r="H164" s="6" t="s">
        <v>119</v>
      </c>
    </row>
    <row r="165" spans="1:8" s="49" customFormat="1" x14ac:dyDescent="0.3">
      <c r="A165" s="12" t="s">
        <v>239</v>
      </c>
      <c r="B165" s="7" t="s">
        <v>48</v>
      </c>
      <c r="C165" s="16">
        <v>43160</v>
      </c>
      <c r="D165" s="13">
        <v>1</v>
      </c>
      <c r="E165" s="10">
        <f>INDEX(TAB_Leistungen[[Tätigkeit]:[Stk.kosten/Kosten bei Stundensatz]],MATCH(TAB_Dokumentation[[#This Row],[Leistung]],TAB_Leistungen[Tätigkeit],0),2)</f>
        <v>15</v>
      </c>
      <c r="F165" s="14">
        <f>INDEX(TAB_Leistungen[[Tätigkeit]:[Stk.kosten/Kosten bei Stundensatz]],MATCH(TAB_Dokumentation[[#This Row],[Leistung]],TAB_Leistungen[Tätigkeit],0),3)*TAB_Dokumentation[[#This Row],[Stk.]]</f>
        <v>6.25</v>
      </c>
      <c r="G165" s="28">
        <v>43160</v>
      </c>
      <c r="H165" s="6" t="s">
        <v>123</v>
      </c>
    </row>
    <row r="166" spans="1:8" s="49" customFormat="1" x14ac:dyDescent="0.3">
      <c r="A166" s="12" t="s">
        <v>239</v>
      </c>
      <c r="B166" s="7" t="s">
        <v>140</v>
      </c>
      <c r="C166" s="16">
        <v>43164</v>
      </c>
      <c r="D166" s="13">
        <v>1</v>
      </c>
      <c r="E166" s="10">
        <f>INDEX(TAB_Leistungen[[Tätigkeit]:[Stk.kosten/Kosten bei Stundensatz]],MATCH(TAB_Dokumentation[[#This Row],[Leistung]],TAB_Leistungen[Tätigkeit],0),2)</f>
        <v>5</v>
      </c>
      <c r="F166" s="14">
        <f>INDEX(TAB_Leistungen[[Tätigkeit]:[Stk.kosten/Kosten bei Stundensatz]],MATCH(TAB_Dokumentation[[#This Row],[Leistung]],TAB_Leistungen[Tätigkeit],0),3)*TAB_Dokumentation[[#This Row],[Stk.]]</f>
        <v>2.0833333333333335</v>
      </c>
      <c r="G166" s="28">
        <v>43160</v>
      </c>
      <c r="H166" s="6" t="s">
        <v>132</v>
      </c>
    </row>
    <row r="167" spans="1:8" ht="57.6" x14ac:dyDescent="0.3">
      <c r="A167" s="12" t="s">
        <v>239</v>
      </c>
      <c r="B167" s="7" t="s">
        <v>140</v>
      </c>
      <c r="C167" s="16">
        <v>43117</v>
      </c>
      <c r="D167" s="17">
        <v>1</v>
      </c>
      <c r="E167" s="10">
        <f>INDEX(TAB_Leistungen[[Tätigkeit]:[Stk.kosten/Kosten bei Stundensatz]],MATCH(TAB_Dokumentation[[#This Row],[Leistung]],TAB_Leistungen[Tätigkeit],0),2)</f>
        <v>5</v>
      </c>
      <c r="F167" s="14">
        <f>INDEX(TAB_Leistungen[[Tätigkeit]:[Stk.kosten/Kosten bei Stundensatz]],MATCH(TAB_Dokumentation[[#This Row],[Leistung]],TAB_Leistungen[Tätigkeit],0),3)*TAB_Dokumentation[[#This Row],[Stk.]]</f>
        <v>2.0833333333333335</v>
      </c>
      <c r="G167" s="28">
        <v>43132</v>
      </c>
      <c r="H167" s="20" t="s">
        <v>71</v>
      </c>
    </row>
    <row r="168" spans="1:8" hidden="1" x14ac:dyDescent="0.3">
      <c r="A168" s="32" t="s">
        <v>231</v>
      </c>
      <c r="B168" s="7" t="s">
        <v>48</v>
      </c>
      <c r="C168" s="16">
        <v>43451</v>
      </c>
      <c r="D168" s="17">
        <v>1</v>
      </c>
      <c r="E168" s="10">
        <f>INDEX(TAB_Leistungen[[Tätigkeit]:[Stk.kosten/Kosten bei Stundensatz]],MATCH(TAB_Dokumentation[[#This Row],[Leistung]],TAB_Leistungen[Tätigkeit],0),2)</f>
        <v>15</v>
      </c>
      <c r="F168" s="14">
        <f>INDEX(TAB_Leistungen[[Tätigkeit]:[Stk.kosten/Kosten bei Stundensatz]],MATCH(TAB_Dokumentation[[#This Row],[Leistung]],TAB_Leistungen[Tätigkeit],0),3)*TAB_Dokumentation[[#This Row],[Stk.]]</f>
        <v>6.25</v>
      </c>
      <c r="G168" s="28">
        <v>43497</v>
      </c>
      <c r="H168" s="6" t="s">
        <v>225</v>
      </c>
    </row>
    <row r="169" spans="1:8" s="49" customFormat="1" x14ac:dyDescent="0.3">
      <c r="A169" s="12" t="s">
        <v>239</v>
      </c>
      <c r="B169" s="7" t="s">
        <v>48</v>
      </c>
      <c r="C169" s="16">
        <v>43117</v>
      </c>
      <c r="D169" s="17">
        <v>1</v>
      </c>
      <c r="E169" s="10">
        <f>INDEX(TAB_Leistungen[[Tätigkeit]:[Stk.kosten/Kosten bei Stundensatz]],MATCH(TAB_Dokumentation[[#This Row],[Leistung]],TAB_Leistungen[Tätigkeit],0),2)</f>
        <v>15</v>
      </c>
      <c r="F169" s="14">
        <f>INDEX(TAB_Leistungen[[Tätigkeit]:[Stk.kosten/Kosten bei Stundensatz]],MATCH(TAB_Dokumentation[[#This Row],[Leistung]],TAB_Leistungen[Tätigkeit],0),3)*TAB_Dokumentation[[#This Row],[Stk.]]</f>
        <v>6.25</v>
      </c>
      <c r="G169" s="28">
        <v>43132</v>
      </c>
      <c r="H169" s="20" t="s">
        <v>39</v>
      </c>
    </row>
    <row r="170" spans="1:8" x14ac:dyDescent="0.3">
      <c r="A170" s="12" t="s">
        <v>239</v>
      </c>
      <c r="B170" s="7" t="s">
        <v>140</v>
      </c>
      <c r="C170" s="16">
        <v>43122</v>
      </c>
      <c r="D170" s="17">
        <v>1</v>
      </c>
      <c r="E170" s="10">
        <f>INDEX(TAB_Leistungen[[Tätigkeit]:[Stk.kosten/Kosten bei Stundensatz]],MATCH(TAB_Dokumentation[[#This Row],[Leistung]],TAB_Leistungen[Tätigkeit],0),2)</f>
        <v>5</v>
      </c>
      <c r="F170" s="14">
        <f>INDEX(TAB_Leistungen[[Tätigkeit]:[Stk.kosten/Kosten bei Stundensatz]],MATCH(TAB_Dokumentation[[#This Row],[Leistung]],TAB_Leistungen[Tätigkeit],0),3)*TAB_Dokumentation[[#This Row],[Stk.]]</f>
        <v>2.0833333333333335</v>
      </c>
      <c r="G170" s="28">
        <v>43132</v>
      </c>
      <c r="H170" s="20" t="s">
        <v>43</v>
      </c>
    </row>
    <row r="171" spans="1:8" x14ac:dyDescent="0.3">
      <c r="A171" s="12" t="s">
        <v>239</v>
      </c>
      <c r="B171" s="7" t="s">
        <v>48</v>
      </c>
      <c r="C171" s="16">
        <v>43122</v>
      </c>
      <c r="D171" s="17">
        <v>1</v>
      </c>
      <c r="E171" s="10">
        <f>INDEX(TAB_Leistungen[[Tätigkeit]:[Stk.kosten/Kosten bei Stundensatz]],MATCH(TAB_Dokumentation[[#This Row],[Leistung]],TAB_Leistungen[Tätigkeit],0),2)</f>
        <v>15</v>
      </c>
      <c r="F171" s="14">
        <f>INDEX(TAB_Leistungen[[Tätigkeit]:[Stk.kosten/Kosten bei Stundensatz]],MATCH(TAB_Dokumentation[[#This Row],[Leistung]],TAB_Leistungen[Tätigkeit],0),3)*TAB_Dokumentation[[#This Row],[Stk.]]</f>
        <v>6.25</v>
      </c>
      <c r="G171" s="28">
        <v>43132</v>
      </c>
      <c r="H171" s="20" t="s">
        <v>44</v>
      </c>
    </row>
    <row r="172" spans="1:8" x14ac:dyDescent="0.3">
      <c r="A172" s="12" t="s">
        <v>239</v>
      </c>
      <c r="B172" s="7" t="s">
        <v>4</v>
      </c>
      <c r="C172" s="16">
        <v>43130</v>
      </c>
      <c r="D172" s="17">
        <v>1</v>
      </c>
      <c r="E172" s="10">
        <f>INDEX(TAB_Leistungen[[Tätigkeit]:[Stk.kosten/Kosten bei Stundensatz]],MATCH(TAB_Dokumentation[[#This Row],[Leistung]],TAB_Leistungen[Tätigkeit],0),2)</f>
        <v>180</v>
      </c>
      <c r="F172" s="14">
        <f>INDEX(TAB_Leistungen[[Tätigkeit]:[Stk.kosten/Kosten bei Stundensatz]],MATCH(TAB_Dokumentation[[#This Row],[Leistung]],TAB_Leistungen[Tätigkeit],0),3)*TAB_Dokumentation[[#This Row],[Stk.]]</f>
        <v>75</v>
      </c>
      <c r="G172" s="28">
        <v>43132</v>
      </c>
      <c r="H172" s="20" t="s">
        <v>52</v>
      </c>
    </row>
    <row r="173" spans="1:8" hidden="1" x14ac:dyDescent="0.3">
      <c r="A173" s="32" t="s">
        <v>178</v>
      </c>
      <c r="B173" s="7" t="s">
        <v>50</v>
      </c>
      <c r="C173" s="16">
        <v>43471</v>
      </c>
      <c r="D173" s="17">
        <v>1</v>
      </c>
      <c r="E173" s="10">
        <f>INDEX(TAB_Leistungen[[Tätigkeit]:[Stk.kosten/Kosten bei Stundensatz]],MATCH(TAB_Dokumentation[[#This Row],[Leistung]],TAB_Leistungen[Tätigkeit],0),2)</f>
        <v>5</v>
      </c>
      <c r="F173" s="14">
        <f>INDEX(TAB_Leistungen[[Tätigkeit]:[Stk.kosten/Kosten bei Stundensatz]],MATCH(TAB_Dokumentation[[#This Row],[Leistung]],TAB_Leistungen[Tätigkeit],0),3)*TAB_Dokumentation[[#This Row],[Stk.]]</f>
        <v>2.0833333333333335</v>
      </c>
      <c r="G173" s="28">
        <v>43497</v>
      </c>
      <c r="H173" s="6" t="s">
        <v>227</v>
      </c>
    </row>
    <row r="174" spans="1:8" hidden="1" x14ac:dyDescent="0.3">
      <c r="A174" s="32" t="s">
        <v>178</v>
      </c>
      <c r="B174" s="7" t="s">
        <v>50</v>
      </c>
      <c r="C174" s="16">
        <v>43471</v>
      </c>
      <c r="D174" s="17">
        <v>2</v>
      </c>
      <c r="E174" s="10">
        <f>INDEX(TAB_Leistungen[[Tätigkeit]:[Stk.kosten/Kosten bei Stundensatz]],MATCH(TAB_Dokumentation[[#This Row],[Leistung]],TAB_Leistungen[Tätigkeit],0),2)</f>
        <v>5</v>
      </c>
      <c r="F174" s="14">
        <f>INDEX(TAB_Leistungen[[Tätigkeit]:[Stk.kosten/Kosten bei Stundensatz]],MATCH(TAB_Dokumentation[[#This Row],[Leistung]],TAB_Leistungen[Tätigkeit],0),3)*TAB_Dokumentation[[#This Row],[Stk.]]</f>
        <v>4.166666666666667</v>
      </c>
      <c r="G174" s="28">
        <v>43497</v>
      </c>
      <c r="H174" s="6" t="s">
        <v>229</v>
      </c>
    </row>
    <row r="175" spans="1:8" ht="28.8" hidden="1" x14ac:dyDescent="0.3">
      <c r="A175" s="32" t="s">
        <v>178</v>
      </c>
      <c r="B175" s="7" t="s">
        <v>22</v>
      </c>
      <c r="C175" s="16">
        <v>43471</v>
      </c>
      <c r="D175" s="17">
        <v>0.1</v>
      </c>
      <c r="E175" s="10">
        <f>INDEX(TAB_Leistungen[[Tätigkeit]:[Stk.kosten/Kosten bei Stundensatz]],MATCH(TAB_Dokumentation[[#This Row],[Leistung]],TAB_Leistungen[Tätigkeit],0),2)</f>
        <v>60</v>
      </c>
      <c r="F175" s="14">
        <f>INDEX(TAB_Leistungen[[Tätigkeit]:[Stk.kosten/Kosten bei Stundensatz]],MATCH(TAB_Dokumentation[[#This Row],[Leistung]],TAB_Leistungen[Tätigkeit],0),3)*TAB_Dokumentation[[#This Row],[Stk.]]</f>
        <v>2.5</v>
      </c>
      <c r="G175" s="28">
        <v>43497</v>
      </c>
      <c r="H175" s="6" t="s">
        <v>230</v>
      </c>
    </row>
    <row r="176" spans="1:8" hidden="1" x14ac:dyDescent="0.3">
      <c r="A176" s="32" t="s">
        <v>74</v>
      </c>
      <c r="B176" s="7" t="s">
        <v>50</v>
      </c>
      <c r="C176" s="16">
        <v>43471</v>
      </c>
      <c r="D176" s="17">
        <v>1</v>
      </c>
      <c r="E176" s="10">
        <f>INDEX(TAB_Leistungen[[Tätigkeit]:[Stk.kosten/Kosten bei Stundensatz]],MATCH(TAB_Dokumentation[[#This Row],[Leistung]],TAB_Leistungen[Tätigkeit],0),2)</f>
        <v>5</v>
      </c>
      <c r="F176" s="14">
        <f>INDEX(TAB_Leistungen[[Tätigkeit]:[Stk.kosten/Kosten bei Stundensatz]],MATCH(TAB_Dokumentation[[#This Row],[Leistung]],TAB_Leistungen[Tätigkeit],0),3)*TAB_Dokumentation[[#This Row],[Stk.]]</f>
        <v>2.0833333333333335</v>
      </c>
      <c r="G176" s="28">
        <v>43497</v>
      </c>
      <c r="H176" s="6" t="s">
        <v>224</v>
      </c>
    </row>
    <row r="177" spans="1:8" ht="43.2" x14ac:dyDescent="0.3">
      <c r="A177" s="12" t="s">
        <v>239</v>
      </c>
      <c r="B177" s="7" t="s">
        <v>59</v>
      </c>
      <c r="C177" s="16">
        <v>43132</v>
      </c>
      <c r="D177" s="17">
        <v>1</v>
      </c>
      <c r="E177" s="10">
        <f>INDEX(TAB_Leistungen[[Tätigkeit]:[Stk.kosten/Kosten bei Stundensatz]],MATCH(TAB_Dokumentation[[#This Row],[Leistung]],TAB_Leistungen[Tätigkeit],0),2)</f>
        <v>60</v>
      </c>
      <c r="F177" s="14">
        <f>INDEX(TAB_Leistungen[[Tätigkeit]:[Stk.kosten/Kosten bei Stundensatz]],MATCH(TAB_Dokumentation[[#This Row],[Leistung]],TAB_Leistungen[Tätigkeit],0),3)*TAB_Dokumentation[[#This Row],[Stk.]]</f>
        <v>25</v>
      </c>
      <c r="G177" s="28">
        <v>43132</v>
      </c>
      <c r="H177" s="20" t="s">
        <v>72</v>
      </c>
    </row>
    <row r="178" spans="1:8" hidden="1" x14ac:dyDescent="0.3">
      <c r="A178" s="32" t="s">
        <v>223</v>
      </c>
      <c r="B178" s="7" t="s">
        <v>50</v>
      </c>
      <c r="C178" s="16">
        <v>43486</v>
      </c>
      <c r="D178" s="17">
        <v>1</v>
      </c>
      <c r="E178" s="10">
        <f>INDEX(TAB_Leistungen[[Tätigkeit]:[Stk.kosten/Kosten bei Stundensatz]],MATCH(TAB_Dokumentation[[#This Row],[Leistung]],TAB_Leistungen[Tätigkeit],0),2)</f>
        <v>5</v>
      </c>
      <c r="F178" s="14">
        <f>INDEX(TAB_Leistungen[[Tätigkeit]:[Stk.kosten/Kosten bei Stundensatz]],MATCH(TAB_Dokumentation[[#This Row],[Leistung]],TAB_Leistungen[Tätigkeit],0),3)*TAB_Dokumentation[[#This Row],[Stk.]]</f>
        <v>2.0833333333333335</v>
      </c>
      <c r="G178" s="28">
        <v>43497</v>
      </c>
      <c r="H178" s="6" t="s">
        <v>241</v>
      </c>
    </row>
    <row r="179" spans="1:8" hidden="1" x14ac:dyDescent="0.3">
      <c r="A179" s="32" t="s">
        <v>102</v>
      </c>
      <c r="B179" s="7" t="s">
        <v>13</v>
      </c>
      <c r="C179" s="16">
        <v>43500</v>
      </c>
      <c r="D179" s="17">
        <v>1</v>
      </c>
      <c r="E179" s="10">
        <f>INDEX(TAB_Leistungen[[Tätigkeit]:[Stk.kosten/Kosten bei Stundensatz]],MATCH(TAB_Dokumentation[[#This Row],[Leistung]],TAB_Leistungen[Tätigkeit],0),2)</f>
        <v>60</v>
      </c>
      <c r="F179" s="14">
        <f>INDEX(TAB_Leistungen[[Tätigkeit]:[Stk.kosten/Kosten bei Stundensatz]],MATCH(TAB_Dokumentation[[#This Row],[Leistung]],TAB_Leistungen[Tätigkeit],0),3)*TAB_Dokumentation[[#This Row],[Stk.]]</f>
        <v>25</v>
      </c>
      <c r="G179" s="28">
        <v>43497</v>
      </c>
      <c r="H179" s="6" t="s">
        <v>232</v>
      </c>
    </row>
    <row r="180" spans="1:8" hidden="1" x14ac:dyDescent="0.3">
      <c r="A180" s="32" t="s">
        <v>102</v>
      </c>
      <c r="B180" s="7" t="s">
        <v>207</v>
      </c>
      <c r="C180" s="16">
        <v>43500</v>
      </c>
      <c r="D180" s="17">
        <v>1</v>
      </c>
      <c r="E180" s="10">
        <f>INDEX(TAB_Leistungen[[Tätigkeit]:[Stk.kosten/Kosten bei Stundensatz]],MATCH(TAB_Dokumentation[[#This Row],[Leistung]],TAB_Leistungen[Tätigkeit],0),2)</f>
        <v>0</v>
      </c>
      <c r="F180" s="14">
        <f>INDEX(TAB_Leistungen[[Tätigkeit]:[Stk.kosten/Kosten bei Stundensatz]],MATCH(TAB_Dokumentation[[#This Row],[Leistung]],TAB_Leistungen[Tätigkeit],0),3)*TAB_Dokumentation[[#This Row],[Stk.]]</f>
        <v>5</v>
      </c>
      <c r="G180" s="28">
        <v>43497</v>
      </c>
      <c r="H180" s="6" t="s">
        <v>232</v>
      </c>
    </row>
    <row r="181" spans="1:8" hidden="1" x14ac:dyDescent="0.3">
      <c r="A181" s="32" t="s">
        <v>231</v>
      </c>
      <c r="B181" s="7" t="s">
        <v>140</v>
      </c>
      <c r="C181" s="16">
        <v>43483</v>
      </c>
      <c r="D181" s="17">
        <v>1</v>
      </c>
      <c r="E181" s="10">
        <f>INDEX(TAB_Leistungen[[Tätigkeit]:[Stk.kosten/Kosten bei Stundensatz]],MATCH(TAB_Dokumentation[[#This Row],[Leistung]],TAB_Leistungen[Tätigkeit],0),2)</f>
        <v>5</v>
      </c>
      <c r="F181" s="14">
        <f>INDEX(TAB_Leistungen[[Tätigkeit]:[Stk.kosten/Kosten bei Stundensatz]],MATCH(TAB_Dokumentation[[#This Row],[Leistung]],TAB_Leistungen[Tätigkeit],0),3)*TAB_Dokumentation[[#This Row],[Stk.]]</f>
        <v>2.0833333333333335</v>
      </c>
      <c r="G181" s="28">
        <v>43497</v>
      </c>
      <c r="H181" s="6" t="s">
        <v>238</v>
      </c>
    </row>
    <row r="182" spans="1:8" hidden="1" x14ac:dyDescent="0.3">
      <c r="A182" s="32" t="s">
        <v>231</v>
      </c>
      <c r="B182" s="7" t="s">
        <v>50</v>
      </c>
      <c r="C182" s="16">
        <v>43483</v>
      </c>
      <c r="D182" s="17">
        <v>1</v>
      </c>
      <c r="E182" s="10">
        <f>INDEX(TAB_Leistungen[[Tätigkeit]:[Stk.kosten/Kosten bei Stundensatz]],MATCH(TAB_Dokumentation[[#This Row],[Leistung]],TAB_Leistungen[Tätigkeit],0),2)</f>
        <v>5</v>
      </c>
      <c r="F182" s="14">
        <f>INDEX(TAB_Leistungen[[Tätigkeit]:[Stk.kosten/Kosten bei Stundensatz]],MATCH(TAB_Dokumentation[[#This Row],[Leistung]],TAB_Leistungen[Tätigkeit],0),3)*TAB_Dokumentation[[#This Row],[Stk.]]</f>
        <v>2.0833333333333335</v>
      </c>
      <c r="G182" s="28">
        <v>43497</v>
      </c>
      <c r="H182" s="6" t="s">
        <v>237</v>
      </c>
    </row>
    <row r="183" spans="1:8" ht="28.8" x14ac:dyDescent="0.3">
      <c r="A183" s="12" t="s">
        <v>239</v>
      </c>
      <c r="B183" s="7" t="s">
        <v>2</v>
      </c>
      <c r="C183" s="16">
        <v>43132</v>
      </c>
      <c r="D183" s="17">
        <v>18</v>
      </c>
      <c r="E183" s="10">
        <f>INDEX(TAB_Leistungen[[Tätigkeit]:[Stk.kosten/Kosten bei Stundensatz]],MATCH(TAB_Dokumentation[[#This Row],[Leistung]],TAB_Leistungen[Tätigkeit],0),2)</f>
        <v>10</v>
      </c>
      <c r="F183" s="14">
        <f>INDEX(TAB_Leistungen[[Tätigkeit]:[Stk.kosten/Kosten bei Stundensatz]],MATCH(TAB_Dokumentation[[#This Row],[Leistung]],TAB_Leistungen[Tätigkeit],0),3)*TAB_Dokumentation[[#This Row],[Stk.]]</f>
        <v>30</v>
      </c>
      <c r="G183" s="28">
        <v>43132</v>
      </c>
      <c r="H183" s="20" t="s">
        <v>57</v>
      </c>
    </row>
    <row r="184" spans="1:8" ht="28.8" x14ac:dyDescent="0.3">
      <c r="A184" s="12" t="s">
        <v>239</v>
      </c>
      <c r="B184" s="7" t="s">
        <v>140</v>
      </c>
      <c r="C184" s="16">
        <v>43133</v>
      </c>
      <c r="D184" s="17">
        <v>1</v>
      </c>
      <c r="E184" s="10">
        <f>INDEX(TAB_Leistungen[[Tätigkeit]:[Stk.kosten/Kosten bei Stundensatz]],MATCH(TAB_Dokumentation[[#This Row],[Leistung]],TAB_Leistungen[Tätigkeit],0),2)</f>
        <v>5</v>
      </c>
      <c r="F184" s="14">
        <f>INDEX(TAB_Leistungen[[Tätigkeit]:[Stk.kosten/Kosten bei Stundensatz]],MATCH(TAB_Dokumentation[[#This Row],[Leistung]],TAB_Leistungen[Tätigkeit],0),3)*TAB_Dokumentation[[#This Row],[Stk.]]</f>
        <v>2.0833333333333335</v>
      </c>
      <c r="G184" s="28">
        <v>43132</v>
      </c>
      <c r="H184" s="20" t="s">
        <v>73</v>
      </c>
    </row>
    <row r="185" spans="1:8" hidden="1" x14ac:dyDescent="0.3">
      <c r="A185" s="32" t="s">
        <v>231</v>
      </c>
      <c r="B185" s="7" t="s">
        <v>48</v>
      </c>
      <c r="C185" s="16">
        <v>43496</v>
      </c>
      <c r="D185" s="17">
        <v>1</v>
      </c>
      <c r="E185" s="10">
        <f>INDEX(TAB_Leistungen[[Tätigkeit]:[Stk.kosten/Kosten bei Stundensatz]],MATCH(TAB_Dokumentation[[#This Row],[Leistung]],TAB_Leistungen[Tätigkeit],0),2)</f>
        <v>15</v>
      </c>
      <c r="F185" s="14">
        <f>INDEX(TAB_Leistungen[[Tätigkeit]:[Stk.kosten/Kosten bei Stundensatz]],MATCH(TAB_Dokumentation[[#This Row],[Leistung]],TAB_Leistungen[Tätigkeit],0),3)*TAB_Dokumentation[[#This Row],[Stk.]]</f>
        <v>6.25</v>
      </c>
      <c r="G185" s="28">
        <v>43497</v>
      </c>
      <c r="H185" s="6" t="s">
        <v>242</v>
      </c>
    </row>
    <row r="186" spans="1:8" ht="28.8" hidden="1" x14ac:dyDescent="0.3">
      <c r="A186" s="32" t="s">
        <v>231</v>
      </c>
      <c r="B186" s="7" t="s">
        <v>22</v>
      </c>
      <c r="C186" s="16">
        <v>43495</v>
      </c>
      <c r="D186" s="17">
        <v>2</v>
      </c>
      <c r="E186" s="10">
        <f>INDEX(TAB_Leistungen[[Tätigkeit]:[Stk.kosten/Kosten bei Stundensatz]],MATCH(TAB_Dokumentation[[#This Row],[Leistung]],TAB_Leistungen[Tätigkeit],0),2)</f>
        <v>60</v>
      </c>
      <c r="F186" s="14">
        <f>INDEX(TAB_Leistungen[[Tätigkeit]:[Stk.kosten/Kosten bei Stundensatz]],MATCH(TAB_Dokumentation[[#This Row],[Leistung]],TAB_Leistungen[Tätigkeit],0),3)*TAB_Dokumentation[[#This Row],[Stk.]]</f>
        <v>50</v>
      </c>
      <c r="G186" s="28">
        <v>43497</v>
      </c>
      <c r="H186" s="6" t="s">
        <v>249</v>
      </c>
    </row>
    <row r="187" spans="1:8" ht="28.8" hidden="1" x14ac:dyDescent="0.3">
      <c r="A187" s="32" t="s">
        <v>231</v>
      </c>
      <c r="B187" s="7" t="s">
        <v>255</v>
      </c>
      <c r="C187" s="16">
        <v>43495</v>
      </c>
      <c r="D187" s="17">
        <v>19</v>
      </c>
      <c r="E187" s="10">
        <f>INDEX(TAB_Leistungen[[Tätigkeit]:[Stk.kosten/Kosten bei Stundensatz]],MATCH(TAB_Dokumentation[[#This Row],[Leistung]],TAB_Leistungen[Tätigkeit],0),2)</f>
        <v>0</v>
      </c>
      <c r="F187" s="14">
        <f>INDEX(TAB_Leistungen[[Tätigkeit]:[Stk.kosten/Kosten bei Stundensatz]],MATCH(TAB_Dokumentation[[#This Row],[Leistung]],TAB_Leistungen[Tätigkeit],0),3)*TAB_Dokumentation[[#This Row],[Stk.]]</f>
        <v>5.7</v>
      </c>
      <c r="G187" s="28">
        <v>43497</v>
      </c>
      <c r="H187" s="6" t="s">
        <v>244</v>
      </c>
    </row>
    <row r="188" spans="1:8" ht="28.8" hidden="1" x14ac:dyDescent="0.3">
      <c r="A188" s="32" t="s">
        <v>231</v>
      </c>
      <c r="B188" s="7" t="s">
        <v>255</v>
      </c>
      <c r="C188" s="16">
        <v>43495</v>
      </c>
      <c r="D188" s="17">
        <v>14</v>
      </c>
      <c r="E188" s="10">
        <f>INDEX(TAB_Leistungen[[Tätigkeit]:[Stk.kosten/Kosten bei Stundensatz]],MATCH(TAB_Dokumentation[[#This Row],[Leistung]],TAB_Leistungen[Tätigkeit],0),2)</f>
        <v>0</v>
      </c>
      <c r="F188" s="14">
        <f>INDEX(TAB_Leistungen[[Tätigkeit]:[Stk.kosten/Kosten bei Stundensatz]],MATCH(TAB_Dokumentation[[#This Row],[Leistung]],TAB_Leistungen[Tätigkeit],0),3)*TAB_Dokumentation[[#This Row],[Stk.]]</f>
        <v>4.2</v>
      </c>
      <c r="G188" s="28">
        <v>43497</v>
      </c>
      <c r="H188" s="6" t="s">
        <v>243</v>
      </c>
    </row>
    <row r="189" spans="1:8" ht="28.8" hidden="1" x14ac:dyDescent="0.3">
      <c r="A189" s="32" t="s">
        <v>231</v>
      </c>
      <c r="B189" s="7" t="s">
        <v>255</v>
      </c>
      <c r="C189" s="16">
        <v>43496</v>
      </c>
      <c r="D189" s="17">
        <v>15</v>
      </c>
      <c r="E189" s="10">
        <f>INDEX(TAB_Leistungen[[Tätigkeit]:[Stk.kosten/Kosten bei Stundensatz]],MATCH(TAB_Dokumentation[[#This Row],[Leistung]],TAB_Leistungen[Tätigkeit],0),2)</f>
        <v>0</v>
      </c>
      <c r="F189" s="14">
        <f>INDEX(TAB_Leistungen[[Tätigkeit]:[Stk.kosten/Kosten bei Stundensatz]],MATCH(TAB_Dokumentation[[#This Row],[Leistung]],TAB_Leistungen[Tätigkeit],0),3)*TAB_Dokumentation[[#This Row],[Stk.]]</f>
        <v>4.5</v>
      </c>
      <c r="G189" s="28">
        <v>43497</v>
      </c>
      <c r="H189" s="6" t="s">
        <v>245</v>
      </c>
    </row>
    <row r="190" spans="1:8" hidden="1" x14ac:dyDescent="0.3">
      <c r="A190" s="32" t="s">
        <v>231</v>
      </c>
      <c r="B190" s="7" t="s">
        <v>59</v>
      </c>
      <c r="C190" s="16">
        <v>43496</v>
      </c>
      <c r="D190" s="17">
        <v>1</v>
      </c>
      <c r="E190" s="10">
        <f>INDEX(TAB_Leistungen[[Tätigkeit]:[Stk.kosten/Kosten bei Stundensatz]],MATCH(TAB_Dokumentation[[#This Row],[Leistung]],TAB_Leistungen[Tätigkeit],0),2)</f>
        <v>60</v>
      </c>
      <c r="F190" s="14">
        <f>INDEX(TAB_Leistungen[[Tätigkeit]:[Stk.kosten/Kosten bei Stundensatz]],MATCH(TAB_Dokumentation[[#This Row],[Leistung]],TAB_Leistungen[Tätigkeit],0),3)*TAB_Dokumentation[[#This Row],[Stk.]]</f>
        <v>25</v>
      </c>
      <c r="G190" s="28">
        <v>43497</v>
      </c>
      <c r="H190" s="6" t="s">
        <v>246</v>
      </c>
    </row>
    <row r="191" spans="1:8" hidden="1" x14ac:dyDescent="0.3">
      <c r="A191" s="32" t="s">
        <v>231</v>
      </c>
      <c r="B191" s="7" t="s">
        <v>247</v>
      </c>
      <c r="C191" s="16">
        <v>43495</v>
      </c>
      <c r="D191" s="17">
        <v>14</v>
      </c>
      <c r="E191" s="10">
        <f>INDEX(TAB_Leistungen[[Tätigkeit]:[Stk.kosten/Kosten bei Stundensatz]],MATCH(TAB_Dokumentation[[#This Row],[Leistung]],TAB_Leistungen[Tätigkeit],0),2)</f>
        <v>0</v>
      </c>
      <c r="F191" s="14">
        <f>INDEX(TAB_Leistungen[[Tätigkeit]:[Stk.kosten/Kosten bei Stundensatz]],MATCH(TAB_Dokumentation[[#This Row],[Leistung]],TAB_Leistungen[Tätigkeit],0),3)*TAB_Dokumentation[[#This Row],[Stk.]]</f>
        <v>7</v>
      </c>
      <c r="G191" s="28">
        <v>43497</v>
      </c>
      <c r="H191" s="6" t="s">
        <v>248</v>
      </c>
    </row>
    <row r="192" spans="1:8" hidden="1" x14ac:dyDescent="0.3">
      <c r="A192" s="32" t="s">
        <v>223</v>
      </c>
      <c r="B192" s="7" t="s">
        <v>48</v>
      </c>
      <c r="C192" s="16">
        <v>43496</v>
      </c>
      <c r="D192" s="17">
        <v>1</v>
      </c>
      <c r="E192" s="10">
        <f>INDEX(TAB_Leistungen[[Tätigkeit]:[Stk.kosten/Kosten bei Stundensatz]],MATCH(TAB_Dokumentation[[#This Row],[Leistung]],TAB_Leistungen[Tätigkeit],0),2)</f>
        <v>15</v>
      </c>
      <c r="F192" s="14">
        <f>INDEX(TAB_Leistungen[[Tätigkeit]:[Stk.kosten/Kosten bei Stundensatz]],MATCH(TAB_Dokumentation[[#This Row],[Leistung]],TAB_Leistungen[Tätigkeit],0),3)*TAB_Dokumentation[[#This Row],[Stk.]]</f>
        <v>6.25</v>
      </c>
      <c r="G192" s="28">
        <v>43497</v>
      </c>
      <c r="H192" s="6" t="s">
        <v>250</v>
      </c>
    </row>
    <row r="193" spans="1:9" hidden="1" x14ac:dyDescent="0.3">
      <c r="A193" s="32" t="s">
        <v>231</v>
      </c>
      <c r="B193" s="7" t="s">
        <v>48</v>
      </c>
      <c r="C193" s="16">
        <v>43500</v>
      </c>
      <c r="D193" s="17">
        <v>1</v>
      </c>
      <c r="E193" s="10">
        <f>INDEX(TAB_Leistungen[[Tätigkeit]:[Stk.kosten/Kosten bei Stundensatz]],MATCH(TAB_Dokumentation[[#This Row],[Leistung]],TAB_Leistungen[Tätigkeit],0),2)</f>
        <v>15</v>
      </c>
      <c r="F193" s="14">
        <f>INDEX(TAB_Leistungen[[Tätigkeit]:[Stk.kosten/Kosten bei Stundensatz]],MATCH(TAB_Dokumentation[[#This Row],[Leistung]],TAB_Leistungen[Tätigkeit],0),3)*TAB_Dokumentation[[#This Row],[Stk.]]</f>
        <v>6.25</v>
      </c>
      <c r="G193" s="28">
        <v>43497</v>
      </c>
      <c r="H193" s="6" t="s">
        <v>251</v>
      </c>
    </row>
    <row r="194" spans="1:9" ht="28.8" hidden="1" x14ac:dyDescent="0.3">
      <c r="A194" s="32" t="s">
        <v>231</v>
      </c>
      <c r="B194" s="7" t="s">
        <v>22</v>
      </c>
      <c r="C194" s="16">
        <v>43496</v>
      </c>
      <c r="D194" s="17">
        <v>0.25</v>
      </c>
      <c r="E194" s="10">
        <f>INDEX(TAB_Leistungen[[Tätigkeit]:[Stk.kosten/Kosten bei Stundensatz]],MATCH(TAB_Dokumentation[[#This Row],[Leistung]],TAB_Leistungen[Tätigkeit],0),2)</f>
        <v>60</v>
      </c>
      <c r="F194" s="14">
        <f>INDEX(TAB_Leistungen[[Tätigkeit]:[Stk.kosten/Kosten bei Stundensatz]],MATCH(TAB_Dokumentation[[#This Row],[Leistung]],TAB_Leistungen[Tätigkeit],0),3)*TAB_Dokumentation[[#This Row],[Stk.]]</f>
        <v>6.25</v>
      </c>
      <c r="G194" s="28">
        <v>43497</v>
      </c>
      <c r="H194" s="6" t="s">
        <v>252</v>
      </c>
    </row>
    <row r="195" spans="1:9" hidden="1" x14ac:dyDescent="0.3">
      <c r="A195" s="32" t="s">
        <v>231</v>
      </c>
      <c r="B195" s="7" t="s">
        <v>48</v>
      </c>
      <c r="C195" s="16">
        <v>43496</v>
      </c>
      <c r="D195" s="17">
        <v>1</v>
      </c>
      <c r="E195" s="10">
        <f>INDEX(TAB_Leistungen[[Tätigkeit]:[Stk.kosten/Kosten bei Stundensatz]],MATCH(TAB_Dokumentation[[#This Row],[Leistung]],TAB_Leistungen[Tätigkeit],0),2)</f>
        <v>15</v>
      </c>
      <c r="F195" s="14">
        <f>INDEX(TAB_Leistungen[[Tätigkeit]:[Stk.kosten/Kosten bei Stundensatz]],MATCH(TAB_Dokumentation[[#This Row],[Leistung]],TAB_Leistungen[Tätigkeit],0),3)*TAB_Dokumentation[[#This Row],[Stk.]]</f>
        <v>6.25</v>
      </c>
      <c r="G195" s="28">
        <v>43497</v>
      </c>
      <c r="H195" s="6" t="s">
        <v>253</v>
      </c>
    </row>
    <row r="196" spans="1:9" ht="28.8" x14ac:dyDescent="0.3">
      <c r="A196" s="12" t="s">
        <v>239</v>
      </c>
      <c r="B196" s="7" t="s">
        <v>140</v>
      </c>
      <c r="C196" s="16">
        <v>43133</v>
      </c>
      <c r="D196" s="17">
        <v>1</v>
      </c>
      <c r="E196" s="10">
        <f>INDEX(TAB_Leistungen[[Tätigkeit]:[Stk.kosten/Kosten bei Stundensatz]],MATCH(TAB_Dokumentation[[#This Row],[Leistung]],TAB_Leistungen[Tätigkeit],0),2)</f>
        <v>5</v>
      </c>
      <c r="F196" s="14">
        <f>INDEX(TAB_Leistungen[[Tätigkeit]:[Stk.kosten/Kosten bei Stundensatz]],MATCH(TAB_Dokumentation[[#This Row],[Leistung]],TAB_Leistungen[Tätigkeit],0),3)*TAB_Dokumentation[[#This Row],[Stk.]]</f>
        <v>2.0833333333333335</v>
      </c>
      <c r="G196" s="28">
        <v>43132</v>
      </c>
      <c r="H196" s="20" t="s">
        <v>79</v>
      </c>
    </row>
    <row r="197" spans="1:9" x14ac:dyDescent="0.3">
      <c r="A197" s="12" t="s">
        <v>239</v>
      </c>
      <c r="B197" s="7" t="s">
        <v>140</v>
      </c>
      <c r="C197" s="16">
        <v>43136</v>
      </c>
      <c r="D197" s="17">
        <v>1</v>
      </c>
      <c r="E197" s="10">
        <f>INDEX(TAB_Leistungen[[Tätigkeit]:[Stk.kosten/Kosten bei Stundensatz]],MATCH(TAB_Dokumentation[[#This Row],[Leistung]],TAB_Leistungen[Tätigkeit],0),2)</f>
        <v>5</v>
      </c>
      <c r="F197" s="14">
        <f>INDEX(TAB_Leistungen[[Tätigkeit]:[Stk.kosten/Kosten bei Stundensatz]],MATCH(TAB_Dokumentation[[#This Row],[Leistung]],TAB_Leistungen[Tätigkeit],0),3)*TAB_Dokumentation[[#This Row],[Stk.]]</f>
        <v>2.0833333333333335</v>
      </c>
      <c r="G197" s="28">
        <v>43132</v>
      </c>
      <c r="H197" s="20" t="s">
        <v>109</v>
      </c>
    </row>
    <row r="198" spans="1:9" hidden="1" x14ac:dyDescent="0.3">
      <c r="A198" s="32" t="s">
        <v>509</v>
      </c>
      <c r="B198" s="7" t="s">
        <v>4</v>
      </c>
      <c r="C198" s="16">
        <v>43584</v>
      </c>
      <c r="D198" s="17">
        <v>1</v>
      </c>
      <c r="E198" s="10">
        <f>INDEX(TAB_Leistungen[[Tätigkeit]:[Stk.kosten/Kosten bei Stundensatz]],MATCH(TAB_Dokumentation[[#This Row],[Leistung]],TAB_Leistungen[Tätigkeit],0),2)</f>
        <v>180</v>
      </c>
      <c r="F198" s="14">
        <f>INDEX(TAB_Leistungen[[Tätigkeit]:[Stk.kosten/Kosten bei Stundensatz]],MATCH(TAB_Dokumentation[[#This Row],[Leistung]],TAB_Leistungen[Tätigkeit],0),3)*TAB_Dokumentation[[#This Row],[Stk.]]</f>
        <v>75</v>
      </c>
      <c r="G198" s="28"/>
      <c r="H198" s="6"/>
    </row>
    <row r="199" spans="1:9" ht="28.8" x14ac:dyDescent="0.3">
      <c r="A199" s="105" t="s">
        <v>491</v>
      </c>
      <c r="B199" s="106">
        <f>SUBTOTAL(5,TAB_Dokumentation[Datum])</f>
        <v>43117</v>
      </c>
      <c r="C199" s="106">
        <f>MAX(4,TAB_Dokumentation[Datum])</f>
        <v>43584</v>
      </c>
      <c r="D199" s="107"/>
      <c r="E199" s="107"/>
      <c r="F199" s="108">
        <f>SUBTOTAL(9,TAB_Dokumentation[[Kosten ]])</f>
        <v>423.63333333333327</v>
      </c>
      <c r="G199" s="52"/>
      <c r="H199" s="51"/>
      <c r="I199" s="35"/>
    </row>
    <row r="200" spans="1:9" ht="15.6" x14ac:dyDescent="0.3">
      <c r="I200" s="35"/>
    </row>
    <row r="201" spans="1:9" ht="15.6" x14ac:dyDescent="0.3">
      <c r="A201" s="36"/>
      <c r="I201" s="35"/>
    </row>
    <row r="202" spans="1:9" ht="15.6" x14ac:dyDescent="0.3">
      <c r="A202" s="36"/>
      <c r="I202" s="35"/>
    </row>
    <row r="203" spans="1:9" ht="15.6" x14ac:dyDescent="0.3">
      <c r="A203" s="36"/>
      <c r="C203" s="33"/>
      <c r="I203" s="35"/>
    </row>
    <row r="204" spans="1:9" ht="15.6" x14ac:dyDescent="0.3">
      <c r="A204" s="37"/>
      <c r="C204" s="34"/>
      <c r="I204" s="35"/>
    </row>
    <row r="205" spans="1:9" ht="15.6" x14ac:dyDescent="0.3">
      <c r="I205" s="35"/>
    </row>
    <row r="206" spans="1:9" ht="15.6" x14ac:dyDescent="0.3">
      <c r="I206" s="35"/>
    </row>
    <row r="207" spans="1:9" ht="15.6" x14ac:dyDescent="0.3">
      <c r="I207" s="35"/>
    </row>
    <row r="208" spans="1:9" ht="15.6" x14ac:dyDescent="0.3">
      <c r="I208" s="35"/>
    </row>
    <row r="209" spans="9:9" ht="15.6" x14ac:dyDescent="0.3">
      <c r="I209" s="35"/>
    </row>
    <row r="210" spans="9:9" ht="15.6" x14ac:dyDescent="0.3">
      <c r="I210" s="34"/>
    </row>
    <row r="211" spans="9:9" ht="15.6" x14ac:dyDescent="0.3">
      <c r="I211" s="35"/>
    </row>
  </sheetData>
  <sheetProtection insertColumns="0" insertRows="0" deleteColumns="0" deleteRows="0" sort="0" autoFilter="0"/>
  <conditionalFormatting sqref="C2:C90 C94:C123">
    <cfRule type="containsText" dxfId="40" priority="33" operator="containsText" text="!">
      <formula>NOT(ISERROR(SEARCH("!",C2)))</formula>
    </cfRule>
  </conditionalFormatting>
  <conditionalFormatting sqref="C11:C15">
    <cfRule type="containsText" dxfId="39" priority="32" operator="containsText" text="!">
      <formula>NOT(ISERROR(SEARCH("!",C11)))</formula>
    </cfRule>
  </conditionalFormatting>
  <conditionalFormatting sqref="C5">
    <cfRule type="containsText" dxfId="38" priority="31" operator="containsText" text="!">
      <formula>NOT(ISERROR(SEARCH("!",C5)))</formula>
    </cfRule>
  </conditionalFormatting>
  <conditionalFormatting sqref="C41:C43 C45:C46">
    <cfRule type="containsText" dxfId="37" priority="30" operator="containsText" text="!">
      <formula>NOT(ISERROR(SEARCH("!",C41)))</formula>
    </cfRule>
  </conditionalFormatting>
  <conditionalFormatting sqref="C32:C34">
    <cfRule type="containsText" dxfId="36" priority="29" operator="containsText" text="!">
      <formula>NOT(ISERROR(SEARCH("!",C32)))</formula>
    </cfRule>
  </conditionalFormatting>
  <conditionalFormatting sqref="C44">
    <cfRule type="containsText" dxfId="35" priority="27" operator="containsText" text="!">
      <formula>NOT(ISERROR(SEARCH("!",C44)))</formula>
    </cfRule>
  </conditionalFormatting>
  <conditionalFormatting sqref="D73:D76 D2:D71">
    <cfRule type="cellIs" dxfId="34" priority="26" operator="equal">
      <formula>0</formula>
    </cfRule>
  </conditionalFormatting>
  <conditionalFormatting sqref="D79">
    <cfRule type="cellIs" dxfId="33" priority="22" operator="equal">
      <formula>0</formula>
    </cfRule>
  </conditionalFormatting>
  <conditionalFormatting sqref="D77:D78">
    <cfRule type="cellIs" dxfId="32" priority="21" operator="equal">
      <formula>0</formula>
    </cfRule>
  </conditionalFormatting>
  <conditionalFormatting sqref="C81">
    <cfRule type="containsText" dxfId="31" priority="18" operator="containsText" text="!">
      <formula>NOT(ISERROR(SEARCH("!",C81)))</formula>
    </cfRule>
  </conditionalFormatting>
  <conditionalFormatting sqref="D81">
    <cfRule type="cellIs" dxfId="30" priority="17" operator="equal">
      <formula>0</formula>
    </cfRule>
  </conditionalFormatting>
  <conditionalFormatting sqref="C82">
    <cfRule type="containsText" dxfId="29" priority="14" operator="containsText" text="!">
      <formula>NOT(ISERROR(SEARCH("!",C82)))</formula>
    </cfRule>
  </conditionalFormatting>
  <conditionalFormatting sqref="C72">
    <cfRule type="containsText" dxfId="28" priority="12" operator="containsText" text="!">
      <formula>NOT(ISERROR(SEARCH("!",C72)))</formula>
    </cfRule>
  </conditionalFormatting>
  <conditionalFormatting sqref="D72">
    <cfRule type="cellIs" dxfId="27" priority="11" operator="equal">
      <formula>0</formula>
    </cfRule>
  </conditionalFormatting>
  <conditionalFormatting sqref="C72">
    <cfRule type="containsText" dxfId="26" priority="10" operator="containsText" text="!">
      <formula>NOT(ISERROR(SEARCH("!",C72)))</formula>
    </cfRule>
  </conditionalFormatting>
  <conditionalFormatting sqref="C89:C90">
    <cfRule type="containsText" dxfId="25" priority="9" operator="containsText" text="!">
      <formula>NOT(ISERROR(SEARCH("!",C89)))</formula>
    </cfRule>
  </conditionalFormatting>
  <conditionalFormatting sqref="C92">
    <cfRule type="containsText" dxfId="24" priority="8" operator="containsText" text="!">
      <formula>NOT(ISERROR(SEARCH("!",C92)))</formula>
    </cfRule>
  </conditionalFormatting>
  <conditionalFormatting sqref="C91">
    <cfRule type="containsText" dxfId="23" priority="7" operator="containsText" text="!">
      <formula>NOT(ISERROR(SEARCH("!",C91)))</formula>
    </cfRule>
  </conditionalFormatting>
  <conditionalFormatting sqref="C93">
    <cfRule type="containsText" dxfId="22" priority="6" operator="containsText" text="!">
      <formula>NOT(ISERROR(SEARCH("!",C93)))</formula>
    </cfRule>
  </conditionalFormatting>
  <conditionalFormatting sqref="C125:C126">
    <cfRule type="containsText" dxfId="21" priority="5" operator="containsText" text="!">
      <formula>NOT(ISERROR(SEARCH("!",C125)))</formula>
    </cfRule>
  </conditionalFormatting>
  <conditionalFormatting sqref="C127">
    <cfRule type="containsText" dxfId="20" priority="4" operator="containsText" text="!">
      <formula>NOT(ISERROR(SEARCH("!",C127)))</formula>
    </cfRule>
  </conditionalFormatting>
  <conditionalFormatting sqref="C124">
    <cfRule type="containsText" dxfId="19" priority="3" operator="containsText" text="!">
      <formula>NOT(ISERROR(SEARCH("!",C124)))</formula>
    </cfRule>
  </conditionalFormatting>
  <conditionalFormatting sqref="C128">
    <cfRule type="containsText" dxfId="18" priority="2" operator="containsText" text="!">
      <formula>NOT(ISERROR(SEARCH("!",C128)))</formula>
    </cfRule>
  </conditionalFormatting>
  <conditionalFormatting sqref="C129">
    <cfRule type="containsText" dxfId="17" priority="1" operator="containsText" text="!">
      <formula>NOT(ISERROR(SEARCH("!",C129)))</formula>
    </cfRule>
  </conditionalFormatting>
  <pageMargins left="0.70866141732283472" right="0.70866141732283472" top="0.72250000000000003" bottom="0.78740157480314965" header="0.31496062992125984" footer="0.31496062992125984"/>
  <pageSetup paperSize="9" scale="53" fitToHeight="0" orientation="landscape" r:id="rId1"/>
  <headerFooter>
    <oddHeader>&amp;CArbeitsdokumentation Kay Cichini - Trailtech.at
S. &amp;P</oddHeader>
    <oddFooter xml:space="preserve">&amp;CKay Cichini, Grubenweg 22, A-6071 Aldrans
IBAN: AT85 6000 0000 7149 5187, BIC: BAWAATWW
</oddFooter>
  </headerFooter>
  <rowBreaks count="1" manualBreakCount="1">
    <brk id="68" max="7" man="1"/>
  </rowBreak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error="Nicht in Liste enthalten!">
          <x14:formula1>
            <xm:f>'Leistungen-Liste'!$A$3:$A$29</xm:f>
          </x14:formula1>
          <xm:sqref>B2:B190 B196:B198</xm:sqref>
        </x14:dataValidation>
        <x14:dataValidation type="list" allowBlank="1" showInputMessage="1" showErrorMessage="1" error="Nicht in Liste enthalten!">
          <x14:formula1>
            <xm:f>'Leistungen-Liste'!$A2:$A29</xm:f>
          </x14:formula1>
          <xm:sqref>B191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6"/>
  <dimension ref="A1:K40"/>
  <sheetViews>
    <sheetView topLeftCell="F4" zoomScale="130" zoomScaleNormal="130" workbookViewId="0">
      <selection activeCell="A36" sqref="A36"/>
    </sheetView>
  </sheetViews>
  <sheetFormatPr baseColWidth="10" defaultColWidth="11.5546875" defaultRowHeight="12.6" x14ac:dyDescent="0.2"/>
  <cols>
    <col min="1" max="1" width="43.5546875" style="66" customWidth="1"/>
    <col min="2" max="2" width="39.33203125" style="77" customWidth="1"/>
    <col min="3" max="3" width="26.44140625" style="66" customWidth="1"/>
    <col min="4" max="4" width="9.21875" style="66" customWidth="1"/>
    <col min="5" max="5" width="32.109375" style="66" customWidth="1"/>
    <col min="6" max="6" width="5" style="66" customWidth="1"/>
    <col min="7" max="7" width="21.109375" style="66" bestFit="1" customWidth="1"/>
    <col min="8" max="8" width="40.21875" style="67" customWidth="1"/>
    <col min="9" max="9" width="70" style="66" customWidth="1"/>
    <col min="10" max="10" width="10.109375" style="66" customWidth="1"/>
    <col min="11" max="11" width="118.21875" style="66" customWidth="1"/>
    <col min="12" max="16384" width="11.5546875" style="66"/>
  </cols>
  <sheetData>
    <row r="1" spans="1:11" s="53" customFormat="1" ht="25.2" x14ac:dyDescent="0.2">
      <c r="A1" s="53" t="s">
        <v>289</v>
      </c>
      <c r="B1" s="54" t="s">
        <v>290</v>
      </c>
      <c r="C1" s="53" t="s">
        <v>291</v>
      </c>
      <c r="D1" s="55" t="s">
        <v>292</v>
      </c>
      <c r="E1" s="53" t="s">
        <v>293</v>
      </c>
      <c r="F1" s="53" t="s">
        <v>294</v>
      </c>
      <c r="G1" s="53" t="s">
        <v>295</v>
      </c>
      <c r="H1" s="56" t="s">
        <v>296</v>
      </c>
      <c r="I1" s="57" t="s">
        <v>24</v>
      </c>
      <c r="J1" s="57"/>
      <c r="K1" s="58" t="s">
        <v>297</v>
      </c>
    </row>
    <row r="2" spans="1:11" ht="37.799999999999997" x14ac:dyDescent="0.2">
      <c r="A2" s="59" t="s">
        <v>298</v>
      </c>
      <c r="B2" s="60"/>
      <c r="C2" s="60" t="s">
        <v>299</v>
      </c>
      <c r="D2" s="61" t="s">
        <v>300</v>
      </c>
      <c r="E2" s="60" t="s">
        <v>301</v>
      </c>
      <c r="F2" s="59" t="s">
        <v>302</v>
      </c>
      <c r="G2" s="59" t="s">
        <v>303</v>
      </c>
      <c r="H2" s="62" t="s">
        <v>304</v>
      </c>
      <c r="I2" s="63" t="s">
        <v>305</v>
      </c>
      <c r="J2" s="64"/>
      <c r="K2" s="65" t="s">
        <v>306</v>
      </c>
    </row>
    <row r="3" spans="1:11" ht="50.4" x14ac:dyDescent="0.2">
      <c r="A3" s="60" t="s">
        <v>307</v>
      </c>
      <c r="B3" s="60" t="s">
        <v>308</v>
      </c>
      <c r="C3" s="60" t="s">
        <v>309</v>
      </c>
      <c r="D3" s="61">
        <v>6780</v>
      </c>
      <c r="E3" s="60" t="s">
        <v>310</v>
      </c>
      <c r="F3" s="60"/>
      <c r="G3" s="60" t="s">
        <v>311</v>
      </c>
      <c r="H3" s="67" t="s">
        <v>312</v>
      </c>
      <c r="I3" s="68"/>
      <c r="K3" s="69"/>
    </row>
    <row r="4" spans="1:11" ht="37.799999999999997" x14ac:dyDescent="0.2">
      <c r="A4" s="60" t="s">
        <v>313</v>
      </c>
      <c r="B4" s="60"/>
      <c r="C4" s="60" t="s">
        <v>314</v>
      </c>
      <c r="D4" s="61">
        <v>6561</v>
      </c>
      <c r="E4" s="60" t="s">
        <v>36</v>
      </c>
      <c r="F4" s="60"/>
      <c r="G4" s="60" t="s">
        <v>315</v>
      </c>
      <c r="H4" s="67" t="s">
        <v>316</v>
      </c>
      <c r="I4" s="63" t="s">
        <v>317</v>
      </c>
    </row>
    <row r="5" spans="1:11" ht="37.799999999999997" x14ac:dyDescent="0.2">
      <c r="A5" s="60" t="s">
        <v>318</v>
      </c>
      <c r="B5" s="60"/>
      <c r="C5" s="60" t="s">
        <v>319</v>
      </c>
      <c r="D5" s="61">
        <v>6393</v>
      </c>
      <c r="E5" s="60" t="s">
        <v>320</v>
      </c>
      <c r="F5" s="59" t="s">
        <v>302</v>
      </c>
      <c r="G5" s="60" t="s">
        <v>321</v>
      </c>
      <c r="I5" s="63" t="s">
        <v>322</v>
      </c>
    </row>
    <row r="6" spans="1:11" x14ac:dyDescent="0.2">
      <c r="A6" s="60" t="s">
        <v>323</v>
      </c>
      <c r="B6" s="60" t="s">
        <v>324</v>
      </c>
      <c r="C6" s="60" t="s">
        <v>325</v>
      </c>
      <c r="D6" s="61">
        <v>6391</v>
      </c>
      <c r="E6" s="60" t="s">
        <v>326</v>
      </c>
      <c r="F6" s="60"/>
      <c r="G6" s="60"/>
      <c r="I6" s="70"/>
    </row>
    <row r="7" spans="1:11" ht="50.4" x14ac:dyDescent="0.2">
      <c r="A7" s="60" t="s">
        <v>327</v>
      </c>
      <c r="B7" s="60"/>
      <c r="C7" s="60" t="s">
        <v>328</v>
      </c>
      <c r="D7" s="61">
        <v>6306</v>
      </c>
      <c r="E7" s="60" t="s">
        <v>329</v>
      </c>
      <c r="F7" s="59" t="s">
        <v>302</v>
      </c>
      <c r="G7" s="60" t="s">
        <v>330</v>
      </c>
      <c r="I7" s="63" t="s">
        <v>331</v>
      </c>
    </row>
    <row r="8" spans="1:11" ht="25.2" x14ac:dyDescent="0.2">
      <c r="A8" s="60" t="s">
        <v>332</v>
      </c>
      <c r="B8" s="60"/>
      <c r="C8" s="60" t="s">
        <v>333</v>
      </c>
      <c r="D8" s="61">
        <v>6280</v>
      </c>
      <c r="E8" s="60" t="s">
        <v>334</v>
      </c>
      <c r="F8" s="60"/>
      <c r="G8" s="60" t="s">
        <v>335</v>
      </c>
      <c r="H8" s="67" t="s">
        <v>336</v>
      </c>
      <c r="I8" s="71" t="s">
        <v>337</v>
      </c>
    </row>
    <row r="9" spans="1:11" ht="25.2" x14ac:dyDescent="0.2">
      <c r="A9" s="60" t="s">
        <v>338</v>
      </c>
      <c r="B9" s="60" t="s">
        <v>339</v>
      </c>
      <c r="C9" s="60" t="s">
        <v>340</v>
      </c>
      <c r="D9" s="61">
        <v>6236</v>
      </c>
      <c r="E9" s="60" t="s">
        <v>341</v>
      </c>
      <c r="F9" s="59" t="s">
        <v>302</v>
      </c>
      <c r="G9" s="60" t="s">
        <v>342</v>
      </c>
      <c r="I9" s="63" t="s">
        <v>343</v>
      </c>
    </row>
    <row r="10" spans="1:11" ht="50.4" x14ac:dyDescent="0.2">
      <c r="A10" s="60" t="s">
        <v>344</v>
      </c>
      <c r="B10" s="59" t="s">
        <v>345</v>
      </c>
      <c r="C10" s="60" t="s">
        <v>346</v>
      </c>
      <c r="D10" s="61">
        <v>6075</v>
      </c>
      <c r="E10" s="60" t="s">
        <v>347</v>
      </c>
      <c r="F10" s="60"/>
      <c r="G10" s="59" t="s">
        <v>348</v>
      </c>
      <c r="H10" s="62" t="s">
        <v>349</v>
      </c>
      <c r="I10" s="72" t="s">
        <v>350</v>
      </c>
    </row>
    <row r="11" spans="1:11" x14ac:dyDescent="0.2">
      <c r="A11" s="60" t="s">
        <v>351</v>
      </c>
      <c r="B11" s="60"/>
      <c r="C11" s="60" t="s">
        <v>352</v>
      </c>
      <c r="D11" s="61">
        <v>5741</v>
      </c>
      <c r="E11" s="60" t="s">
        <v>353</v>
      </c>
      <c r="F11" s="60"/>
      <c r="G11" s="60"/>
      <c r="I11" s="70"/>
    </row>
    <row r="12" spans="1:11" x14ac:dyDescent="0.2">
      <c r="A12" s="60" t="s">
        <v>354</v>
      </c>
      <c r="B12" s="60"/>
      <c r="C12" s="60" t="s">
        <v>355</v>
      </c>
      <c r="D12" s="61">
        <v>5722</v>
      </c>
      <c r="E12" s="60" t="s">
        <v>356</v>
      </c>
      <c r="F12" s="60"/>
      <c r="G12" s="60"/>
      <c r="I12" s="70"/>
    </row>
    <row r="13" spans="1:11" x14ac:dyDescent="0.2">
      <c r="A13" s="60" t="s">
        <v>357</v>
      </c>
      <c r="B13" s="60"/>
      <c r="C13" s="60" t="s">
        <v>358</v>
      </c>
      <c r="D13" s="61">
        <v>5721</v>
      </c>
      <c r="E13" s="60" t="s">
        <v>359</v>
      </c>
      <c r="F13" s="60"/>
      <c r="G13" s="60"/>
      <c r="I13" s="70"/>
    </row>
    <row r="14" spans="1:11" ht="25.2" x14ac:dyDescent="0.2">
      <c r="A14" s="60" t="s">
        <v>360</v>
      </c>
      <c r="B14" s="60"/>
      <c r="C14" s="60" t="s">
        <v>361</v>
      </c>
      <c r="D14" s="61">
        <v>5710</v>
      </c>
      <c r="E14" s="60" t="s">
        <v>362</v>
      </c>
      <c r="F14" s="60"/>
      <c r="G14" s="60" t="s">
        <v>363</v>
      </c>
      <c r="H14" s="62" t="s">
        <v>364</v>
      </c>
      <c r="I14" s="73"/>
    </row>
    <row r="15" spans="1:11" x14ac:dyDescent="0.2">
      <c r="A15" s="60" t="s">
        <v>365</v>
      </c>
      <c r="B15" s="60"/>
      <c r="C15" s="60" t="s">
        <v>366</v>
      </c>
      <c r="D15" s="61">
        <v>5700</v>
      </c>
      <c r="E15" s="60" t="s">
        <v>367</v>
      </c>
      <c r="F15" s="60"/>
      <c r="G15" s="60"/>
      <c r="I15" s="70"/>
    </row>
    <row r="16" spans="1:11" x14ac:dyDescent="0.2">
      <c r="A16" s="60" t="s">
        <v>368</v>
      </c>
      <c r="B16" s="60"/>
      <c r="C16" s="60" t="s">
        <v>369</v>
      </c>
      <c r="D16" s="61">
        <v>5661</v>
      </c>
      <c r="E16" s="60" t="s">
        <v>370</v>
      </c>
      <c r="F16" s="60"/>
      <c r="G16" s="60"/>
      <c r="I16" s="70"/>
    </row>
    <row r="17" spans="1:10" x14ac:dyDescent="0.2">
      <c r="A17" s="60" t="s">
        <v>371</v>
      </c>
      <c r="B17" s="60" t="s">
        <v>372</v>
      </c>
      <c r="C17" s="60" t="s">
        <v>373</v>
      </c>
      <c r="D17" s="61">
        <v>5660</v>
      </c>
      <c r="E17" s="60" t="s">
        <v>374</v>
      </c>
      <c r="F17" s="60"/>
      <c r="G17" s="60"/>
      <c r="I17" s="70"/>
    </row>
    <row r="18" spans="1:10" x14ac:dyDescent="0.2">
      <c r="A18" s="60" t="s">
        <v>375</v>
      </c>
      <c r="B18" s="60"/>
      <c r="C18" s="60" t="s">
        <v>376</v>
      </c>
      <c r="D18" s="61">
        <v>5573</v>
      </c>
      <c r="E18" s="60" t="s">
        <v>377</v>
      </c>
      <c r="F18" s="60"/>
      <c r="G18" s="60" t="s">
        <v>378</v>
      </c>
      <c r="H18" s="67" t="s">
        <v>379</v>
      </c>
      <c r="I18" s="70"/>
    </row>
    <row r="19" spans="1:10" x14ac:dyDescent="0.2">
      <c r="A19" s="60" t="s">
        <v>380</v>
      </c>
      <c r="B19" s="60"/>
      <c r="C19" s="60" t="s">
        <v>381</v>
      </c>
      <c r="D19" s="61">
        <v>5570</v>
      </c>
      <c r="E19" s="60" t="s">
        <v>382</v>
      </c>
      <c r="F19" s="60"/>
      <c r="G19" s="60" t="s">
        <v>383</v>
      </c>
      <c r="H19" s="67" t="s">
        <v>384</v>
      </c>
      <c r="I19" s="70"/>
    </row>
    <row r="20" spans="1:10" x14ac:dyDescent="0.2">
      <c r="A20" s="60" t="s">
        <v>385</v>
      </c>
      <c r="B20" s="60"/>
      <c r="C20" s="60" t="s">
        <v>386</v>
      </c>
      <c r="D20" s="61">
        <v>5562</v>
      </c>
      <c r="E20" s="60" t="s">
        <v>387</v>
      </c>
      <c r="F20" s="60"/>
      <c r="G20" s="60" t="s">
        <v>388</v>
      </c>
      <c r="H20" s="67" t="s">
        <v>389</v>
      </c>
      <c r="I20" s="70"/>
    </row>
    <row r="21" spans="1:10" ht="25.2" x14ac:dyDescent="0.2">
      <c r="A21" s="60" t="s">
        <v>390</v>
      </c>
      <c r="B21" s="60"/>
      <c r="C21" s="60" t="s">
        <v>391</v>
      </c>
      <c r="D21" s="61">
        <v>5550</v>
      </c>
      <c r="E21" s="60" t="s">
        <v>392</v>
      </c>
      <c r="F21" s="60"/>
      <c r="G21" s="60" t="s">
        <v>393</v>
      </c>
      <c r="H21" s="67" t="s">
        <v>394</v>
      </c>
      <c r="I21" s="70"/>
    </row>
    <row r="22" spans="1:10" x14ac:dyDescent="0.2">
      <c r="A22" s="60" t="s">
        <v>395</v>
      </c>
      <c r="B22" s="60"/>
      <c r="C22" s="60" t="s">
        <v>396</v>
      </c>
      <c r="D22" s="61">
        <v>5453</v>
      </c>
      <c r="E22" s="60" t="s">
        <v>397</v>
      </c>
      <c r="F22" s="60"/>
      <c r="G22" s="60" t="s">
        <v>398</v>
      </c>
      <c r="H22" s="67" t="s">
        <v>399</v>
      </c>
      <c r="I22" s="70"/>
    </row>
    <row r="23" spans="1:10" x14ac:dyDescent="0.2">
      <c r="A23" s="60" t="s">
        <v>400</v>
      </c>
      <c r="B23" s="60"/>
      <c r="C23" s="60" t="s">
        <v>401</v>
      </c>
      <c r="D23" s="61">
        <v>5441</v>
      </c>
      <c r="E23" s="60" t="s">
        <v>402</v>
      </c>
      <c r="F23" s="60"/>
      <c r="G23" s="60" t="s">
        <v>403</v>
      </c>
      <c r="H23" s="66" t="s">
        <v>404</v>
      </c>
      <c r="I23" s="70"/>
    </row>
    <row r="24" spans="1:10" ht="25.2" x14ac:dyDescent="0.2">
      <c r="A24" s="60" t="s">
        <v>405</v>
      </c>
      <c r="B24" s="60"/>
      <c r="C24" s="60" t="s">
        <v>406</v>
      </c>
      <c r="D24" s="61">
        <v>5400</v>
      </c>
      <c r="E24" s="60" t="s">
        <v>407</v>
      </c>
      <c r="F24" s="60"/>
      <c r="G24" s="60" t="s">
        <v>408</v>
      </c>
      <c r="H24" s="67" t="s">
        <v>409</v>
      </c>
      <c r="I24" s="70"/>
    </row>
    <row r="25" spans="1:10" x14ac:dyDescent="0.2">
      <c r="A25" s="60" t="s">
        <v>410</v>
      </c>
      <c r="B25" s="60"/>
      <c r="C25" s="60" t="s">
        <v>411</v>
      </c>
      <c r="D25" s="61">
        <v>5350</v>
      </c>
      <c r="E25" s="60" t="s">
        <v>412</v>
      </c>
      <c r="F25" s="60"/>
      <c r="G25" s="60" t="s">
        <v>413</v>
      </c>
      <c r="H25" s="67" t="s">
        <v>414</v>
      </c>
      <c r="I25" s="70"/>
    </row>
    <row r="26" spans="1:10" ht="25.2" x14ac:dyDescent="0.2">
      <c r="A26" s="60" t="s">
        <v>415</v>
      </c>
      <c r="B26" s="60"/>
      <c r="C26" s="60" t="s">
        <v>416</v>
      </c>
      <c r="D26" s="61">
        <v>5020</v>
      </c>
      <c r="E26" s="60" t="s">
        <v>417</v>
      </c>
      <c r="F26" s="60"/>
      <c r="G26" s="60" t="s">
        <v>418</v>
      </c>
      <c r="H26" s="67" t="s">
        <v>419</v>
      </c>
      <c r="I26" s="70"/>
    </row>
    <row r="27" spans="1:10" ht="25.2" x14ac:dyDescent="0.2">
      <c r="A27" s="60" t="s">
        <v>420</v>
      </c>
      <c r="B27" s="60"/>
      <c r="C27" s="60" t="s">
        <v>421</v>
      </c>
      <c r="D27" s="61">
        <v>4824</v>
      </c>
      <c r="E27" s="60" t="s">
        <v>422</v>
      </c>
      <c r="F27" s="60"/>
      <c r="G27" s="60" t="s">
        <v>423</v>
      </c>
      <c r="H27" s="62" t="s">
        <v>424</v>
      </c>
      <c r="I27" s="70"/>
    </row>
    <row r="28" spans="1:10" ht="25.2" x14ac:dyDescent="0.2">
      <c r="A28" s="60" t="s">
        <v>425</v>
      </c>
      <c r="B28" s="60" t="s">
        <v>426</v>
      </c>
      <c r="C28" s="60" t="s">
        <v>427</v>
      </c>
      <c r="D28" s="61">
        <v>8992</v>
      </c>
      <c r="E28" s="60" t="s">
        <v>428</v>
      </c>
      <c r="F28" s="59" t="s">
        <v>302</v>
      </c>
      <c r="G28" s="60" t="s">
        <v>429</v>
      </c>
      <c r="I28" s="70"/>
    </row>
    <row r="29" spans="1:10" ht="25.2" x14ac:dyDescent="0.2">
      <c r="A29" s="60" t="s">
        <v>430</v>
      </c>
      <c r="B29" s="60"/>
      <c r="C29" s="60" t="s">
        <v>431</v>
      </c>
      <c r="D29" s="61">
        <v>8982</v>
      </c>
      <c r="E29" s="60" t="s">
        <v>432</v>
      </c>
      <c r="F29" s="60"/>
      <c r="G29" s="60" t="s">
        <v>433</v>
      </c>
      <c r="H29" s="62" t="s">
        <v>434</v>
      </c>
      <c r="I29" s="70"/>
    </row>
    <row r="30" spans="1:10" x14ac:dyDescent="0.2">
      <c r="A30" s="60" t="s">
        <v>435</v>
      </c>
      <c r="B30" s="60"/>
      <c r="C30" s="60" t="s">
        <v>436</v>
      </c>
      <c r="D30" s="61">
        <v>8953</v>
      </c>
      <c r="E30" s="60" t="s">
        <v>437</v>
      </c>
      <c r="F30" s="60"/>
      <c r="G30" s="60" t="s">
        <v>438</v>
      </c>
      <c r="I30" s="70"/>
    </row>
    <row r="31" spans="1:10" x14ac:dyDescent="0.2">
      <c r="A31" s="60" t="s">
        <v>439</v>
      </c>
      <c r="B31" s="60"/>
      <c r="C31" s="60" t="s">
        <v>440</v>
      </c>
      <c r="D31" s="61">
        <v>8953</v>
      </c>
      <c r="E31" s="60" t="s">
        <v>441</v>
      </c>
      <c r="F31" s="60"/>
      <c r="G31" s="60" t="s">
        <v>442</v>
      </c>
      <c r="H31" s="67" t="s">
        <v>443</v>
      </c>
      <c r="I31" s="70"/>
    </row>
    <row r="32" spans="1:10" ht="25.2" x14ac:dyDescent="0.2">
      <c r="A32" s="60" t="s">
        <v>444</v>
      </c>
      <c r="B32" s="60"/>
      <c r="C32" s="60" t="s">
        <v>445</v>
      </c>
      <c r="D32" s="61">
        <v>8911</v>
      </c>
      <c r="E32" s="60" t="s">
        <v>446</v>
      </c>
      <c r="F32" s="60"/>
      <c r="G32" s="60" t="s">
        <v>447</v>
      </c>
      <c r="H32" s="67" t="s">
        <v>448</v>
      </c>
      <c r="I32" s="70"/>
      <c r="J32" s="74"/>
    </row>
    <row r="33" spans="1:9" x14ac:dyDescent="0.2">
      <c r="A33" s="60" t="s">
        <v>449</v>
      </c>
      <c r="B33" s="60"/>
      <c r="C33" s="60" t="s">
        <v>450</v>
      </c>
      <c r="D33" s="61">
        <v>9863</v>
      </c>
      <c r="E33" s="60" t="s">
        <v>451</v>
      </c>
      <c r="F33" s="60"/>
      <c r="G33" s="60" t="s">
        <v>452</v>
      </c>
      <c r="H33" s="67" t="s">
        <v>453</v>
      </c>
      <c r="I33" s="70"/>
    </row>
    <row r="34" spans="1:9" ht="25.2" x14ac:dyDescent="0.2">
      <c r="A34" s="60" t="s">
        <v>454</v>
      </c>
      <c r="B34" s="60"/>
      <c r="C34" s="60" t="s">
        <v>455</v>
      </c>
      <c r="D34" s="61">
        <v>9831</v>
      </c>
      <c r="E34" s="60" t="s">
        <v>455</v>
      </c>
      <c r="F34" s="60"/>
      <c r="G34" s="60"/>
      <c r="I34" s="70"/>
    </row>
    <row r="35" spans="1:9" ht="126" x14ac:dyDescent="0.2">
      <c r="A35" s="59" t="s">
        <v>456</v>
      </c>
      <c r="B35" s="60"/>
      <c r="C35" s="60" t="s">
        <v>457</v>
      </c>
      <c r="D35" s="60">
        <v>6100</v>
      </c>
      <c r="E35" s="60" t="s">
        <v>458</v>
      </c>
      <c r="F35" s="60"/>
      <c r="G35" s="60" t="s">
        <v>459</v>
      </c>
      <c r="H35" s="75" t="s">
        <v>460</v>
      </c>
      <c r="I35" s="76" t="s">
        <v>461</v>
      </c>
    </row>
    <row r="36" spans="1:9" x14ac:dyDescent="0.2">
      <c r="A36" s="59" t="s">
        <v>478</v>
      </c>
      <c r="B36" s="60"/>
      <c r="C36" s="60"/>
      <c r="D36" s="60"/>
      <c r="E36" s="60"/>
      <c r="F36" s="60"/>
      <c r="G36" s="60"/>
      <c r="H36" s="75"/>
      <c r="I36" s="76"/>
    </row>
    <row r="37" spans="1:9" x14ac:dyDescent="0.2">
      <c r="A37" s="60" t="s">
        <v>462</v>
      </c>
      <c r="B37" s="60"/>
      <c r="C37" s="60" t="s">
        <v>463</v>
      </c>
      <c r="D37" s="61" t="s">
        <v>464</v>
      </c>
      <c r="E37" s="59" t="s">
        <v>465</v>
      </c>
      <c r="F37" s="60"/>
      <c r="G37" s="60" t="s">
        <v>466</v>
      </c>
      <c r="H37" s="67" t="s">
        <v>467</v>
      </c>
      <c r="I37" s="70"/>
    </row>
    <row r="38" spans="1:9" x14ac:dyDescent="0.2">
      <c r="A38" s="60" t="s">
        <v>468</v>
      </c>
      <c r="B38" s="60"/>
      <c r="C38" s="59" t="s">
        <v>469</v>
      </c>
      <c r="D38" s="61" t="s">
        <v>464</v>
      </c>
      <c r="E38" s="59" t="s">
        <v>465</v>
      </c>
      <c r="F38" s="60"/>
      <c r="G38" s="60" t="s">
        <v>470</v>
      </c>
      <c r="H38" s="67" t="s">
        <v>471</v>
      </c>
      <c r="I38" s="70"/>
    </row>
    <row r="39" spans="1:9" x14ac:dyDescent="0.2">
      <c r="A39" s="59" t="s">
        <v>472</v>
      </c>
      <c r="B39" s="60"/>
      <c r="C39" s="59" t="s">
        <v>473</v>
      </c>
      <c r="D39" s="61">
        <v>6150</v>
      </c>
      <c r="E39" s="59" t="s">
        <v>474</v>
      </c>
      <c r="F39" s="60"/>
      <c r="G39" s="66" t="s">
        <v>475</v>
      </c>
      <c r="H39" s="66" t="s">
        <v>476</v>
      </c>
      <c r="I39" s="70"/>
    </row>
    <row r="40" spans="1:9" x14ac:dyDescent="0.2">
      <c r="A40" s="60"/>
      <c r="B40" s="60"/>
      <c r="C40" s="60"/>
      <c r="D40" s="61"/>
      <c r="E40" s="60"/>
      <c r="F40" s="60"/>
      <c r="G40" s="60"/>
      <c r="I40" s="70"/>
    </row>
  </sheetData>
  <hyperlinks>
    <hyperlink ref="G32" r:id="rId1" display="+43 (0)664 6035 3550 "/>
    <hyperlink ref="H2" r:id="rId2"/>
  </hyperlinks>
  <pageMargins left="0.75" right="0.75" top="1" bottom="1" header="0.5" footer="0.5"/>
  <pageSetup paperSize="9" orientation="portrait" horizontalDpi="4294967292" verticalDpi="4294967292"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C6"/>
  <sheetViews>
    <sheetView zoomScale="145" zoomScaleNormal="145" workbookViewId="0">
      <selection activeCell="K7" sqref="K7"/>
    </sheetView>
  </sheetViews>
  <sheetFormatPr baseColWidth="10" defaultRowHeight="14.4" x14ac:dyDescent="0.3"/>
  <cols>
    <col min="2" max="2" width="15.88671875" customWidth="1"/>
  </cols>
  <sheetData>
    <row r="1" spans="1:3" x14ac:dyDescent="0.3">
      <c r="A1" t="s">
        <v>61</v>
      </c>
      <c r="B1" t="s">
        <v>62</v>
      </c>
    </row>
    <row r="2" spans="1:3" x14ac:dyDescent="0.3">
      <c r="B2" t="s">
        <v>63</v>
      </c>
    </row>
    <row r="3" spans="1:3" x14ac:dyDescent="0.3">
      <c r="B3" t="s">
        <v>64</v>
      </c>
    </row>
    <row r="4" spans="1:3" x14ac:dyDescent="0.3">
      <c r="B4" t="s">
        <v>65</v>
      </c>
    </row>
    <row r="5" spans="1:3" x14ac:dyDescent="0.3">
      <c r="B5" t="s">
        <v>66</v>
      </c>
    </row>
    <row r="6" spans="1:3" x14ac:dyDescent="0.3">
      <c r="B6" t="s">
        <v>152</v>
      </c>
      <c r="C6" t="s">
        <v>151</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B7"/>
  <sheetViews>
    <sheetView topLeftCell="B1" zoomScale="115" zoomScaleNormal="115" workbookViewId="0">
      <selection activeCell="B63" sqref="B63"/>
    </sheetView>
  </sheetViews>
  <sheetFormatPr baseColWidth="10" defaultRowHeight="14.4" x14ac:dyDescent="0.3"/>
  <cols>
    <col min="1" max="1" width="26.88671875" customWidth="1"/>
    <col min="2" max="2" width="153.77734375" customWidth="1"/>
  </cols>
  <sheetData>
    <row r="1" spans="1:2" ht="49.2" customHeight="1" x14ac:dyDescent="0.3">
      <c r="A1" t="s">
        <v>86</v>
      </c>
      <c r="B1" s="23" t="s">
        <v>269</v>
      </c>
    </row>
    <row r="2" spans="1:2" ht="51" customHeight="1" x14ac:dyDescent="0.3">
      <c r="A2" t="s">
        <v>85</v>
      </c>
      <c r="B2" s="23" t="s">
        <v>67</v>
      </c>
    </row>
    <row r="3" spans="1:2" ht="20.399999999999999" customHeight="1" x14ac:dyDescent="0.3">
      <c r="A3" t="s">
        <v>78</v>
      </c>
      <c r="B3" s="24" t="s">
        <v>77</v>
      </c>
    </row>
    <row r="4" spans="1:2" ht="259.2" x14ac:dyDescent="0.3">
      <c r="A4" t="s">
        <v>84</v>
      </c>
      <c r="B4" s="24" t="s">
        <v>82</v>
      </c>
    </row>
    <row r="5" spans="1:2" ht="216" x14ac:dyDescent="0.3">
      <c r="B5" s="24" t="s">
        <v>83</v>
      </c>
    </row>
    <row r="6" spans="1:2" ht="216" x14ac:dyDescent="0.3">
      <c r="A6" t="s">
        <v>127</v>
      </c>
      <c r="B6" s="24" t="s">
        <v>128</v>
      </c>
    </row>
    <row r="7" spans="1:2" ht="244.8" x14ac:dyDescent="0.3">
      <c r="A7" t="s">
        <v>137</v>
      </c>
      <c r="B7" s="24" t="s">
        <v>136</v>
      </c>
    </row>
  </sheetData>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7"/>
  <dimension ref="C3:K26"/>
  <sheetViews>
    <sheetView topLeftCell="A10" workbookViewId="0">
      <selection activeCell="I11" sqref="I11"/>
    </sheetView>
  </sheetViews>
  <sheetFormatPr baseColWidth="10" defaultRowHeight="14.4" x14ac:dyDescent="0.3"/>
  <cols>
    <col min="3" max="3" width="39.109375" customWidth="1"/>
    <col min="4" max="4" width="11.77734375" bestFit="1" customWidth="1"/>
  </cols>
  <sheetData>
    <row r="3" spans="3:11" x14ac:dyDescent="0.3">
      <c r="C3" t="s">
        <v>590</v>
      </c>
      <c r="H3" t="s">
        <v>591</v>
      </c>
    </row>
    <row r="4" spans="3:11" x14ac:dyDescent="0.3">
      <c r="C4" s="90" t="s">
        <v>556</v>
      </c>
      <c r="D4" s="95" t="s">
        <v>552</v>
      </c>
      <c r="E4" s="95" t="s">
        <v>554</v>
      </c>
      <c r="F4" s="95" t="s">
        <v>555</v>
      </c>
      <c r="H4" s="90" t="s">
        <v>556</v>
      </c>
      <c r="I4" s="95" t="s">
        <v>552</v>
      </c>
      <c r="J4" s="95" t="s">
        <v>554</v>
      </c>
      <c r="K4" s="95" t="s">
        <v>555</v>
      </c>
    </row>
    <row r="5" spans="3:11" x14ac:dyDescent="0.3">
      <c r="C5" s="91" t="s">
        <v>549</v>
      </c>
      <c r="D5" s="96">
        <v>1</v>
      </c>
      <c r="E5" s="96" t="s">
        <v>553</v>
      </c>
      <c r="F5" s="100">
        <v>150</v>
      </c>
      <c r="H5" s="91" t="s">
        <v>549</v>
      </c>
      <c r="I5" s="96">
        <v>1</v>
      </c>
      <c r="J5" s="96" t="s">
        <v>553</v>
      </c>
      <c r="K5" s="100">
        <v>150</v>
      </c>
    </row>
    <row r="6" spans="3:11" x14ac:dyDescent="0.3">
      <c r="C6" s="94" t="s">
        <v>592</v>
      </c>
      <c r="D6" s="97">
        <v>2</v>
      </c>
      <c r="E6" s="97">
        <v>60</v>
      </c>
      <c r="F6" s="101">
        <f>D6*E6</f>
        <v>120</v>
      </c>
      <c r="H6" s="119" t="s">
        <v>551</v>
      </c>
      <c r="I6" s="120">
        <v>2.5</v>
      </c>
      <c r="J6" s="120">
        <v>60</v>
      </c>
      <c r="K6" s="121">
        <f>I6*J6</f>
        <v>150</v>
      </c>
    </row>
    <row r="7" spans="3:11" ht="16.2" thickBot="1" x14ac:dyDescent="0.35">
      <c r="C7" s="92" t="s">
        <v>550</v>
      </c>
      <c r="D7" s="98">
        <v>16</v>
      </c>
      <c r="E7" s="98">
        <v>45</v>
      </c>
      <c r="F7" s="102">
        <f>D7*E7</f>
        <v>720</v>
      </c>
      <c r="G7" t="s">
        <v>546</v>
      </c>
      <c r="H7" s="93" t="s">
        <v>557</v>
      </c>
      <c r="I7" s="99"/>
      <c r="J7" s="99" t="s">
        <v>555</v>
      </c>
      <c r="K7" s="103">
        <f>SUM(K5:K6)</f>
        <v>300</v>
      </c>
    </row>
    <row r="8" spans="3:11" ht="15.6" x14ac:dyDescent="0.3">
      <c r="C8" s="93" t="s">
        <v>557</v>
      </c>
      <c r="D8" s="99"/>
      <c r="E8" s="99" t="s">
        <v>555</v>
      </c>
      <c r="F8" s="103">
        <f>SUM(F5:F7)</f>
        <v>990</v>
      </c>
    </row>
    <row r="14" spans="3:11" x14ac:dyDescent="0.3">
      <c r="C14" t="s">
        <v>589</v>
      </c>
      <c r="D14" t="s">
        <v>584</v>
      </c>
    </row>
    <row r="15" spans="3:11" x14ac:dyDescent="0.3">
      <c r="C15" t="s">
        <v>579</v>
      </c>
      <c r="D15" s="114">
        <v>800</v>
      </c>
    </row>
    <row r="16" spans="3:11" x14ac:dyDescent="0.3">
      <c r="C16" t="s">
        <v>580</v>
      </c>
      <c r="D16" s="114">
        <v>397.5</v>
      </c>
    </row>
    <row r="17" spans="3:4" x14ac:dyDescent="0.3">
      <c r="C17" t="s">
        <v>581</v>
      </c>
      <c r="D17" s="114">
        <v>252.91666666666669</v>
      </c>
    </row>
    <row r="18" spans="3:4" ht="15" thickBot="1" x14ac:dyDescent="0.35">
      <c r="C18" s="112" t="s">
        <v>583</v>
      </c>
      <c r="D18" s="115">
        <f>SUM(D15:D17)</f>
        <v>1450.4166666666667</v>
      </c>
    </row>
    <row r="19" spans="3:4" ht="15" thickTop="1" x14ac:dyDescent="0.3">
      <c r="D19" s="114"/>
    </row>
    <row r="20" spans="3:4" x14ac:dyDescent="0.3">
      <c r="D20" s="114"/>
    </row>
    <row r="21" spans="3:4" x14ac:dyDescent="0.3">
      <c r="C21" s="109" t="s">
        <v>587</v>
      </c>
      <c r="D21" s="109" t="s">
        <v>584</v>
      </c>
    </row>
    <row r="22" spans="3:4" x14ac:dyDescent="0.3">
      <c r="C22" s="110" t="s">
        <v>582</v>
      </c>
      <c r="D22" s="116">
        <v>37620</v>
      </c>
    </row>
    <row r="23" spans="3:4" x14ac:dyDescent="0.3">
      <c r="C23" s="111" t="s">
        <v>585</v>
      </c>
      <c r="D23" s="117">
        <f>D22*0.03</f>
        <v>1128.5999999999999</v>
      </c>
    </row>
    <row r="24" spans="3:4" x14ac:dyDescent="0.3">
      <c r="C24" s="110" t="s">
        <v>586</v>
      </c>
      <c r="D24" s="116">
        <f>D23-D18</f>
        <v>-321.81666666666683</v>
      </c>
    </row>
    <row r="25" spans="3:4" ht="15" thickBot="1" x14ac:dyDescent="0.35">
      <c r="C25" s="113" t="s">
        <v>588</v>
      </c>
      <c r="D25" s="118">
        <v>700</v>
      </c>
    </row>
    <row r="26" spans="3:4" ht="15" thickTop="1" x14ac:dyDescent="0.3"/>
  </sheetData>
  <pageMargins left="0.7" right="0.7" top="0.78740157499999996" bottom="0.78740157499999996" header="0.3" footer="0.3"/>
  <pageSetup paperSize="9" orientation="portrait" horizontalDpi="0" verticalDpi="0"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6</vt:i4>
      </vt:variant>
    </vt:vector>
  </HeadingPairs>
  <TitlesOfParts>
    <vt:vector size="15" baseType="lpstr">
      <vt:lpstr>Notes</vt:lpstr>
      <vt:lpstr>Leistungen-Liste</vt:lpstr>
      <vt:lpstr>Arbeitsdokumentation-2021-22-23</vt:lpstr>
      <vt:lpstr>Arbeitsdokumentation-2019-2020</vt:lpstr>
      <vt:lpstr>Arbeitsdokumentation-2017-2018</vt:lpstr>
      <vt:lpstr>Kontakte</vt:lpstr>
      <vt:lpstr>Konkurrenz</vt:lpstr>
      <vt:lpstr>TEXTE</vt:lpstr>
      <vt:lpstr>EXTRA Abrechnungen</vt:lpstr>
      <vt:lpstr>'Arbeitsdokumentation-2017-2018'!Druckbereich</vt:lpstr>
      <vt:lpstr>'Arbeitsdokumentation-2019-2020'!Druckbereich</vt:lpstr>
      <vt:lpstr>'Arbeitsdokumentation-2021-22-23'!Druckbereich</vt:lpstr>
      <vt:lpstr>'Arbeitsdokumentation-2017-2018'!Drucktitel</vt:lpstr>
      <vt:lpstr>'Arbeitsdokumentation-2019-2020'!Drucktitel</vt:lpstr>
      <vt:lpstr>'Arbeitsdokumentation-2021-22-23'!Drucktitel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dc:creator>
  <cp:lastModifiedBy>Kay</cp:lastModifiedBy>
  <cp:lastPrinted>2023-03-23T09:08:15Z</cp:lastPrinted>
  <dcterms:created xsi:type="dcterms:W3CDTF">2017-12-18T14:45:49Z</dcterms:created>
  <dcterms:modified xsi:type="dcterms:W3CDTF">2023-06-13T19:28:53Z</dcterms:modified>
</cp:coreProperties>
</file>