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_PREPROCESSING\주식 커뮤 댓글 분석 project\레포트 자료\게시글 자료\카운팅(공감)\종목별 지수자료\"/>
    </mc:Choice>
  </mc:AlternateContent>
  <bookViews>
    <workbookView xWindow="0" yWindow="0" windowWidth="17256" windowHeight="5844"/>
  </bookViews>
  <sheets>
    <sheet name="Sheet1" sheetId="2" r:id="rId1"/>
    <sheet name="대한1" sheetId="1" r:id="rId2"/>
  </sheets>
  <calcPr calcId="152511"/>
</workbook>
</file>

<file path=xl/calcChain.xml><?xml version="1.0" encoding="utf-8"?>
<calcChain xmlns="http://schemas.openxmlformats.org/spreadsheetml/2006/main">
  <c r="C6" i="2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3" i="1"/>
  <c r="D74" i="1"/>
  <c r="C74" i="1"/>
  <c r="D69" i="1"/>
  <c r="C69" i="1"/>
  <c r="D64" i="1"/>
  <c r="C64" i="1"/>
  <c r="D59" i="1"/>
  <c r="C59" i="1"/>
  <c r="D54" i="1"/>
  <c r="C54" i="1"/>
  <c r="D52" i="1"/>
  <c r="C52" i="1"/>
  <c r="D48" i="1"/>
  <c r="C48" i="1"/>
  <c r="D43" i="1"/>
  <c r="C43" i="1"/>
  <c r="D38" i="1"/>
  <c r="C38" i="1"/>
  <c r="D33" i="1"/>
  <c r="C33" i="1"/>
  <c r="D28" i="1"/>
  <c r="C28" i="1"/>
  <c r="D23" i="1"/>
  <c r="C23" i="1"/>
  <c r="D18" i="1"/>
  <c r="C18" i="1"/>
  <c r="D13" i="1"/>
  <c r="C13" i="1"/>
  <c r="D8" i="1"/>
  <c r="C8" i="1"/>
  <c r="D3" i="1"/>
  <c r="C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<sst xmlns="http://schemas.openxmlformats.org/spreadsheetml/2006/main" count="9" uniqueCount="7">
  <si>
    <t>date</t>
  </si>
  <si>
    <t>pos</t>
  </si>
  <si>
    <t>neg</t>
  </si>
  <si>
    <t>Column 1</t>
  </si>
  <si>
    <t>Column 2</t>
  </si>
  <si>
    <t>검정통계량</t>
    <phoneticPr fontId="18" type="noConversion"/>
  </si>
  <si>
    <t xml:space="preserve">기각역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</si>
</sst>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대한항공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대한1!$E$3:$E$76</c:f>
              <c:numCache>
                <c:formatCode>General</c:formatCode>
                <c:ptCount val="74"/>
                <c:pt idx="0">
                  <c:v>64.540000000000006</c:v>
                </c:pt>
                <c:pt idx="1">
                  <c:v>53.19</c:v>
                </c:pt>
                <c:pt idx="2">
                  <c:v>59.32</c:v>
                </c:pt>
                <c:pt idx="3">
                  <c:v>71.58</c:v>
                </c:pt>
                <c:pt idx="4">
                  <c:v>64.900000000000006</c:v>
                </c:pt>
                <c:pt idx="5">
                  <c:v>46.6</c:v>
                </c:pt>
                <c:pt idx="6">
                  <c:v>72.28</c:v>
                </c:pt>
                <c:pt idx="7">
                  <c:v>55.04</c:v>
                </c:pt>
                <c:pt idx="8">
                  <c:v>58.12</c:v>
                </c:pt>
                <c:pt idx="9">
                  <c:v>54.44</c:v>
                </c:pt>
                <c:pt idx="10">
                  <c:v>59.23</c:v>
                </c:pt>
                <c:pt idx="11">
                  <c:v>53.64</c:v>
                </c:pt>
                <c:pt idx="12">
                  <c:v>58.69</c:v>
                </c:pt>
                <c:pt idx="13">
                  <c:v>70.28</c:v>
                </c:pt>
                <c:pt idx="14">
                  <c:v>60.32</c:v>
                </c:pt>
                <c:pt idx="15">
                  <c:v>57.99</c:v>
                </c:pt>
                <c:pt idx="16">
                  <c:v>53.74</c:v>
                </c:pt>
                <c:pt idx="17">
                  <c:v>53.19</c:v>
                </c:pt>
                <c:pt idx="18">
                  <c:v>47.15</c:v>
                </c:pt>
                <c:pt idx="19">
                  <c:v>54.19</c:v>
                </c:pt>
                <c:pt idx="20">
                  <c:v>51.7</c:v>
                </c:pt>
                <c:pt idx="21">
                  <c:v>52.96</c:v>
                </c:pt>
                <c:pt idx="22">
                  <c:v>49.02</c:v>
                </c:pt>
                <c:pt idx="23">
                  <c:v>57.36</c:v>
                </c:pt>
                <c:pt idx="24">
                  <c:v>60.49</c:v>
                </c:pt>
                <c:pt idx="25">
                  <c:v>50.99</c:v>
                </c:pt>
                <c:pt idx="26">
                  <c:v>55.56</c:v>
                </c:pt>
                <c:pt idx="27">
                  <c:v>72.73</c:v>
                </c:pt>
                <c:pt idx="28">
                  <c:v>55.36</c:v>
                </c:pt>
                <c:pt idx="29">
                  <c:v>83.33</c:v>
                </c:pt>
                <c:pt idx="30">
                  <c:v>35.479999999999997</c:v>
                </c:pt>
                <c:pt idx="31">
                  <c:v>46.77</c:v>
                </c:pt>
                <c:pt idx="32">
                  <c:v>39.47</c:v>
                </c:pt>
                <c:pt idx="33">
                  <c:v>33.9</c:v>
                </c:pt>
                <c:pt idx="34">
                  <c:v>65.52</c:v>
                </c:pt>
                <c:pt idx="35">
                  <c:v>43.48</c:v>
                </c:pt>
                <c:pt idx="36">
                  <c:v>30.49</c:v>
                </c:pt>
                <c:pt idx="37">
                  <c:v>61.8</c:v>
                </c:pt>
                <c:pt idx="38">
                  <c:v>54.81</c:v>
                </c:pt>
                <c:pt idx="39">
                  <c:v>69.81</c:v>
                </c:pt>
                <c:pt idx="40">
                  <c:v>59.14</c:v>
                </c:pt>
                <c:pt idx="41">
                  <c:v>52.11</c:v>
                </c:pt>
                <c:pt idx="42">
                  <c:v>75.95</c:v>
                </c:pt>
                <c:pt idx="43">
                  <c:v>46.67</c:v>
                </c:pt>
                <c:pt idx="44">
                  <c:v>47.87</c:v>
                </c:pt>
                <c:pt idx="45">
                  <c:v>54.46</c:v>
                </c:pt>
                <c:pt idx="46">
                  <c:v>58.14</c:v>
                </c:pt>
                <c:pt idx="47">
                  <c:v>50.97</c:v>
                </c:pt>
                <c:pt idx="48">
                  <c:v>47.83</c:v>
                </c:pt>
                <c:pt idx="49">
                  <c:v>37.89</c:v>
                </c:pt>
                <c:pt idx="50">
                  <c:v>66.67</c:v>
                </c:pt>
                <c:pt idx="51">
                  <c:v>40</c:v>
                </c:pt>
                <c:pt idx="52">
                  <c:v>43.18</c:v>
                </c:pt>
                <c:pt idx="53">
                  <c:v>50</c:v>
                </c:pt>
                <c:pt idx="54">
                  <c:v>57.14</c:v>
                </c:pt>
                <c:pt idx="55">
                  <c:v>45.28</c:v>
                </c:pt>
                <c:pt idx="56">
                  <c:v>57.75</c:v>
                </c:pt>
                <c:pt idx="57">
                  <c:v>41.43</c:v>
                </c:pt>
                <c:pt idx="58">
                  <c:v>69.150000000000006</c:v>
                </c:pt>
                <c:pt idx="59">
                  <c:v>77.38</c:v>
                </c:pt>
                <c:pt idx="60">
                  <c:v>72.62</c:v>
                </c:pt>
                <c:pt idx="61">
                  <c:v>42.86</c:v>
                </c:pt>
                <c:pt idx="62">
                  <c:v>48.15</c:v>
                </c:pt>
                <c:pt idx="63">
                  <c:v>37.29</c:v>
                </c:pt>
                <c:pt idx="64">
                  <c:v>59.76</c:v>
                </c:pt>
                <c:pt idx="65">
                  <c:v>45.71</c:v>
                </c:pt>
                <c:pt idx="66">
                  <c:v>49.04</c:v>
                </c:pt>
                <c:pt idx="67">
                  <c:v>59.68</c:v>
                </c:pt>
                <c:pt idx="68">
                  <c:v>34.520000000000003</c:v>
                </c:pt>
                <c:pt idx="69">
                  <c:v>23.68</c:v>
                </c:pt>
                <c:pt idx="70">
                  <c:v>47.14</c:v>
                </c:pt>
                <c:pt idx="71">
                  <c:v>45.45</c:v>
                </c:pt>
                <c:pt idx="72">
                  <c:v>40</c:v>
                </c:pt>
                <c:pt idx="73">
                  <c:v>61.54</c:v>
                </c:pt>
              </c:numCache>
            </c:numRef>
          </c:xVal>
          <c:yVal>
            <c:numRef>
              <c:f>대한1!$F$3:$F$76</c:f>
              <c:numCache>
                <c:formatCode>General</c:formatCode>
                <c:ptCount val="74"/>
                <c:pt idx="0">
                  <c:v>-3.52</c:v>
                </c:pt>
                <c:pt idx="1">
                  <c:v>0.35</c:v>
                </c:pt>
                <c:pt idx="2">
                  <c:v>1.98</c:v>
                </c:pt>
                <c:pt idx="3">
                  <c:v>3.93</c:v>
                </c:pt>
                <c:pt idx="4">
                  <c:v>3.49</c:v>
                </c:pt>
                <c:pt idx="5">
                  <c:v>-1.34</c:v>
                </c:pt>
                <c:pt idx="6">
                  <c:v>0.38</c:v>
                </c:pt>
                <c:pt idx="7">
                  <c:v>0.77</c:v>
                </c:pt>
                <c:pt idx="8">
                  <c:v>-1.9</c:v>
                </c:pt>
                <c:pt idx="9">
                  <c:v>3.33</c:v>
                </c:pt>
                <c:pt idx="10">
                  <c:v>0.59</c:v>
                </c:pt>
                <c:pt idx="11">
                  <c:v>0.2</c:v>
                </c:pt>
                <c:pt idx="12">
                  <c:v>-0.78</c:v>
                </c:pt>
                <c:pt idx="13">
                  <c:v>1.39</c:v>
                </c:pt>
                <c:pt idx="14">
                  <c:v>3.93</c:v>
                </c:pt>
                <c:pt idx="15">
                  <c:v>1.89</c:v>
                </c:pt>
                <c:pt idx="16">
                  <c:v>2.37</c:v>
                </c:pt>
                <c:pt idx="17">
                  <c:v>-2.93</c:v>
                </c:pt>
                <c:pt idx="18">
                  <c:v>-2.65</c:v>
                </c:pt>
                <c:pt idx="19">
                  <c:v>-8.91</c:v>
                </c:pt>
                <c:pt idx="20">
                  <c:v>12.53</c:v>
                </c:pt>
                <c:pt idx="21">
                  <c:v>-2.64</c:v>
                </c:pt>
                <c:pt idx="22">
                  <c:v>-4.28</c:v>
                </c:pt>
                <c:pt idx="23">
                  <c:v>5.98</c:v>
                </c:pt>
                <c:pt idx="24">
                  <c:v>11.24</c:v>
                </c:pt>
                <c:pt idx="25">
                  <c:v>4.8099999999999996</c:v>
                </c:pt>
                <c:pt idx="26">
                  <c:v>1.46</c:v>
                </c:pt>
                <c:pt idx="27">
                  <c:v>1.23</c:v>
                </c:pt>
                <c:pt idx="28">
                  <c:v>-1.94</c:v>
                </c:pt>
                <c:pt idx="29">
                  <c:v>2.74</c:v>
                </c:pt>
                <c:pt idx="30">
                  <c:v>0.75</c:v>
                </c:pt>
                <c:pt idx="31">
                  <c:v>-1.72</c:v>
                </c:pt>
                <c:pt idx="32">
                  <c:v>-2.4</c:v>
                </c:pt>
                <c:pt idx="33">
                  <c:v>0.24</c:v>
                </c:pt>
                <c:pt idx="34">
                  <c:v>-3.04</c:v>
                </c:pt>
                <c:pt idx="35">
                  <c:v>1.18</c:v>
                </c:pt>
                <c:pt idx="36">
                  <c:v>0.71</c:v>
                </c:pt>
                <c:pt idx="37">
                  <c:v>0</c:v>
                </c:pt>
                <c:pt idx="38">
                  <c:v>2.69</c:v>
                </c:pt>
                <c:pt idx="39">
                  <c:v>-0.49</c:v>
                </c:pt>
                <c:pt idx="40">
                  <c:v>0.98</c:v>
                </c:pt>
                <c:pt idx="41">
                  <c:v>-1.69</c:v>
                </c:pt>
                <c:pt idx="42">
                  <c:v>0.98</c:v>
                </c:pt>
                <c:pt idx="43">
                  <c:v>0.24</c:v>
                </c:pt>
                <c:pt idx="44">
                  <c:v>-0.97</c:v>
                </c:pt>
                <c:pt idx="45">
                  <c:v>4.5599999999999996</c:v>
                </c:pt>
                <c:pt idx="46">
                  <c:v>0</c:v>
                </c:pt>
                <c:pt idx="47">
                  <c:v>-0.25</c:v>
                </c:pt>
                <c:pt idx="48">
                  <c:v>2.59</c:v>
                </c:pt>
                <c:pt idx="49">
                  <c:v>2.66</c:v>
                </c:pt>
                <c:pt idx="50">
                  <c:v>2.4500000000000002</c:v>
                </c:pt>
                <c:pt idx="51">
                  <c:v>0</c:v>
                </c:pt>
                <c:pt idx="52">
                  <c:v>1.94</c:v>
                </c:pt>
                <c:pt idx="53">
                  <c:v>-2.96</c:v>
                </c:pt>
                <c:pt idx="54">
                  <c:v>0.82</c:v>
                </c:pt>
                <c:pt idx="55">
                  <c:v>-2.39</c:v>
                </c:pt>
                <c:pt idx="56">
                  <c:v>0.27</c:v>
                </c:pt>
                <c:pt idx="57">
                  <c:v>-0.53</c:v>
                </c:pt>
                <c:pt idx="58">
                  <c:v>-1.56</c:v>
                </c:pt>
                <c:pt idx="59">
                  <c:v>0.26</c:v>
                </c:pt>
                <c:pt idx="60">
                  <c:v>2.68</c:v>
                </c:pt>
                <c:pt idx="61">
                  <c:v>1.91</c:v>
                </c:pt>
                <c:pt idx="62">
                  <c:v>-1.35</c:v>
                </c:pt>
                <c:pt idx="63">
                  <c:v>0.82</c:v>
                </c:pt>
                <c:pt idx="64">
                  <c:v>-1.87</c:v>
                </c:pt>
                <c:pt idx="65">
                  <c:v>0.27</c:v>
                </c:pt>
                <c:pt idx="66">
                  <c:v>0.54</c:v>
                </c:pt>
                <c:pt idx="67">
                  <c:v>0.54</c:v>
                </c:pt>
                <c:pt idx="68">
                  <c:v>0.82</c:v>
                </c:pt>
                <c:pt idx="69">
                  <c:v>2.23</c:v>
                </c:pt>
                <c:pt idx="70">
                  <c:v>1.7</c:v>
                </c:pt>
                <c:pt idx="71">
                  <c:v>-0.84</c:v>
                </c:pt>
                <c:pt idx="72">
                  <c:v>0.28000000000000003</c:v>
                </c:pt>
                <c:pt idx="73">
                  <c:v>-1.39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81976"/>
        <c:axId val="394465512"/>
      </c:scatterChart>
      <c:valAx>
        <c:axId val="39228197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465512"/>
        <c:crosses val="autoZero"/>
        <c:crossBetween val="midCat"/>
      </c:valAx>
      <c:valAx>
        <c:axId val="3944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28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2</xdr:row>
      <xdr:rowOff>60960</xdr:rowOff>
    </xdr:from>
    <xdr:to>
      <xdr:col>15</xdr:col>
      <xdr:colOff>144780</xdr:colOff>
      <xdr:row>17</xdr:row>
      <xdr:rowOff>137160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7.399999999999999" x14ac:dyDescent="0.4"/>
  <sheetData>
    <row r="1" spans="1:3" x14ac:dyDescent="0.4">
      <c r="A1" s="4"/>
      <c r="B1" s="4" t="s">
        <v>3</v>
      </c>
      <c r="C1" s="4" t="s">
        <v>4</v>
      </c>
    </row>
    <row r="2" spans="1:3" x14ac:dyDescent="0.4">
      <c r="A2" s="2" t="s">
        <v>3</v>
      </c>
      <c r="B2" s="2">
        <v>1</v>
      </c>
      <c r="C2" s="2"/>
    </row>
    <row r="3" spans="1:3" ht="18" thickBot="1" x14ac:dyDescent="0.45">
      <c r="A3" s="3" t="s">
        <v>4</v>
      </c>
      <c r="B3" s="3">
        <v>8.8726950109040706E-2</v>
      </c>
      <c r="C3" s="3">
        <v>1</v>
      </c>
    </row>
    <row r="6" spans="1:3" x14ac:dyDescent="0.4">
      <c r="B6" t="s">
        <v>5</v>
      </c>
      <c r="C6">
        <f>B3/SQRT((1-(B3*B3))/72)</f>
        <v>0.75585423643470917</v>
      </c>
    </row>
    <row r="7" spans="1:3" x14ac:dyDescent="0.4">
      <c r="B7" t="s">
        <v>6</v>
      </c>
      <c r="C7">
        <v>1.6579999999999999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A3" sqref="A3:A76"/>
    </sheetView>
  </sheetViews>
  <sheetFormatPr defaultRowHeight="17.399999999999999" x14ac:dyDescent="0.4"/>
  <cols>
    <col min="2" max="2" width="10.8984375" bestFit="1" customWidth="1"/>
  </cols>
  <sheetData>
    <row r="1" spans="1:7" x14ac:dyDescent="0.4">
      <c r="B1" t="s">
        <v>0</v>
      </c>
      <c r="C1" t="s">
        <v>1</v>
      </c>
      <c r="D1" t="s">
        <v>2</v>
      </c>
    </row>
    <row r="2" spans="1:7" x14ac:dyDescent="0.4">
      <c r="A2">
        <v>0</v>
      </c>
      <c r="B2" s="1">
        <v>44180</v>
      </c>
      <c r="C2">
        <v>98</v>
      </c>
      <c r="D2">
        <v>34</v>
      </c>
      <c r="E2">
        <f>ROUND((C2/(D2+C2) * 100),2)</f>
        <v>74.239999999999995</v>
      </c>
    </row>
    <row r="3" spans="1:7" x14ac:dyDescent="0.4">
      <c r="A3">
        <v>1</v>
      </c>
      <c r="B3" s="1">
        <v>44179</v>
      </c>
      <c r="C3">
        <f>125+65+114</f>
        <v>304</v>
      </c>
      <c r="D3">
        <f>86+15+66</f>
        <v>167</v>
      </c>
      <c r="E3">
        <f t="shared" ref="E3:E48" si="0">ROUND((C3/(D3+C3) * 100),2)</f>
        <v>64.540000000000006</v>
      </c>
      <c r="F3">
        <f t="shared" ref="F3:F34" si="1">ROUND((G3-G4)/G4 * 100,2)</f>
        <v>-3.52</v>
      </c>
      <c r="G3">
        <v>27400</v>
      </c>
    </row>
    <row r="4" spans="1:7" x14ac:dyDescent="0.4">
      <c r="A4">
        <v>2</v>
      </c>
      <c r="B4" s="1">
        <v>44176</v>
      </c>
      <c r="C4">
        <v>267</v>
      </c>
      <c r="D4">
        <v>235</v>
      </c>
      <c r="E4">
        <f t="shared" si="0"/>
        <v>53.19</v>
      </c>
      <c r="F4">
        <f t="shared" si="1"/>
        <v>0.35</v>
      </c>
      <c r="G4">
        <v>28400</v>
      </c>
    </row>
    <row r="5" spans="1:7" x14ac:dyDescent="0.4">
      <c r="A5">
        <v>3</v>
      </c>
      <c r="B5" s="1">
        <v>44175</v>
      </c>
      <c r="C5">
        <v>245</v>
      </c>
      <c r="D5">
        <v>168</v>
      </c>
      <c r="E5">
        <f t="shared" si="0"/>
        <v>59.32</v>
      </c>
      <c r="F5">
        <f t="shared" si="1"/>
        <v>1.98</v>
      </c>
      <c r="G5">
        <v>28300</v>
      </c>
    </row>
    <row r="6" spans="1:7" x14ac:dyDescent="0.4">
      <c r="A6">
        <v>4</v>
      </c>
      <c r="B6" s="1">
        <v>44174</v>
      </c>
      <c r="C6">
        <v>204</v>
      </c>
      <c r="D6">
        <v>81</v>
      </c>
      <c r="E6">
        <f t="shared" si="0"/>
        <v>71.58</v>
      </c>
      <c r="F6">
        <f t="shared" si="1"/>
        <v>3.93</v>
      </c>
      <c r="G6">
        <v>27750</v>
      </c>
    </row>
    <row r="7" spans="1:7" x14ac:dyDescent="0.4">
      <c r="A7">
        <v>5</v>
      </c>
      <c r="B7" s="1">
        <v>44173</v>
      </c>
      <c r="C7">
        <v>135</v>
      </c>
      <c r="D7">
        <v>73</v>
      </c>
      <c r="E7">
        <f t="shared" si="0"/>
        <v>64.900000000000006</v>
      </c>
      <c r="F7">
        <f t="shared" si="1"/>
        <v>3.49</v>
      </c>
      <c r="G7">
        <v>26700</v>
      </c>
    </row>
    <row r="8" spans="1:7" x14ac:dyDescent="0.4">
      <c r="A8">
        <v>6</v>
      </c>
      <c r="B8" s="1">
        <v>44172</v>
      </c>
      <c r="C8">
        <f>89+111+26</f>
        <v>226</v>
      </c>
      <c r="D8">
        <f>92+107+60</f>
        <v>259</v>
      </c>
      <c r="E8">
        <f t="shared" si="0"/>
        <v>46.6</v>
      </c>
      <c r="F8">
        <f t="shared" si="1"/>
        <v>-1.34</v>
      </c>
      <c r="G8">
        <v>25800</v>
      </c>
    </row>
    <row r="9" spans="1:7" x14ac:dyDescent="0.4">
      <c r="A9">
        <v>7</v>
      </c>
      <c r="B9" s="1">
        <v>44169</v>
      </c>
      <c r="C9">
        <v>206</v>
      </c>
      <c r="D9">
        <v>79</v>
      </c>
      <c r="E9">
        <f t="shared" si="0"/>
        <v>72.28</v>
      </c>
      <c r="F9">
        <f t="shared" si="1"/>
        <v>0.38</v>
      </c>
      <c r="G9">
        <v>26150</v>
      </c>
    </row>
    <row r="10" spans="1:7" x14ac:dyDescent="0.4">
      <c r="A10">
        <v>8</v>
      </c>
      <c r="B10" s="1">
        <v>44168</v>
      </c>
      <c r="C10">
        <v>273</v>
      </c>
      <c r="D10">
        <v>223</v>
      </c>
      <c r="E10">
        <f t="shared" si="0"/>
        <v>55.04</v>
      </c>
      <c r="F10">
        <f t="shared" si="1"/>
        <v>0.77</v>
      </c>
      <c r="G10">
        <v>26050</v>
      </c>
    </row>
    <row r="11" spans="1:7" x14ac:dyDescent="0.4">
      <c r="A11">
        <v>9</v>
      </c>
      <c r="B11" s="1">
        <v>44167</v>
      </c>
      <c r="C11">
        <v>612</v>
      </c>
      <c r="D11">
        <v>441</v>
      </c>
      <c r="E11">
        <f t="shared" si="0"/>
        <v>58.12</v>
      </c>
      <c r="F11">
        <f t="shared" si="1"/>
        <v>-1.9</v>
      </c>
      <c r="G11">
        <v>25850</v>
      </c>
    </row>
    <row r="12" spans="1:7" x14ac:dyDescent="0.4">
      <c r="A12">
        <v>10</v>
      </c>
      <c r="B12" s="1">
        <v>44166</v>
      </c>
      <c r="C12">
        <v>294</v>
      </c>
      <c r="D12">
        <v>246</v>
      </c>
      <c r="E12">
        <f t="shared" si="0"/>
        <v>54.44</v>
      </c>
      <c r="F12">
        <f t="shared" si="1"/>
        <v>3.33</v>
      </c>
      <c r="G12">
        <v>26350</v>
      </c>
    </row>
    <row r="13" spans="1:7" x14ac:dyDescent="0.4">
      <c r="A13">
        <v>11</v>
      </c>
      <c r="B13" s="1">
        <v>44165</v>
      </c>
      <c r="C13">
        <f>160+85+153</f>
        <v>398</v>
      </c>
      <c r="D13">
        <f>109+88+77</f>
        <v>274</v>
      </c>
      <c r="E13">
        <f t="shared" si="0"/>
        <v>59.23</v>
      </c>
      <c r="F13">
        <f t="shared" si="1"/>
        <v>0.59</v>
      </c>
      <c r="G13">
        <v>25500</v>
      </c>
    </row>
    <row r="14" spans="1:7" x14ac:dyDescent="0.4">
      <c r="A14">
        <v>12</v>
      </c>
      <c r="B14" s="1">
        <v>44162</v>
      </c>
      <c r="C14">
        <v>81</v>
      </c>
      <c r="D14">
        <v>70</v>
      </c>
      <c r="E14">
        <f t="shared" si="0"/>
        <v>53.64</v>
      </c>
      <c r="F14">
        <f t="shared" si="1"/>
        <v>0.2</v>
      </c>
      <c r="G14">
        <v>25350</v>
      </c>
    </row>
    <row r="15" spans="1:7" x14ac:dyDescent="0.4">
      <c r="A15">
        <v>13</v>
      </c>
      <c r="B15" s="1">
        <v>44161</v>
      </c>
      <c r="C15">
        <v>314</v>
      </c>
      <c r="D15">
        <v>221</v>
      </c>
      <c r="E15">
        <f t="shared" si="0"/>
        <v>58.69</v>
      </c>
      <c r="F15">
        <f t="shared" si="1"/>
        <v>-0.78</v>
      </c>
      <c r="G15">
        <v>25300</v>
      </c>
    </row>
    <row r="16" spans="1:7" x14ac:dyDescent="0.4">
      <c r="A16">
        <v>14</v>
      </c>
      <c r="B16" s="1">
        <v>44160</v>
      </c>
      <c r="C16">
        <v>305</v>
      </c>
      <c r="D16">
        <v>129</v>
      </c>
      <c r="E16">
        <f t="shared" si="0"/>
        <v>70.28</v>
      </c>
      <c r="F16">
        <f t="shared" si="1"/>
        <v>1.39</v>
      </c>
      <c r="G16">
        <v>25500</v>
      </c>
    </row>
    <row r="17" spans="1:7" x14ac:dyDescent="0.4">
      <c r="A17">
        <v>15</v>
      </c>
      <c r="B17" s="1">
        <v>44159</v>
      </c>
      <c r="C17">
        <v>225</v>
      </c>
      <c r="D17">
        <v>148</v>
      </c>
      <c r="E17">
        <f t="shared" si="0"/>
        <v>60.32</v>
      </c>
      <c r="F17">
        <f t="shared" si="1"/>
        <v>3.93</v>
      </c>
      <c r="G17">
        <v>25150</v>
      </c>
    </row>
    <row r="18" spans="1:7" x14ac:dyDescent="0.4">
      <c r="A18">
        <v>16</v>
      </c>
      <c r="B18" s="1">
        <v>44158</v>
      </c>
      <c r="C18">
        <f>188+155+85</f>
        <v>428</v>
      </c>
      <c r="D18">
        <f>107+117+86</f>
        <v>310</v>
      </c>
      <c r="E18">
        <f t="shared" si="0"/>
        <v>57.99</v>
      </c>
      <c r="F18">
        <f t="shared" si="1"/>
        <v>1.89</v>
      </c>
      <c r="G18">
        <v>24200</v>
      </c>
    </row>
    <row r="19" spans="1:7" x14ac:dyDescent="0.4">
      <c r="A19">
        <v>17</v>
      </c>
      <c r="B19" s="1">
        <v>44155</v>
      </c>
      <c r="C19">
        <v>381</v>
      </c>
      <c r="D19">
        <v>328</v>
      </c>
      <c r="E19">
        <f t="shared" si="0"/>
        <v>53.74</v>
      </c>
      <c r="F19">
        <f t="shared" si="1"/>
        <v>2.37</v>
      </c>
      <c r="G19">
        <v>23750</v>
      </c>
    </row>
    <row r="20" spans="1:7" x14ac:dyDescent="0.4">
      <c r="A20">
        <v>18</v>
      </c>
      <c r="B20" s="1">
        <v>44154</v>
      </c>
      <c r="C20">
        <v>751</v>
      </c>
      <c r="D20">
        <v>661</v>
      </c>
      <c r="E20">
        <f t="shared" si="0"/>
        <v>53.19</v>
      </c>
      <c r="F20">
        <f t="shared" si="1"/>
        <v>-2.93</v>
      </c>
      <c r="G20">
        <v>23200</v>
      </c>
    </row>
    <row r="21" spans="1:7" x14ac:dyDescent="0.4">
      <c r="A21">
        <v>19</v>
      </c>
      <c r="B21" s="1">
        <v>44153</v>
      </c>
      <c r="C21">
        <v>711</v>
      </c>
      <c r="D21">
        <v>797</v>
      </c>
      <c r="E21">
        <f t="shared" si="0"/>
        <v>47.15</v>
      </c>
      <c r="F21">
        <f t="shared" si="1"/>
        <v>-2.65</v>
      </c>
      <c r="G21">
        <v>23900</v>
      </c>
    </row>
    <row r="22" spans="1:7" x14ac:dyDescent="0.4">
      <c r="A22">
        <v>20</v>
      </c>
      <c r="B22" s="1">
        <v>44152</v>
      </c>
      <c r="C22">
        <v>1832</v>
      </c>
      <c r="D22">
        <v>1549</v>
      </c>
      <c r="E22">
        <f t="shared" si="0"/>
        <v>54.19</v>
      </c>
      <c r="F22">
        <f t="shared" si="1"/>
        <v>-8.91</v>
      </c>
      <c r="G22">
        <v>24550</v>
      </c>
    </row>
    <row r="23" spans="1:7" x14ac:dyDescent="0.4">
      <c r="A23">
        <v>21</v>
      </c>
      <c r="B23" s="1">
        <v>44151</v>
      </c>
      <c r="C23">
        <f>716+109+227</f>
        <v>1052</v>
      </c>
      <c r="D23">
        <f>643+114+226</f>
        <v>983</v>
      </c>
      <c r="E23">
        <f>ROUND((C23/(D23+C23) * 100),2)</f>
        <v>51.7</v>
      </c>
      <c r="F23">
        <f>ROUND((G23-G24)/G24 * 100,2)</f>
        <v>12.53</v>
      </c>
      <c r="G23">
        <v>26950</v>
      </c>
    </row>
    <row r="24" spans="1:7" x14ac:dyDescent="0.4">
      <c r="A24">
        <v>22</v>
      </c>
      <c r="B24" s="1">
        <v>44148</v>
      </c>
      <c r="C24">
        <v>743</v>
      </c>
      <c r="D24">
        <v>660</v>
      </c>
      <c r="E24">
        <f t="shared" si="0"/>
        <v>52.96</v>
      </c>
      <c r="F24">
        <f t="shared" si="1"/>
        <v>-2.64</v>
      </c>
      <c r="G24">
        <v>23950</v>
      </c>
    </row>
    <row r="25" spans="1:7" x14ac:dyDescent="0.4">
      <c r="A25">
        <v>23</v>
      </c>
      <c r="B25" s="1">
        <v>44147</v>
      </c>
      <c r="C25">
        <v>226</v>
      </c>
      <c r="D25">
        <v>235</v>
      </c>
      <c r="E25">
        <f t="shared" si="0"/>
        <v>49.02</v>
      </c>
      <c r="F25">
        <f t="shared" si="1"/>
        <v>-4.28</v>
      </c>
      <c r="G25">
        <v>24600</v>
      </c>
    </row>
    <row r="26" spans="1:7" x14ac:dyDescent="0.4">
      <c r="A26">
        <v>24</v>
      </c>
      <c r="B26" s="1">
        <v>44146</v>
      </c>
      <c r="C26">
        <v>265</v>
      </c>
      <c r="D26">
        <v>197</v>
      </c>
      <c r="E26">
        <f t="shared" si="0"/>
        <v>57.36</v>
      </c>
      <c r="F26">
        <f t="shared" si="1"/>
        <v>5.98</v>
      </c>
      <c r="G26">
        <v>25700</v>
      </c>
    </row>
    <row r="27" spans="1:7" x14ac:dyDescent="0.4">
      <c r="A27">
        <v>25</v>
      </c>
      <c r="B27" s="1">
        <v>44145</v>
      </c>
      <c r="C27">
        <v>297</v>
      </c>
      <c r="D27">
        <v>194</v>
      </c>
      <c r="E27">
        <f>ROUND((C27/(D27+C27) * 100),2)</f>
        <v>60.49</v>
      </c>
      <c r="F27">
        <f>ROUND((G27-G28)/G28 * 100,2)</f>
        <v>11.24</v>
      </c>
      <c r="G27">
        <v>24250</v>
      </c>
    </row>
    <row r="28" spans="1:7" x14ac:dyDescent="0.4">
      <c r="A28">
        <v>26</v>
      </c>
      <c r="B28" s="1">
        <v>44144</v>
      </c>
      <c r="C28">
        <f>47+30</f>
        <v>77</v>
      </c>
      <c r="D28">
        <f>56+18</f>
        <v>74</v>
      </c>
      <c r="E28">
        <f t="shared" si="0"/>
        <v>50.99</v>
      </c>
      <c r="F28">
        <f t="shared" si="1"/>
        <v>4.8099999999999996</v>
      </c>
      <c r="G28">
        <v>21800</v>
      </c>
    </row>
    <row r="29" spans="1:7" x14ac:dyDescent="0.4">
      <c r="A29">
        <v>27</v>
      </c>
      <c r="B29" s="1">
        <v>44141</v>
      </c>
      <c r="C29">
        <v>20</v>
      </c>
      <c r="D29">
        <v>16</v>
      </c>
      <c r="E29">
        <f t="shared" si="0"/>
        <v>55.56</v>
      </c>
      <c r="F29">
        <f t="shared" si="1"/>
        <v>1.46</v>
      </c>
      <c r="G29">
        <v>20800</v>
      </c>
    </row>
    <row r="30" spans="1:7" x14ac:dyDescent="0.4">
      <c r="A30">
        <v>28</v>
      </c>
      <c r="B30" s="1">
        <v>44140</v>
      </c>
      <c r="C30">
        <v>8</v>
      </c>
      <c r="D30">
        <v>3</v>
      </c>
      <c r="E30">
        <f t="shared" si="0"/>
        <v>72.73</v>
      </c>
      <c r="F30">
        <f t="shared" si="1"/>
        <v>1.23</v>
      </c>
      <c r="G30">
        <v>20500</v>
      </c>
    </row>
    <row r="31" spans="1:7" x14ac:dyDescent="0.4">
      <c r="A31">
        <v>29</v>
      </c>
      <c r="B31" s="1">
        <v>44139</v>
      </c>
      <c r="C31">
        <v>31</v>
      </c>
      <c r="D31">
        <v>25</v>
      </c>
      <c r="E31">
        <f t="shared" si="0"/>
        <v>55.36</v>
      </c>
      <c r="F31">
        <f t="shared" si="1"/>
        <v>-1.94</v>
      </c>
      <c r="G31">
        <v>20250</v>
      </c>
    </row>
    <row r="32" spans="1:7" x14ac:dyDescent="0.4">
      <c r="A32">
        <v>30</v>
      </c>
      <c r="B32" s="1">
        <v>44138</v>
      </c>
      <c r="C32">
        <v>10</v>
      </c>
      <c r="D32">
        <v>2</v>
      </c>
      <c r="E32">
        <f t="shared" si="0"/>
        <v>83.33</v>
      </c>
      <c r="F32">
        <f t="shared" si="1"/>
        <v>2.74</v>
      </c>
      <c r="G32">
        <v>20650</v>
      </c>
    </row>
    <row r="33" spans="1:7" x14ac:dyDescent="0.4">
      <c r="A33">
        <v>31</v>
      </c>
      <c r="B33" s="1">
        <v>44137</v>
      </c>
      <c r="C33">
        <f>9+10+3</f>
        <v>22</v>
      </c>
      <c r="D33">
        <f>18+11+11</f>
        <v>40</v>
      </c>
      <c r="E33">
        <f t="shared" si="0"/>
        <v>35.479999999999997</v>
      </c>
      <c r="F33">
        <f t="shared" si="1"/>
        <v>0.75</v>
      </c>
      <c r="G33">
        <v>20100</v>
      </c>
    </row>
    <row r="34" spans="1:7" x14ac:dyDescent="0.4">
      <c r="A34">
        <v>32</v>
      </c>
      <c r="B34" s="1">
        <v>44134</v>
      </c>
      <c r="C34">
        <v>29</v>
      </c>
      <c r="D34">
        <v>33</v>
      </c>
      <c r="E34">
        <f t="shared" si="0"/>
        <v>46.77</v>
      </c>
      <c r="F34">
        <f t="shared" si="1"/>
        <v>-1.72</v>
      </c>
      <c r="G34">
        <v>19950</v>
      </c>
    </row>
    <row r="35" spans="1:7" x14ac:dyDescent="0.4">
      <c r="A35">
        <v>33</v>
      </c>
      <c r="B35" s="1">
        <v>44133</v>
      </c>
      <c r="C35">
        <v>15</v>
      </c>
      <c r="D35">
        <v>23</v>
      </c>
      <c r="E35">
        <f t="shared" si="0"/>
        <v>39.47</v>
      </c>
      <c r="F35">
        <f t="shared" ref="F35:F66" si="2">ROUND((G35-G36)/G36 * 100,2)</f>
        <v>-2.4</v>
      </c>
      <c r="G35">
        <v>20300</v>
      </c>
    </row>
    <row r="36" spans="1:7" x14ac:dyDescent="0.4">
      <c r="A36">
        <v>34</v>
      </c>
      <c r="B36" s="1">
        <v>44132</v>
      </c>
      <c r="C36">
        <v>20</v>
      </c>
      <c r="D36">
        <v>39</v>
      </c>
      <c r="E36">
        <f t="shared" si="0"/>
        <v>33.9</v>
      </c>
      <c r="F36">
        <f t="shared" si="2"/>
        <v>0.24</v>
      </c>
      <c r="G36">
        <v>20800</v>
      </c>
    </row>
    <row r="37" spans="1:7" x14ac:dyDescent="0.4">
      <c r="A37">
        <v>35</v>
      </c>
      <c r="B37" s="1">
        <v>44131</v>
      </c>
      <c r="C37">
        <v>19</v>
      </c>
      <c r="D37">
        <v>10</v>
      </c>
      <c r="E37">
        <f t="shared" si="0"/>
        <v>65.52</v>
      </c>
      <c r="F37">
        <f t="shared" si="2"/>
        <v>-3.04</v>
      </c>
      <c r="G37">
        <v>20750</v>
      </c>
    </row>
    <row r="38" spans="1:7" x14ac:dyDescent="0.4">
      <c r="A38">
        <v>36</v>
      </c>
      <c r="B38" s="1">
        <v>44130</v>
      </c>
      <c r="C38">
        <f>15+25</f>
        <v>40</v>
      </c>
      <c r="D38">
        <f>25+27</f>
        <v>52</v>
      </c>
      <c r="E38">
        <f t="shared" si="0"/>
        <v>43.48</v>
      </c>
      <c r="F38">
        <f t="shared" si="2"/>
        <v>1.18</v>
      </c>
      <c r="G38">
        <v>21400</v>
      </c>
    </row>
    <row r="39" spans="1:7" x14ac:dyDescent="0.4">
      <c r="A39">
        <v>37</v>
      </c>
      <c r="B39" s="1">
        <v>44127</v>
      </c>
      <c r="C39">
        <v>25</v>
      </c>
      <c r="D39">
        <v>57</v>
      </c>
      <c r="E39">
        <f t="shared" si="0"/>
        <v>30.49</v>
      </c>
      <c r="F39">
        <f t="shared" si="2"/>
        <v>0.71</v>
      </c>
      <c r="G39">
        <v>21150</v>
      </c>
    </row>
    <row r="40" spans="1:7" x14ac:dyDescent="0.4">
      <c r="A40">
        <v>38</v>
      </c>
      <c r="B40" s="1">
        <v>44126</v>
      </c>
      <c r="C40">
        <v>55</v>
      </c>
      <c r="D40">
        <v>34</v>
      </c>
      <c r="E40">
        <f t="shared" si="0"/>
        <v>61.8</v>
      </c>
      <c r="F40">
        <f t="shared" si="2"/>
        <v>0</v>
      </c>
      <c r="G40">
        <v>21000</v>
      </c>
    </row>
    <row r="41" spans="1:7" x14ac:dyDescent="0.4">
      <c r="A41">
        <v>39</v>
      </c>
      <c r="B41" s="1">
        <v>44125</v>
      </c>
      <c r="C41">
        <v>57</v>
      </c>
      <c r="D41">
        <v>47</v>
      </c>
      <c r="E41">
        <f t="shared" si="0"/>
        <v>54.81</v>
      </c>
      <c r="F41">
        <f t="shared" si="2"/>
        <v>2.69</v>
      </c>
      <c r="G41">
        <v>21000</v>
      </c>
    </row>
    <row r="42" spans="1:7" x14ac:dyDescent="0.4">
      <c r="A42">
        <v>40</v>
      </c>
      <c r="B42" s="1">
        <v>44124</v>
      </c>
      <c r="C42">
        <v>37</v>
      </c>
      <c r="D42">
        <v>16</v>
      </c>
      <c r="E42">
        <f t="shared" si="0"/>
        <v>69.81</v>
      </c>
      <c r="F42">
        <f t="shared" si="2"/>
        <v>-0.49</v>
      </c>
      <c r="G42">
        <v>20450</v>
      </c>
    </row>
    <row r="43" spans="1:7" x14ac:dyDescent="0.4">
      <c r="A43">
        <v>41</v>
      </c>
      <c r="B43" s="1">
        <v>44123</v>
      </c>
      <c r="C43">
        <f>23+12+20</f>
        <v>55</v>
      </c>
      <c r="D43">
        <f>22+16</f>
        <v>38</v>
      </c>
      <c r="E43">
        <f t="shared" si="0"/>
        <v>59.14</v>
      </c>
      <c r="F43">
        <f t="shared" si="2"/>
        <v>0.98</v>
      </c>
      <c r="G43">
        <v>20550</v>
      </c>
    </row>
    <row r="44" spans="1:7" x14ac:dyDescent="0.4">
      <c r="A44">
        <v>42</v>
      </c>
      <c r="B44" s="1">
        <v>44120</v>
      </c>
      <c r="C44">
        <v>37</v>
      </c>
      <c r="D44">
        <v>34</v>
      </c>
      <c r="E44">
        <f t="shared" si="0"/>
        <v>52.11</v>
      </c>
      <c r="F44">
        <f t="shared" si="2"/>
        <v>-1.69</v>
      </c>
      <c r="G44">
        <v>20350</v>
      </c>
    </row>
    <row r="45" spans="1:7" x14ac:dyDescent="0.4">
      <c r="A45">
        <v>43</v>
      </c>
      <c r="B45" s="1">
        <v>44119</v>
      </c>
      <c r="C45">
        <v>60</v>
      </c>
      <c r="D45">
        <v>19</v>
      </c>
      <c r="E45">
        <f t="shared" si="0"/>
        <v>75.95</v>
      </c>
      <c r="F45">
        <f t="shared" si="2"/>
        <v>0.98</v>
      </c>
      <c r="G45">
        <v>20700</v>
      </c>
    </row>
    <row r="46" spans="1:7" x14ac:dyDescent="0.4">
      <c r="A46">
        <v>44</v>
      </c>
      <c r="B46" s="1">
        <v>44118</v>
      </c>
      <c r="C46">
        <v>21</v>
      </c>
      <c r="D46">
        <v>24</v>
      </c>
      <c r="E46">
        <f t="shared" si="0"/>
        <v>46.67</v>
      </c>
      <c r="F46">
        <f t="shared" si="2"/>
        <v>0.24</v>
      </c>
      <c r="G46">
        <v>20500</v>
      </c>
    </row>
    <row r="47" spans="1:7" x14ac:dyDescent="0.4">
      <c r="A47">
        <v>45</v>
      </c>
      <c r="B47" s="1">
        <v>44117</v>
      </c>
      <c r="C47">
        <v>45</v>
      </c>
      <c r="D47">
        <v>49</v>
      </c>
      <c r="E47">
        <f t="shared" si="0"/>
        <v>47.87</v>
      </c>
      <c r="F47">
        <f t="shared" si="2"/>
        <v>-0.97</v>
      </c>
      <c r="G47">
        <v>20450</v>
      </c>
    </row>
    <row r="48" spans="1:7" x14ac:dyDescent="0.4">
      <c r="A48">
        <v>46</v>
      </c>
      <c r="B48" s="1">
        <v>44116</v>
      </c>
      <c r="C48">
        <f>43+5+8+5</f>
        <v>61</v>
      </c>
      <c r="D48">
        <f>19+6+6+20</f>
        <v>51</v>
      </c>
      <c r="E48">
        <f t="shared" si="0"/>
        <v>54.46</v>
      </c>
      <c r="F48">
        <f t="shared" si="2"/>
        <v>4.5599999999999996</v>
      </c>
      <c r="G48">
        <v>20650</v>
      </c>
    </row>
    <row r="49" spans="1:7" x14ac:dyDescent="0.4">
      <c r="A49">
        <v>47</v>
      </c>
      <c r="B49" s="1">
        <v>44112</v>
      </c>
      <c r="C49">
        <v>50</v>
      </c>
      <c r="D49">
        <v>36</v>
      </c>
      <c r="E49">
        <f t="shared" ref="E49:E76" si="3">ROUND((C49/(D49+C49) * 100),2)</f>
        <v>58.14</v>
      </c>
      <c r="F49">
        <f t="shared" si="2"/>
        <v>0</v>
      </c>
      <c r="G49">
        <v>19750</v>
      </c>
    </row>
    <row r="50" spans="1:7" x14ac:dyDescent="0.4">
      <c r="A50">
        <v>48</v>
      </c>
      <c r="B50" s="1">
        <v>44111</v>
      </c>
      <c r="C50">
        <v>79</v>
      </c>
      <c r="D50">
        <v>76</v>
      </c>
      <c r="E50">
        <f t="shared" si="3"/>
        <v>50.97</v>
      </c>
      <c r="F50">
        <f t="shared" si="2"/>
        <v>-0.25</v>
      </c>
      <c r="G50">
        <v>19750</v>
      </c>
    </row>
    <row r="51" spans="1:7" x14ac:dyDescent="0.4">
      <c r="A51">
        <v>49</v>
      </c>
      <c r="B51" s="1">
        <v>44110</v>
      </c>
      <c r="C51">
        <v>33</v>
      </c>
      <c r="D51">
        <v>36</v>
      </c>
      <c r="E51">
        <f t="shared" si="3"/>
        <v>47.83</v>
      </c>
      <c r="F51">
        <f t="shared" si="2"/>
        <v>2.59</v>
      </c>
      <c r="G51">
        <v>19800</v>
      </c>
    </row>
    <row r="52" spans="1:7" x14ac:dyDescent="0.4">
      <c r="A52">
        <v>50</v>
      </c>
      <c r="B52" s="1">
        <v>44109</v>
      </c>
      <c r="C52">
        <f>15+2+8+3+3+5</f>
        <v>36</v>
      </c>
      <c r="D52">
        <f>17+13+19+10</f>
        <v>59</v>
      </c>
      <c r="E52">
        <f t="shared" si="3"/>
        <v>37.89</v>
      </c>
      <c r="F52">
        <f t="shared" si="2"/>
        <v>2.66</v>
      </c>
      <c r="G52">
        <v>19300</v>
      </c>
    </row>
    <row r="53" spans="1:7" x14ac:dyDescent="0.4">
      <c r="A53">
        <v>51</v>
      </c>
      <c r="B53" s="1">
        <v>44103</v>
      </c>
      <c r="C53">
        <v>50</v>
      </c>
      <c r="D53">
        <v>25</v>
      </c>
      <c r="E53">
        <f t="shared" si="3"/>
        <v>66.67</v>
      </c>
      <c r="F53">
        <f t="shared" si="2"/>
        <v>2.4500000000000002</v>
      </c>
      <c r="G53">
        <v>18800</v>
      </c>
    </row>
    <row r="54" spans="1:7" x14ac:dyDescent="0.4">
      <c r="A54">
        <v>52</v>
      </c>
      <c r="B54" s="1">
        <v>44102</v>
      </c>
      <c r="C54">
        <f>6+6</f>
        <v>12</v>
      </c>
      <c r="D54">
        <f>5+13</f>
        <v>18</v>
      </c>
      <c r="E54">
        <f t="shared" si="3"/>
        <v>40</v>
      </c>
      <c r="F54">
        <f t="shared" si="2"/>
        <v>0</v>
      </c>
      <c r="G54">
        <v>18350</v>
      </c>
    </row>
    <row r="55" spans="1:7" x14ac:dyDescent="0.4">
      <c r="A55">
        <v>53</v>
      </c>
      <c r="B55" s="1">
        <v>44099</v>
      </c>
      <c r="C55">
        <v>19</v>
      </c>
      <c r="D55">
        <v>25</v>
      </c>
      <c r="E55">
        <f t="shared" si="3"/>
        <v>43.18</v>
      </c>
      <c r="F55">
        <f t="shared" si="2"/>
        <v>1.94</v>
      </c>
      <c r="G55">
        <v>18350</v>
      </c>
    </row>
    <row r="56" spans="1:7" x14ac:dyDescent="0.4">
      <c r="A56">
        <v>54</v>
      </c>
      <c r="B56" s="1">
        <v>44098</v>
      </c>
      <c r="C56">
        <v>14</v>
      </c>
      <c r="D56">
        <v>14</v>
      </c>
      <c r="E56">
        <f t="shared" si="3"/>
        <v>50</v>
      </c>
      <c r="F56">
        <f t="shared" si="2"/>
        <v>-2.96</v>
      </c>
      <c r="G56">
        <v>18000</v>
      </c>
    </row>
    <row r="57" spans="1:7" x14ac:dyDescent="0.4">
      <c r="A57">
        <v>55</v>
      </c>
      <c r="B57" s="1">
        <v>44097</v>
      </c>
      <c r="C57">
        <v>12</v>
      </c>
      <c r="D57">
        <v>9</v>
      </c>
      <c r="E57">
        <f t="shared" si="3"/>
        <v>57.14</v>
      </c>
      <c r="F57">
        <f t="shared" si="2"/>
        <v>0.82</v>
      </c>
      <c r="G57">
        <v>18550</v>
      </c>
    </row>
    <row r="58" spans="1:7" x14ac:dyDescent="0.4">
      <c r="A58">
        <v>56</v>
      </c>
      <c r="B58" s="1">
        <v>44096</v>
      </c>
      <c r="C58">
        <v>24</v>
      </c>
      <c r="D58">
        <v>29</v>
      </c>
      <c r="E58">
        <f t="shared" si="3"/>
        <v>45.28</v>
      </c>
      <c r="F58">
        <f t="shared" si="2"/>
        <v>-2.39</v>
      </c>
      <c r="G58">
        <v>18400</v>
      </c>
    </row>
    <row r="59" spans="1:7" x14ac:dyDescent="0.4">
      <c r="A59">
        <v>57</v>
      </c>
      <c r="B59" s="1">
        <v>44095</v>
      </c>
      <c r="C59">
        <f>21+4+16</f>
        <v>41</v>
      </c>
      <c r="D59">
        <f>8+10+12</f>
        <v>30</v>
      </c>
      <c r="E59">
        <f t="shared" si="3"/>
        <v>57.75</v>
      </c>
      <c r="F59">
        <f t="shared" si="2"/>
        <v>0.27</v>
      </c>
      <c r="G59">
        <v>18850</v>
      </c>
    </row>
    <row r="60" spans="1:7" x14ac:dyDescent="0.4">
      <c r="A60">
        <v>58</v>
      </c>
      <c r="B60" s="1">
        <v>44092</v>
      </c>
      <c r="C60">
        <v>29</v>
      </c>
      <c r="D60">
        <v>41</v>
      </c>
      <c r="E60">
        <f t="shared" si="3"/>
        <v>41.43</v>
      </c>
      <c r="F60">
        <f t="shared" si="2"/>
        <v>-0.53</v>
      </c>
      <c r="G60">
        <v>18800</v>
      </c>
    </row>
    <row r="61" spans="1:7" x14ac:dyDescent="0.4">
      <c r="A61">
        <v>59</v>
      </c>
      <c r="B61" s="1">
        <v>44091</v>
      </c>
      <c r="C61">
        <v>65</v>
      </c>
      <c r="D61">
        <v>29</v>
      </c>
      <c r="E61">
        <f t="shared" si="3"/>
        <v>69.150000000000006</v>
      </c>
      <c r="F61">
        <f t="shared" si="2"/>
        <v>-1.56</v>
      </c>
      <c r="G61">
        <v>18900</v>
      </c>
    </row>
    <row r="62" spans="1:7" x14ac:dyDescent="0.4">
      <c r="A62">
        <v>60</v>
      </c>
      <c r="B62" s="1">
        <v>44090</v>
      </c>
      <c r="C62">
        <v>65</v>
      </c>
      <c r="D62">
        <v>19</v>
      </c>
      <c r="E62">
        <f t="shared" si="3"/>
        <v>77.38</v>
      </c>
      <c r="F62">
        <f t="shared" si="2"/>
        <v>0.26</v>
      </c>
      <c r="G62">
        <v>19200</v>
      </c>
    </row>
    <row r="63" spans="1:7" x14ac:dyDescent="0.4">
      <c r="A63">
        <v>61</v>
      </c>
      <c r="B63" s="1">
        <v>44089</v>
      </c>
      <c r="C63">
        <v>61</v>
      </c>
      <c r="D63">
        <v>23</v>
      </c>
      <c r="E63">
        <f t="shared" si="3"/>
        <v>72.62</v>
      </c>
      <c r="F63">
        <f t="shared" si="2"/>
        <v>2.68</v>
      </c>
      <c r="G63">
        <v>19150</v>
      </c>
    </row>
    <row r="64" spans="1:7" x14ac:dyDescent="0.4">
      <c r="A64">
        <v>62</v>
      </c>
      <c r="B64" s="1">
        <v>44088</v>
      </c>
      <c r="C64">
        <f>30+8+25</f>
        <v>63</v>
      </c>
      <c r="D64">
        <f>23+20+41</f>
        <v>84</v>
      </c>
      <c r="E64">
        <f t="shared" si="3"/>
        <v>42.86</v>
      </c>
      <c r="F64">
        <f t="shared" si="2"/>
        <v>1.91</v>
      </c>
      <c r="G64">
        <v>18650</v>
      </c>
    </row>
    <row r="65" spans="1:7" x14ac:dyDescent="0.4">
      <c r="A65">
        <v>63</v>
      </c>
      <c r="B65" s="1">
        <v>44085</v>
      </c>
      <c r="C65">
        <v>39</v>
      </c>
      <c r="D65">
        <v>42</v>
      </c>
      <c r="E65">
        <f t="shared" si="3"/>
        <v>48.15</v>
      </c>
      <c r="F65">
        <f t="shared" si="2"/>
        <v>-1.35</v>
      </c>
      <c r="G65">
        <v>18300</v>
      </c>
    </row>
    <row r="66" spans="1:7" x14ac:dyDescent="0.4">
      <c r="A66">
        <v>64</v>
      </c>
      <c r="B66" s="1">
        <v>44084</v>
      </c>
      <c r="C66">
        <v>22</v>
      </c>
      <c r="D66">
        <v>37</v>
      </c>
      <c r="E66">
        <f t="shared" si="3"/>
        <v>37.29</v>
      </c>
      <c r="F66">
        <f t="shared" si="2"/>
        <v>0.82</v>
      </c>
      <c r="G66">
        <v>18550</v>
      </c>
    </row>
    <row r="67" spans="1:7" x14ac:dyDescent="0.4">
      <c r="A67">
        <v>65</v>
      </c>
      <c r="B67" s="1">
        <v>44083</v>
      </c>
      <c r="C67">
        <v>49</v>
      </c>
      <c r="D67">
        <v>33</v>
      </c>
      <c r="E67">
        <f t="shared" si="3"/>
        <v>59.76</v>
      </c>
      <c r="F67">
        <f t="shared" ref="F67:F76" si="4">ROUND((G67-G68)/G68 * 100,2)</f>
        <v>-1.87</v>
      </c>
      <c r="G67">
        <v>18400</v>
      </c>
    </row>
    <row r="68" spans="1:7" x14ac:dyDescent="0.4">
      <c r="A68">
        <v>66</v>
      </c>
      <c r="B68" s="1">
        <v>44082</v>
      </c>
      <c r="C68">
        <v>16</v>
      </c>
      <c r="D68">
        <v>19</v>
      </c>
      <c r="E68">
        <f t="shared" si="3"/>
        <v>45.71</v>
      </c>
      <c r="F68">
        <f t="shared" si="4"/>
        <v>0.27</v>
      </c>
      <c r="G68">
        <v>18750</v>
      </c>
    </row>
    <row r="69" spans="1:7" x14ac:dyDescent="0.4">
      <c r="A69">
        <v>67</v>
      </c>
      <c r="B69" s="1">
        <v>44081</v>
      </c>
      <c r="C69">
        <f>38+13</f>
        <v>51</v>
      </c>
      <c r="D69">
        <f>42+5+6</f>
        <v>53</v>
      </c>
      <c r="E69">
        <f t="shared" si="3"/>
        <v>49.04</v>
      </c>
      <c r="F69">
        <f t="shared" si="4"/>
        <v>0.54</v>
      </c>
      <c r="G69">
        <v>18700</v>
      </c>
    </row>
    <row r="70" spans="1:7" x14ac:dyDescent="0.4">
      <c r="A70">
        <v>68</v>
      </c>
      <c r="B70" s="1">
        <v>44078</v>
      </c>
      <c r="C70">
        <v>37</v>
      </c>
      <c r="D70">
        <v>25</v>
      </c>
      <c r="E70">
        <f t="shared" si="3"/>
        <v>59.68</v>
      </c>
      <c r="F70">
        <f t="shared" si="4"/>
        <v>0.54</v>
      </c>
      <c r="G70">
        <v>18600</v>
      </c>
    </row>
    <row r="71" spans="1:7" x14ac:dyDescent="0.4">
      <c r="A71">
        <v>69</v>
      </c>
      <c r="B71" s="1">
        <v>44077</v>
      </c>
      <c r="C71">
        <v>29</v>
      </c>
      <c r="D71">
        <v>55</v>
      </c>
      <c r="E71">
        <f t="shared" si="3"/>
        <v>34.520000000000003</v>
      </c>
      <c r="F71">
        <f t="shared" si="4"/>
        <v>0.82</v>
      </c>
      <c r="G71">
        <v>18500</v>
      </c>
    </row>
    <row r="72" spans="1:7" x14ac:dyDescent="0.4">
      <c r="A72">
        <v>70</v>
      </c>
      <c r="B72" s="1">
        <v>44076</v>
      </c>
      <c r="C72">
        <v>9</v>
      </c>
      <c r="D72">
        <v>29</v>
      </c>
      <c r="E72">
        <f t="shared" si="3"/>
        <v>23.68</v>
      </c>
      <c r="F72">
        <f t="shared" si="4"/>
        <v>2.23</v>
      </c>
      <c r="G72">
        <v>18350</v>
      </c>
    </row>
    <row r="73" spans="1:7" x14ac:dyDescent="0.4">
      <c r="A73">
        <v>71</v>
      </c>
      <c r="B73" s="1">
        <v>44075</v>
      </c>
      <c r="C73">
        <v>33</v>
      </c>
      <c r="D73">
        <v>37</v>
      </c>
      <c r="E73">
        <f t="shared" si="3"/>
        <v>47.14</v>
      </c>
      <c r="F73">
        <f t="shared" si="4"/>
        <v>1.7</v>
      </c>
      <c r="G73">
        <v>17950</v>
      </c>
    </row>
    <row r="74" spans="1:7" x14ac:dyDescent="0.4">
      <c r="A74">
        <v>72</v>
      </c>
      <c r="B74" s="1">
        <v>44074</v>
      </c>
      <c r="C74">
        <f>3+13+14</f>
        <v>30</v>
      </c>
      <c r="D74">
        <f>6+25+5</f>
        <v>36</v>
      </c>
      <c r="E74">
        <f t="shared" si="3"/>
        <v>45.45</v>
      </c>
      <c r="F74">
        <f t="shared" si="4"/>
        <v>-0.84</v>
      </c>
      <c r="G74">
        <v>17650</v>
      </c>
    </row>
    <row r="75" spans="1:7" x14ac:dyDescent="0.4">
      <c r="A75">
        <v>73</v>
      </c>
      <c r="B75" s="1">
        <v>44071</v>
      </c>
      <c r="C75">
        <v>20</v>
      </c>
      <c r="D75">
        <v>30</v>
      </c>
      <c r="E75">
        <f t="shared" si="3"/>
        <v>40</v>
      </c>
      <c r="F75">
        <f t="shared" si="4"/>
        <v>0.28000000000000003</v>
      </c>
      <c r="G75">
        <v>17800</v>
      </c>
    </row>
    <row r="76" spans="1:7" x14ac:dyDescent="0.4">
      <c r="A76">
        <v>74</v>
      </c>
      <c r="B76" s="1">
        <v>44070</v>
      </c>
      <c r="C76">
        <v>8</v>
      </c>
      <c r="D76">
        <v>5</v>
      </c>
      <c r="E76">
        <f t="shared" si="3"/>
        <v>61.54</v>
      </c>
      <c r="F76">
        <f t="shared" si="4"/>
        <v>-1.39</v>
      </c>
      <c r="G76">
        <v>17750</v>
      </c>
    </row>
    <row r="77" spans="1:7" x14ac:dyDescent="0.4">
      <c r="G77">
        <v>18000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대한1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신대희</dc:creator>
  <cp:lastModifiedBy>신대희</cp:lastModifiedBy>
  <dcterms:created xsi:type="dcterms:W3CDTF">2020-12-18T18:11:07Z</dcterms:created>
  <dcterms:modified xsi:type="dcterms:W3CDTF">2020-12-19T16:33:49Z</dcterms:modified>
</cp:coreProperties>
</file>