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_PREPROCESSING\주식 커뮤 댓글 분석 project\레포트 자료\게시글 자료\카운팅(공감)\종목별 지수자료\"/>
    </mc:Choice>
  </mc:AlternateContent>
  <bookViews>
    <workbookView xWindow="0" yWindow="0" windowWidth="17256" windowHeight="5844"/>
  </bookViews>
  <sheets>
    <sheet name="Sheet1" sheetId="2" r:id="rId1"/>
    <sheet name="미래1" sheetId="1" r:id="rId2"/>
  </sheets>
  <calcPr calcId="152511"/>
</workbook>
</file>

<file path=xl/calcChain.xml><?xml version="1.0" encoding="utf-8"?>
<calcChain xmlns="http://schemas.openxmlformats.org/spreadsheetml/2006/main">
  <c r="C6" i="2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  <c r="D88" i="1"/>
  <c r="C88" i="1"/>
  <c r="D83" i="1"/>
  <c r="C83" i="1"/>
  <c r="D79" i="1"/>
  <c r="C79" i="1"/>
  <c r="D74" i="1"/>
  <c r="C74" i="1"/>
  <c r="D69" i="1"/>
  <c r="C69" i="1"/>
  <c r="D59" i="1"/>
  <c r="C59" i="1"/>
  <c r="D54" i="1"/>
  <c r="C54" i="1"/>
  <c r="D52" i="1"/>
  <c r="C52" i="1"/>
  <c r="D48" i="1"/>
  <c r="D43" i="1"/>
  <c r="C43" i="1"/>
  <c r="D38" i="1"/>
  <c r="C38" i="1"/>
  <c r="C33" i="1"/>
  <c r="D28" i="1"/>
  <c r="C28" i="1"/>
  <c r="D23" i="1"/>
  <c r="C23" i="1"/>
  <c r="D18" i="1"/>
  <c r="C18" i="1"/>
  <c r="D13" i="1"/>
  <c r="C13" i="1"/>
  <c r="C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<sst xmlns="http://schemas.openxmlformats.org/spreadsheetml/2006/main" count="9" uniqueCount="7">
  <si>
    <t>date</t>
  </si>
  <si>
    <t>pos</t>
  </si>
  <si>
    <t>neg</t>
  </si>
  <si>
    <t>Column 1</t>
  </si>
  <si>
    <t>Column 2</t>
  </si>
  <si>
    <t>검정통계량</t>
    <phoneticPr fontId="18" type="noConversion"/>
  </si>
  <si>
    <t xml:space="preserve">기각역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</si>
</sst>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미래에셋 대우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미래1!$E$2:$E$90</c:f>
              <c:numCache>
                <c:formatCode>General</c:formatCode>
                <c:ptCount val="89"/>
                <c:pt idx="0">
                  <c:v>56.25</c:v>
                </c:pt>
                <c:pt idx="1">
                  <c:v>39.6</c:v>
                </c:pt>
                <c:pt idx="2">
                  <c:v>26.19</c:v>
                </c:pt>
                <c:pt idx="3">
                  <c:v>62.5</c:v>
                </c:pt>
                <c:pt idx="4">
                  <c:v>42.25</c:v>
                </c:pt>
                <c:pt idx="5">
                  <c:v>37.93</c:v>
                </c:pt>
                <c:pt idx="6">
                  <c:v>58.91</c:v>
                </c:pt>
                <c:pt idx="7">
                  <c:v>46.55</c:v>
                </c:pt>
                <c:pt idx="8">
                  <c:v>79.31</c:v>
                </c:pt>
                <c:pt idx="9">
                  <c:v>73.12</c:v>
                </c:pt>
                <c:pt idx="10">
                  <c:v>67.31</c:v>
                </c:pt>
                <c:pt idx="11">
                  <c:v>70.13</c:v>
                </c:pt>
                <c:pt idx="12">
                  <c:v>41.67</c:v>
                </c:pt>
                <c:pt idx="13">
                  <c:v>53.95</c:v>
                </c:pt>
                <c:pt idx="14">
                  <c:v>34.619999999999997</c:v>
                </c:pt>
                <c:pt idx="15">
                  <c:v>64.099999999999994</c:v>
                </c:pt>
                <c:pt idx="16">
                  <c:v>44.44</c:v>
                </c:pt>
                <c:pt idx="17">
                  <c:v>73.33</c:v>
                </c:pt>
                <c:pt idx="18">
                  <c:v>55.1</c:v>
                </c:pt>
                <c:pt idx="19">
                  <c:v>38.78</c:v>
                </c:pt>
                <c:pt idx="20">
                  <c:v>47.44</c:v>
                </c:pt>
                <c:pt idx="21">
                  <c:v>81.900000000000006</c:v>
                </c:pt>
                <c:pt idx="22">
                  <c:v>62.5</c:v>
                </c:pt>
                <c:pt idx="23">
                  <c:v>47.22</c:v>
                </c:pt>
                <c:pt idx="24">
                  <c:v>59.52</c:v>
                </c:pt>
                <c:pt idx="25">
                  <c:v>100</c:v>
                </c:pt>
                <c:pt idx="26">
                  <c:v>78.569999999999993</c:v>
                </c:pt>
                <c:pt idx="27">
                  <c:v>75.680000000000007</c:v>
                </c:pt>
                <c:pt idx="28">
                  <c:v>61.54</c:v>
                </c:pt>
                <c:pt idx="29">
                  <c:v>16.670000000000002</c:v>
                </c:pt>
                <c:pt idx="30">
                  <c:v>85</c:v>
                </c:pt>
                <c:pt idx="31">
                  <c:v>68.180000000000007</c:v>
                </c:pt>
                <c:pt idx="32">
                  <c:v>70.59</c:v>
                </c:pt>
                <c:pt idx="33">
                  <c:v>50</c:v>
                </c:pt>
                <c:pt idx="34">
                  <c:v>55.56</c:v>
                </c:pt>
                <c:pt idx="35">
                  <c:v>42.86</c:v>
                </c:pt>
                <c:pt idx="36">
                  <c:v>30</c:v>
                </c:pt>
                <c:pt idx="37">
                  <c:v>26.32</c:v>
                </c:pt>
                <c:pt idx="38">
                  <c:v>61.54</c:v>
                </c:pt>
                <c:pt idx="39">
                  <c:v>38.46</c:v>
                </c:pt>
                <c:pt idx="40">
                  <c:v>30.3</c:v>
                </c:pt>
                <c:pt idx="41">
                  <c:v>42.11</c:v>
                </c:pt>
                <c:pt idx="42">
                  <c:v>39.130000000000003</c:v>
                </c:pt>
                <c:pt idx="43">
                  <c:v>28.57</c:v>
                </c:pt>
                <c:pt idx="44">
                  <c:v>34.619999999999997</c:v>
                </c:pt>
                <c:pt idx="45">
                  <c:v>64.52</c:v>
                </c:pt>
                <c:pt idx="46">
                  <c:v>12.33</c:v>
                </c:pt>
                <c:pt idx="47">
                  <c:v>59.26</c:v>
                </c:pt>
                <c:pt idx="48">
                  <c:v>41.18</c:v>
                </c:pt>
                <c:pt idx="49">
                  <c:v>54.17</c:v>
                </c:pt>
                <c:pt idx="50">
                  <c:v>38.369999999999997</c:v>
                </c:pt>
                <c:pt idx="51">
                  <c:v>48.39</c:v>
                </c:pt>
                <c:pt idx="52">
                  <c:v>39.64</c:v>
                </c:pt>
                <c:pt idx="53">
                  <c:v>44.44</c:v>
                </c:pt>
                <c:pt idx="54">
                  <c:v>29.17</c:v>
                </c:pt>
                <c:pt idx="55">
                  <c:v>43.33</c:v>
                </c:pt>
                <c:pt idx="56">
                  <c:v>22.22</c:v>
                </c:pt>
                <c:pt idx="57">
                  <c:v>52.78</c:v>
                </c:pt>
                <c:pt idx="58">
                  <c:v>51.52</c:v>
                </c:pt>
                <c:pt idx="59">
                  <c:v>56.9</c:v>
                </c:pt>
                <c:pt idx="60">
                  <c:v>61.54</c:v>
                </c:pt>
                <c:pt idx="61">
                  <c:v>57.89</c:v>
                </c:pt>
                <c:pt idx="62">
                  <c:v>50</c:v>
                </c:pt>
                <c:pt idx="63">
                  <c:v>45.61</c:v>
                </c:pt>
                <c:pt idx="64">
                  <c:v>52.07</c:v>
                </c:pt>
                <c:pt idx="65">
                  <c:v>40.159999999999997</c:v>
                </c:pt>
                <c:pt idx="66">
                  <c:v>41.3</c:v>
                </c:pt>
                <c:pt idx="67">
                  <c:v>53.15</c:v>
                </c:pt>
                <c:pt idx="68">
                  <c:v>49.25</c:v>
                </c:pt>
                <c:pt idx="69">
                  <c:v>73.97</c:v>
                </c:pt>
                <c:pt idx="70">
                  <c:v>68.63</c:v>
                </c:pt>
                <c:pt idx="71">
                  <c:v>60.95</c:v>
                </c:pt>
                <c:pt idx="72">
                  <c:v>51.72</c:v>
                </c:pt>
                <c:pt idx="73">
                  <c:v>41.79</c:v>
                </c:pt>
                <c:pt idx="74">
                  <c:v>47.96</c:v>
                </c:pt>
                <c:pt idx="75">
                  <c:v>48.51</c:v>
                </c:pt>
                <c:pt idx="76">
                  <c:v>63.71</c:v>
                </c:pt>
                <c:pt idx="77">
                  <c:v>41.56</c:v>
                </c:pt>
                <c:pt idx="78">
                  <c:v>70</c:v>
                </c:pt>
                <c:pt idx="79">
                  <c:v>53.97</c:v>
                </c:pt>
                <c:pt idx="80">
                  <c:v>26.92</c:v>
                </c:pt>
                <c:pt idx="81">
                  <c:v>64.06</c:v>
                </c:pt>
                <c:pt idx="82">
                  <c:v>62.24</c:v>
                </c:pt>
                <c:pt idx="83">
                  <c:v>64.17</c:v>
                </c:pt>
                <c:pt idx="84">
                  <c:v>54.68</c:v>
                </c:pt>
                <c:pt idx="85">
                  <c:v>53.98</c:v>
                </c:pt>
                <c:pt idx="86">
                  <c:v>56.64</c:v>
                </c:pt>
                <c:pt idx="87">
                  <c:v>52.87</c:v>
                </c:pt>
                <c:pt idx="88">
                  <c:v>45.66</c:v>
                </c:pt>
              </c:numCache>
            </c:numRef>
          </c:xVal>
          <c:yVal>
            <c:numRef>
              <c:f>미래1!$F$2:$F$90</c:f>
              <c:numCache>
                <c:formatCode>General</c:formatCode>
                <c:ptCount val="89"/>
                <c:pt idx="0">
                  <c:v>0.41</c:v>
                </c:pt>
                <c:pt idx="1">
                  <c:v>-3.4</c:v>
                </c:pt>
                <c:pt idx="2">
                  <c:v>0</c:v>
                </c:pt>
                <c:pt idx="3">
                  <c:v>-1.48</c:v>
                </c:pt>
                <c:pt idx="4">
                  <c:v>1.6</c:v>
                </c:pt>
                <c:pt idx="5">
                  <c:v>-0.6</c:v>
                </c:pt>
                <c:pt idx="6">
                  <c:v>-2.9</c:v>
                </c:pt>
                <c:pt idx="7">
                  <c:v>1.97</c:v>
                </c:pt>
                <c:pt idx="8">
                  <c:v>0.5</c:v>
                </c:pt>
                <c:pt idx="9">
                  <c:v>0</c:v>
                </c:pt>
                <c:pt idx="10">
                  <c:v>6.54</c:v>
                </c:pt>
                <c:pt idx="11">
                  <c:v>-4.91</c:v>
                </c:pt>
                <c:pt idx="12">
                  <c:v>-0.8</c:v>
                </c:pt>
                <c:pt idx="13">
                  <c:v>1.1100000000000001</c:v>
                </c:pt>
                <c:pt idx="14">
                  <c:v>1.64</c:v>
                </c:pt>
                <c:pt idx="15">
                  <c:v>0.51</c:v>
                </c:pt>
                <c:pt idx="16">
                  <c:v>3.07</c:v>
                </c:pt>
                <c:pt idx="17">
                  <c:v>-0.11</c:v>
                </c:pt>
                <c:pt idx="18">
                  <c:v>0.11</c:v>
                </c:pt>
                <c:pt idx="19">
                  <c:v>-0.32</c:v>
                </c:pt>
                <c:pt idx="20">
                  <c:v>-0.84</c:v>
                </c:pt>
                <c:pt idx="21">
                  <c:v>1.06</c:v>
                </c:pt>
                <c:pt idx="22">
                  <c:v>0.11</c:v>
                </c:pt>
                <c:pt idx="23">
                  <c:v>-1.46</c:v>
                </c:pt>
                <c:pt idx="24">
                  <c:v>5.74</c:v>
                </c:pt>
                <c:pt idx="25">
                  <c:v>-0.44</c:v>
                </c:pt>
                <c:pt idx="26">
                  <c:v>2.48</c:v>
                </c:pt>
                <c:pt idx="27">
                  <c:v>-0.67</c:v>
                </c:pt>
                <c:pt idx="28">
                  <c:v>1.48</c:v>
                </c:pt>
                <c:pt idx="29">
                  <c:v>0.46</c:v>
                </c:pt>
                <c:pt idx="30">
                  <c:v>1.39</c:v>
                </c:pt>
                <c:pt idx="31">
                  <c:v>3.35</c:v>
                </c:pt>
                <c:pt idx="32">
                  <c:v>-1.88</c:v>
                </c:pt>
                <c:pt idx="33">
                  <c:v>0.24</c:v>
                </c:pt>
                <c:pt idx="34">
                  <c:v>0.71</c:v>
                </c:pt>
                <c:pt idx="35">
                  <c:v>-1.52</c:v>
                </c:pt>
                <c:pt idx="36">
                  <c:v>-2.5</c:v>
                </c:pt>
                <c:pt idx="37">
                  <c:v>1.1499999999999999</c:v>
                </c:pt>
                <c:pt idx="38">
                  <c:v>0.46</c:v>
                </c:pt>
                <c:pt idx="39">
                  <c:v>1.41</c:v>
                </c:pt>
                <c:pt idx="40">
                  <c:v>0</c:v>
                </c:pt>
                <c:pt idx="41">
                  <c:v>0.59</c:v>
                </c:pt>
                <c:pt idx="42">
                  <c:v>-0.59</c:v>
                </c:pt>
                <c:pt idx="43">
                  <c:v>-0.57999999999999996</c:v>
                </c:pt>
                <c:pt idx="44">
                  <c:v>-2.0499999999999998</c:v>
                </c:pt>
                <c:pt idx="45">
                  <c:v>-1.9</c:v>
                </c:pt>
                <c:pt idx="46">
                  <c:v>2.64</c:v>
                </c:pt>
                <c:pt idx="47">
                  <c:v>3.44</c:v>
                </c:pt>
                <c:pt idx="48">
                  <c:v>-0.36</c:v>
                </c:pt>
                <c:pt idx="49">
                  <c:v>-0.12</c:v>
                </c:pt>
                <c:pt idx="50">
                  <c:v>-0.24</c:v>
                </c:pt>
                <c:pt idx="51">
                  <c:v>0.59</c:v>
                </c:pt>
                <c:pt idx="52">
                  <c:v>0.96</c:v>
                </c:pt>
                <c:pt idx="53">
                  <c:v>-0.24</c:v>
                </c:pt>
                <c:pt idx="54">
                  <c:v>-3.79</c:v>
                </c:pt>
                <c:pt idx="55">
                  <c:v>2.23</c:v>
                </c:pt>
                <c:pt idx="56">
                  <c:v>-4.0599999999999996</c:v>
                </c:pt>
                <c:pt idx="57">
                  <c:v>-3.59</c:v>
                </c:pt>
                <c:pt idx="58">
                  <c:v>0.88</c:v>
                </c:pt>
                <c:pt idx="59">
                  <c:v>-0.65</c:v>
                </c:pt>
                <c:pt idx="60">
                  <c:v>-1.08</c:v>
                </c:pt>
                <c:pt idx="61">
                  <c:v>-0.54</c:v>
                </c:pt>
                <c:pt idx="62">
                  <c:v>-0.21</c:v>
                </c:pt>
                <c:pt idx="63">
                  <c:v>2.52</c:v>
                </c:pt>
                <c:pt idx="64">
                  <c:v>0.22</c:v>
                </c:pt>
                <c:pt idx="65">
                  <c:v>-3.6</c:v>
                </c:pt>
                <c:pt idx="66">
                  <c:v>-1.67</c:v>
                </c:pt>
                <c:pt idx="67">
                  <c:v>1.59</c:v>
                </c:pt>
                <c:pt idx="68">
                  <c:v>-2.78</c:v>
                </c:pt>
                <c:pt idx="69">
                  <c:v>-0.51</c:v>
                </c:pt>
                <c:pt idx="70">
                  <c:v>1.88</c:v>
                </c:pt>
                <c:pt idx="71">
                  <c:v>3.12</c:v>
                </c:pt>
                <c:pt idx="72">
                  <c:v>-2</c:v>
                </c:pt>
                <c:pt idx="73">
                  <c:v>1.39</c:v>
                </c:pt>
                <c:pt idx="74">
                  <c:v>-2.09</c:v>
                </c:pt>
                <c:pt idx="75">
                  <c:v>-1.34</c:v>
                </c:pt>
                <c:pt idx="76">
                  <c:v>3.97</c:v>
                </c:pt>
                <c:pt idx="77">
                  <c:v>0.98</c:v>
                </c:pt>
                <c:pt idx="78">
                  <c:v>3.82</c:v>
                </c:pt>
                <c:pt idx="79">
                  <c:v>-4.0999999999999996</c:v>
                </c:pt>
                <c:pt idx="80">
                  <c:v>2.77</c:v>
                </c:pt>
                <c:pt idx="81">
                  <c:v>-1.42</c:v>
                </c:pt>
                <c:pt idx="82">
                  <c:v>-3.48</c:v>
                </c:pt>
                <c:pt idx="83">
                  <c:v>1.07</c:v>
                </c:pt>
                <c:pt idx="84">
                  <c:v>-0.53</c:v>
                </c:pt>
                <c:pt idx="85">
                  <c:v>-0.63</c:v>
                </c:pt>
                <c:pt idx="86">
                  <c:v>7.72</c:v>
                </c:pt>
                <c:pt idx="87">
                  <c:v>-0.34</c:v>
                </c:pt>
                <c:pt idx="88">
                  <c:v>-1.34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65904"/>
        <c:axId val="394463944"/>
      </c:scatterChart>
      <c:valAx>
        <c:axId val="3944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463944"/>
        <c:crosses val="autoZero"/>
        <c:crossBetween val="midCat"/>
      </c:valAx>
      <c:valAx>
        <c:axId val="39446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46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129540</xdr:rowOff>
    </xdr:from>
    <xdr:to>
      <xdr:col>14</xdr:col>
      <xdr:colOff>335280</xdr:colOff>
      <xdr:row>14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7.399999999999999" x14ac:dyDescent="0.4"/>
  <sheetData>
    <row r="1" spans="1:3" x14ac:dyDescent="0.4">
      <c r="A1" s="4"/>
      <c r="B1" s="4" t="s">
        <v>3</v>
      </c>
      <c r="C1" s="4" t="s">
        <v>4</v>
      </c>
    </row>
    <row r="2" spans="1:3" x14ac:dyDescent="0.4">
      <c r="A2" s="2" t="s">
        <v>3</v>
      </c>
      <c r="B2" s="2">
        <v>1</v>
      </c>
      <c r="C2" s="2"/>
    </row>
    <row r="3" spans="1:3" ht="18" thickBot="1" x14ac:dyDescent="0.45">
      <c r="A3" s="3" t="s">
        <v>4</v>
      </c>
      <c r="B3" s="3">
        <v>0.13570485211720121</v>
      </c>
      <c r="C3" s="3">
        <v>1</v>
      </c>
    </row>
    <row r="6" spans="1:3" x14ac:dyDescent="0.4">
      <c r="B6" t="s">
        <v>5</v>
      </c>
      <c r="C6">
        <f>B3/SQRT((1-(B3*B3))/87)</f>
        <v>1.2775891778608139</v>
      </c>
    </row>
    <row r="7" spans="1:3" x14ac:dyDescent="0.4">
      <c r="B7" t="s">
        <v>6</v>
      </c>
      <c r="C7">
        <v>1.6579999999999999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79" workbookViewId="0">
      <selection activeCell="A2" sqref="A2:A90"/>
    </sheetView>
  </sheetViews>
  <sheetFormatPr defaultRowHeight="17.399999999999999" x14ac:dyDescent="0.4"/>
  <cols>
    <col min="2" max="2" width="10.8984375" bestFit="1" customWidth="1"/>
  </cols>
  <sheetData>
    <row r="1" spans="1:7" x14ac:dyDescent="0.4">
      <c r="B1" t="s">
        <v>0</v>
      </c>
      <c r="C1" t="s">
        <v>1</v>
      </c>
      <c r="D1" t="s">
        <v>2</v>
      </c>
    </row>
    <row r="2" spans="1:7" x14ac:dyDescent="0.4">
      <c r="A2">
        <v>1</v>
      </c>
      <c r="B2" s="1">
        <v>44180</v>
      </c>
      <c r="C2">
        <v>45</v>
      </c>
      <c r="D2">
        <v>35</v>
      </c>
      <c r="E2">
        <f>ROUND((C2/(C2+D2)*100), 2)</f>
        <v>56.25</v>
      </c>
      <c r="F2">
        <f t="shared" ref="F2:F33" si="0">ROUND((G2-G3)/G3*100, 2)</f>
        <v>0.41</v>
      </c>
      <c r="G2">
        <v>9700</v>
      </c>
    </row>
    <row r="3" spans="1:7" x14ac:dyDescent="0.4">
      <c r="A3">
        <v>2</v>
      </c>
      <c r="B3" s="1">
        <v>44179</v>
      </c>
      <c r="C3">
        <f>26+14</f>
        <v>40</v>
      </c>
      <c r="D3">
        <v>61</v>
      </c>
      <c r="E3">
        <f t="shared" ref="E3:E48" si="1">ROUND((C3/(C3+D3)*100), 2)</f>
        <v>39.6</v>
      </c>
      <c r="F3">
        <f t="shared" si="0"/>
        <v>-3.4</v>
      </c>
      <c r="G3">
        <v>9660</v>
      </c>
    </row>
    <row r="4" spans="1:7" x14ac:dyDescent="0.4">
      <c r="A4">
        <v>3</v>
      </c>
      <c r="B4" s="1">
        <v>44176</v>
      </c>
      <c r="C4">
        <v>11</v>
      </c>
      <c r="D4">
        <v>31</v>
      </c>
      <c r="E4">
        <f t="shared" si="1"/>
        <v>26.19</v>
      </c>
      <c r="F4">
        <f t="shared" si="0"/>
        <v>0</v>
      </c>
      <c r="G4">
        <v>10000</v>
      </c>
    </row>
    <row r="5" spans="1:7" x14ac:dyDescent="0.4">
      <c r="A5">
        <v>4</v>
      </c>
      <c r="B5" s="1">
        <v>44175</v>
      </c>
      <c r="C5">
        <v>20</v>
      </c>
      <c r="D5">
        <v>12</v>
      </c>
      <c r="E5">
        <f t="shared" si="1"/>
        <v>62.5</v>
      </c>
      <c r="F5">
        <f t="shared" si="0"/>
        <v>-1.48</v>
      </c>
      <c r="G5">
        <v>10000</v>
      </c>
    </row>
    <row r="6" spans="1:7" x14ac:dyDescent="0.4">
      <c r="A6">
        <v>5</v>
      </c>
      <c r="B6" s="1">
        <v>44174</v>
      </c>
      <c r="C6">
        <v>30</v>
      </c>
      <c r="D6">
        <v>41</v>
      </c>
      <c r="E6">
        <f t="shared" si="1"/>
        <v>42.25</v>
      </c>
      <c r="F6">
        <f t="shared" si="0"/>
        <v>1.6</v>
      </c>
      <c r="G6">
        <v>10150</v>
      </c>
    </row>
    <row r="7" spans="1:7" x14ac:dyDescent="0.4">
      <c r="A7">
        <v>6</v>
      </c>
      <c r="B7" s="1">
        <v>44173</v>
      </c>
      <c r="C7">
        <v>22</v>
      </c>
      <c r="D7">
        <v>36</v>
      </c>
      <c r="E7">
        <f t="shared" si="1"/>
        <v>37.93</v>
      </c>
      <c r="F7">
        <f t="shared" si="0"/>
        <v>-0.6</v>
      </c>
      <c r="G7">
        <v>9990</v>
      </c>
    </row>
    <row r="8" spans="1:7" x14ac:dyDescent="0.4">
      <c r="A8">
        <v>7</v>
      </c>
      <c r="B8" s="1">
        <v>44172</v>
      </c>
      <c r="C8">
        <v>76</v>
      </c>
      <c r="D8">
        <v>53</v>
      </c>
      <c r="E8">
        <f t="shared" si="1"/>
        <v>58.91</v>
      </c>
      <c r="F8">
        <f t="shared" si="0"/>
        <v>-2.9</v>
      </c>
      <c r="G8">
        <v>10050</v>
      </c>
    </row>
    <row r="9" spans="1:7" x14ac:dyDescent="0.4">
      <c r="A9">
        <v>8</v>
      </c>
      <c r="B9" s="1">
        <v>44169</v>
      </c>
      <c r="C9">
        <v>27</v>
      </c>
      <c r="D9">
        <v>31</v>
      </c>
      <c r="E9">
        <f t="shared" si="1"/>
        <v>46.55</v>
      </c>
      <c r="F9">
        <f t="shared" si="0"/>
        <v>1.97</v>
      </c>
      <c r="G9">
        <v>10350</v>
      </c>
    </row>
    <row r="10" spans="1:7" x14ac:dyDescent="0.4">
      <c r="A10">
        <v>9</v>
      </c>
      <c r="B10" s="1">
        <v>44168</v>
      </c>
      <c r="C10">
        <v>23</v>
      </c>
      <c r="D10">
        <v>6</v>
      </c>
      <c r="E10">
        <f t="shared" si="1"/>
        <v>79.31</v>
      </c>
      <c r="F10">
        <f t="shared" si="0"/>
        <v>0.5</v>
      </c>
      <c r="G10">
        <v>10150</v>
      </c>
    </row>
    <row r="11" spans="1:7" x14ac:dyDescent="0.4">
      <c r="A11">
        <v>10</v>
      </c>
      <c r="B11" s="1">
        <v>44167</v>
      </c>
      <c r="C11">
        <v>68</v>
      </c>
      <c r="D11">
        <v>25</v>
      </c>
      <c r="E11">
        <f t="shared" si="1"/>
        <v>73.12</v>
      </c>
      <c r="F11">
        <f t="shared" si="0"/>
        <v>0</v>
      </c>
      <c r="G11">
        <v>10100</v>
      </c>
    </row>
    <row r="12" spans="1:7" x14ac:dyDescent="0.4">
      <c r="A12">
        <v>11</v>
      </c>
      <c r="B12" s="1">
        <v>44166</v>
      </c>
      <c r="C12">
        <v>140</v>
      </c>
      <c r="D12">
        <v>68</v>
      </c>
      <c r="E12">
        <f t="shared" si="1"/>
        <v>67.31</v>
      </c>
      <c r="F12">
        <f t="shared" si="0"/>
        <v>6.54</v>
      </c>
      <c r="G12">
        <v>10100</v>
      </c>
    </row>
    <row r="13" spans="1:7" x14ac:dyDescent="0.4">
      <c r="A13">
        <v>12</v>
      </c>
      <c r="B13" s="1">
        <v>44165</v>
      </c>
      <c r="C13">
        <f>36+18</f>
        <v>54</v>
      </c>
      <c r="D13">
        <f>16+7</f>
        <v>23</v>
      </c>
      <c r="E13">
        <f t="shared" si="1"/>
        <v>70.13</v>
      </c>
      <c r="F13">
        <f t="shared" si="0"/>
        <v>-4.91</v>
      </c>
      <c r="G13">
        <v>9480</v>
      </c>
    </row>
    <row r="14" spans="1:7" x14ac:dyDescent="0.4">
      <c r="A14">
        <v>13</v>
      </c>
      <c r="B14" s="1">
        <v>44162</v>
      </c>
      <c r="C14">
        <v>10</v>
      </c>
      <c r="D14">
        <v>14</v>
      </c>
      <c r="E14">
        <f t="shared" si="1"/>
        <v>41.67</v>
      </c>
      <c r="F14">
        <f t="shared" si="0"/>
        <v>-0.8</v>
      </c>
      <c r="G14">
        <v>9970</v>
      </c>
    </row>
    <row r="15" spans="1:7" x14ac:dyDescent="0.4">
      <c r="A15">
        <v>14</v>
      </c>
      <c r="B15" s="1">
        <v>44161</v>
      </c>
      <c r="C15">
        <v>41</v>
      </c>
      <c r="D15">
        <v>35</v>
      </c>
      <c r="E15">
        <f t="shared" si="1"/>
        <v>53.95</v>
      </c>
      <c r="F15">
        <f t="shared" si="0"/>
        <v>1.1100000000000001</v>
      </c>
      <c r="G15">
        <v>10050</v>
      </c>
    </row>
    <row r="16" spans="1:7" x14ac:dyDescent="0.4">
      <c r="A16">
        <v>15</v>
      </c>
      <c r="B16" s="1">
        <v>44160</v>
      </c>
      <c r="C16">
        <v>9</v>
      </c>
      <c r="D16">
        <v>17</v>
      </c>
      <c r="E16">
        <f t="shared" si="1"/>
        <v>34.619999999999997</v>
      </c>
      <c r="F16">
        <f t="shared" si="0"/>
        <v>1.64</v>
      </c>
      <c r="G16">
        <v>9940</v>
      </c>
    </row>
    <row r="17" spans="1:7" x14ac:dyDescent="0.4">
      <c r="A17">
        <v>16</v>
      </c>
      <c r="B17" s="1">
        <v>44159</v>
      </c>
      <c r="C17">
        <v>25</v>
      </c>
      <c r="D17">
        <v>14</v>
      </c>
      <c r="E17">
        <f t="shared" si="1"/>
        <v>64.099999999999994</v>
      </c>
      <c r="F17">
        <f t="shared" si="0"/>
        <v>0.51</v>
      </c>
      <c r="G17">
        <v>9780</v>
      </c>
    </row>
    <row r="18" spans="1:7" x14ac:dyDescent="0.4">
      <c r="A18">
        <v>17</v>
      </c>
      <c r="B18" s="1">
        <v>44158</v>
      </c>
      <c r="C18">
        <f>16</f>
        <v>16</v>
      </c>
      <c r="D18">
        <f>20</f>
        <v>20</v>
      </c>
      <c r="E18">
        <f t="shared" si="1"/>
        <v>44.44</v>
      </c>
      <c r="F18">
        <f t="shared" si="0"/>
        <v>3.07</v>
      </c>
      <c r="G18">
        <v>9730</v>
      </c>
    </row>
    <row r="19" spans="1:7" x14ac:dyDescent="0.4">
      <c r="A19">
        <v>18</v>
      </c>
      <c r="B19" s="1">
        <v>44155</v>
      </c>
      <c r="C19">
        <v>11</v>
      </c>
      <c r="D19">
        <v>4</v>
      </c>
      <c r="E19">
        <f t="shared" si="1"/>
        <v>73.33</v>
      </c>
      <c r="F19">
        <f t="shared" si="0"/>
        <v>-0.11</v>
      </c>
      <c r="G19">
        <v>9440</v>
      </c>
    </row>
    <row r="20" spans="1:7" x14ac:dyDescent="0.4">
      <c r="A20">
        <v>19</v>
      </c>
      <c r="B20" s="1">
        <v>44154</v>
      </c>
      <c r="C20">
        <v>27</v>
      </c>
      <c r="D20">
        <v>22</v>
      </c>
      <c r="E20">
        <f t="shared" si="1"/>
        <v>55.1</v>
      </c>
      <c r="F20">
        <f t="shared" si="0"/>
        <v>0.11</v>
      </c>
      <c r="G20">
        <v>9450</v>
      </c>
    </row>
    <row r="21" spans="1:7" x14ac:dyDescent="0.4">
      <c r="A21">
        <v>20</v>
      </c>
      <c r="B21" s="1">
        <v>44153</v>
      </c>
      <c r="C21">
        <v>38</v>
      </c>
      <c r="D21">
        <v>60</v>
      </c>
      <c r="E21">
        <f t="shared" si="1"/>
        <v>38.78</v>
      </c>
      <c r="F21">
        <f t="shared" si="0"/>
        <v>-0.32</v>
      </c>
      <c r="G21">
        <v>9440</v>
      </c>
    </row>
    <row r="22" spans="1:7" x14ac:dyDescent="0.4">
      <c r="A22">
        <v>21</v>
      </c>
      <c r="B22" s="1">
        <v>44152</v>
      </c>
      <c r="C22">
        <v>74</v>
      </c>
      <c r="D22">
        <v>82</v>
      </c>
      <c r="E22">
        <f t="shared" si="1"/>
        <v>47.44</v>
      </c>
      <c r="F22">
        <f t="shared" si="0"/>
        <v>-0.84</v>
      </c>
      <c r="G22">
        <v>9470</v>
      </c>
    </row>
    <row r="23" spans="1:7" x14ac:dyDescent="0.4">
      <c r="A23">
        <v>22</v>
      </c>
      <c r="B23" s="1">
        <v>44151</v>
      </c>
      <c r="C23">
        <f>48+15+32</f>
        <v>95</v>
      </c>
      <c r="D23">
        <f>13+8</f>
        <v>21</v>
      </c>
      <c r="E23">
        <f t="shared" si="1"/>
        <v>81.900000000000006</v>
      </c>
      <c r="F23">
        <f t="shared" si="0"/>
        <v>1.06</v>
      </c>
      <c r="G23">
        <v>9550</v>
      </c>
    </row>
    <row r="24" spans="1:7" x14ac:dyDescent="0.4">
      <c r="A24">
        <v>23</v>
      </c>
      <c r="B24" s="1">
        <v>44148</v>
      </c>
      <c r="C24">
        <v>35</v>
      </c>
      <c r="D24">
        <v>21</v>
      </c>
      <c r="E24">
        <f t="shared" si="1"/>
        <v>62.5</v>
      </c>
      <c r="F24">
        <f t="shared" si="0"/>
        <v>0.11</v>
      </c>
      <c r="G24">
        <v>9450</v>
      </c>
    </row>
    <row r="25" spans="1:7" x14ac:dyDescent="0.4">
      <c r="A25">
        <v>24</v>
      </c>
      <c r="B25" s="1">
        <v>44147</v>
      </c>
      <c r="C25">
        <v>17</v>
      </c>
      <c r="D25">
        <v>19</v>
      </c>
      <c r="E25">
        <f t="shared" si="1"/>
        <v>47.22</v>
      </c>
      <c r="F25">
        <f t="shared" si="0"/>
        <v>-1.46</v>
      </c>
      <c r="G25">
        <v>9440</v>
      </c>
    </row>
    <row r="26" spans="1:7" x14ac:dyDescent="0.4">
      <c r="A26">
        <v>25</v>
      </c>
      <c r="B26" s="1">
        <v>44146</v>
      </c>
      <c r="C26">
        <v>25</v>
      </c>
      <c r="D26">
        <v>17</v>
      </c>
      <c r="E26">
        <f t="shared" si="1"/>
        <v>59.52</v>
      </c>
      <c r="F26">
        <f t="shared" si="0"/>
        <v>5.74</v>
      </c>
      <c r="G26">
        <v>9580</v>
      </c>
    </row>
    <row r="27" spans="1:7" x14ac:dyDescent="0.4">
      <c r="A27">
        <v>26</v>
      </c>
      <c r="B27" s="1">
        <v>44145</v>
      </c>
      <c r="C27">
        <v>35</v>
      </c>
      <c r="D27">
        <v>0</v>
      </c>
      <c r="E27">
        <f t="shared" si="1"/>
        <v>100</v>
      </c>
      <c r="F27">
        <f t="shared" si="0"/>
        <v>-0.44</v>
      </c>
      <c r="G27">
        <v>9060</v>
      </c>
    </row>
    <row r="28" spans="1:7" x14ac:dyDescent="0.4">
      <c r="A28">
        <v>27</v>
      </c>
      <c r="B28" s="1">
        <v>44144</v>
      </c>
      <c r="C28">
        <f>33</f>
        <v>33</v>
      </c>
      <c r="D28">
        <f>9</f>
        <v>9</v>
      </c>
      <c r="E28">
        <f t="shared" si="1"/>
        <v>78.569999999999993</v>
      </c>
      <c r="F28">
        <f t="shared" si="0"/>
        <v>2.48</v>
      </c>
      <c r="G28">
        <v>9100</v>
      </c>
    </row>
    <row r="29" spans="1:7" x14ac:dyDescent="0.4">
      <c r="A29">
        <v>28</v>
      </c>
      <c r="B29" s="1">
        <v>44141</v>
      </c>
      <c r="C29">
        <v>28</v>
      </c>
      <c r="D29">
        <v>9</v>
      </c>
      <c r="E29">
        <f t="shared" si="1"/>
        <v>75.680000000000007</v>
      </c>
      <c r="F29">
        <f t="shared" si="0"/>
        <v>-0.67</v>
      </c>
      <c r="G29">
        <v>8880</v>
      </c>
    </row>
    <row r="30" spans="1:7" x14ac:dyDescent="0.4">
      <c r="A30">
        <v>29</v>
      </c>
      <c r="B30" s="1">
        <v>44140</v>
      </c>
      <c r="C30">
        <v>24</v>
      </c>
      <c r="D30">
        <v>15</v>
      </c>
      <c r="E30">
        <f t="shared" si="1"/>
        <v>61.54</v>
      </c>
      <c r="F30">
        <f t="shared" si="0"/>
        <v>1.48</v>
      </c>
      <c r="G30">
        <v>8940</v>
      </c>
    </row>
    <row r="31" spans="1:7" x14ac:dyDescent="0.4">
      <c r="A31">
        <v>30</v>
      </c>
      <c r="B31" s="1">
        <v>44139</v>
      </c>
      <c r="C31">
        <v>1</v>
      </c>
      <c r="D31">
        <v>5</v>
      </c>
      <c r="E31">
        <f t="shared" si="1"/>
        <v>16.670000000000002</v>
      </c>
      <c r="F31">
        <f t="shared" si="0"/>
        <v>0.46</v>
      </c>
      <c r="G31">
        <v>8810</v>
      </c>
    </row>
    <row r="32" spans="1:7" x14ac:dyDescent="0.4">
      <c r="A32">
        <v>31</v>
      </c>
      <c r="B32" s="1">
        <v>44138</v>
      </c>
      <c r="C32">
        <v>34</v>
      </c>
      <c r="D32">
        <v>6</v>
      </c>
      <c r="E32">
        <f t="shared" si="1"/>
        <v>85</v>
      </c>
      <c r="F32">
        <f t="shared" si="0"/>
        <v>1.39</v>
      </c>
      <c r="G32">
        <v>8770</v>
      </c>
    </row>
    <row r="33" spans="1:7" x14ac:dyDescent="0.4">
      <c r="A33">
        <v>32</v>
      </c>
      <c r="B33" s="1">
        <v>44137</v>
      </c>
      <c r="C33">
        <f>15</f>
        <v>15</v>
      </c>
      <c r="D33">
        <v>7</v>
      </c>
      <c r="E33">
        <f t="shared" si="1"/>
        <v>68.180000000000007</v>
      </c>
      <c r="F33">
        <f t="shared" si="0"/>
        <v>3.35</v>
      </c>
      <c r="G33">
        <v>8650</v>
      </c>
    </row>
    <row r="34" spans="1:7" x14ac:dyDescent="0.4">
      <c r="A34">
        <v>33</v>
      </c>
      <c r="B34" s="1">
        <v>44134</v>
      </c>
      <c r="C34">
        <v>12</v>
      </c>
      <c r="D34">
        <v>5</v>
      </c>
      <c r="E34">
        <f t="shared" si="1"/>
        <v>70.59</v>
      </c>
      <c r="F34">
        <f t="shared" ref="F34:F65" si="2">ROUND((G34-G35)/G35*100, 2)</f>
        <v>-1.88</v>
      </c>
      <c r="G34">
        <v>8370</v>
      </c>
    </row>
    <row r="35" spans="1:7" x14ac:dyDescent="0.4">
      <c r="A35">
        <v>34</v>
      </c>
      <c r="B35" s="1">
        <v>44133</v>
      </c>
      <c r="C35">
        <v>3</v>
      </c>
      <c r="D35">
        <v>3</v>
      </c>
      <c r="E35">
        <f t="shared" si="1"/>
        <v>50</v>
      </c>
      <c r="F35">
        <f t="shared" si="2"/>
        <v>0.24</v>
      </c>
      <c r="G35">
        <v>8530</v>
      </c>
    </row>
    <row r="36" spans="1:7" x14ac:dyDescent="0.4">
      <c r="A36">
        <v>35</v>
      </c>
      <c r="B36" s="1">
        <v>44132</v>
      </c>
      <c r="C36">
        <v>10</v>
      </c>
      <c r="D36">
        <v>8</v>
      </c>
      <c r="E36">
        <f t="shared" si="1"/>
        <v>55.56</v>
      </c>
      <c r="F36">
        <f t="shared" si="2"/>
        <v>0.71</v>
      </c>
      <c r="G36">
        <v>8510</v>
      </c>
    </row>
    <row r="37" spans="1:7" x14ac:dyDescent="0.4">
      <c r="A37">
        <v>36</v>
      </c>
      <c r="B37" s="1">
        <v>44131</v>
      </c>
      <c r="C37">
        <v>9</v>
      </c>
      <c r="D37">
        <v>12</v>
      </c>
      <c r="E37">
        <f t="shared" si="1"/>
        <v>42.86</v>
      </c>
      <c r="F37">
        <f t="shared" si="2"/>
        <v>-1.52</v>
      </c>
      <c r="G37">
        <v>8450</v>
      </c>
    </row>
    <row r="38" spans="1:7" x14ac:dyDescent="0.4">
      <c r="A38">
        <v>37</v>
      </c>
      <c r="B38" s="1">
        <v>44130</v>
      </c>
      <c r="C38">
        <f>9</f>
        <v>9</v>
      </c>
      <c r="D38">
        <f>21</f>
        <v>21</v>
      </c>
      <c r="E38">
        <f t="shared" si="1"/>
        <v>30</v>
      </c>
      <c r="F38">
        <f t="shared" si="2"/>
        <v>-2.5</v>
      </c>
      <c r="G38">
        <v>8580</v>
      </c>
    </row>
    <row r="39" spans="1:7" x14ac:dyDescent="0.4">
      <c r="A39">
        <v>38</v>
      </c>
      <c r="B39" s="1">
        <v>44127</v>
      </c>
      <c r="C39">
        <v>5</v>
      </c>
      <c r="D39">
        <v>14</v>
      </c>
      <c r="E39">
        <f t="shared" si="1"/>
        <v>26.32</v>
      </c>
      <c r="F39">
        <f t="shared" si="2"/>
        <v>1.1499999999999999</v>
      </c>
      <c r="G39">
        <v>8800</v>
      </c>
    </row>
    <row r="40" spans="1:7" x14ac:dyDescent="0.4">
      <c r="A40">
        <v>39</v>
      </c>
      <c r="B40" s="1">
        <v>44126</v>
      </c>
      <c r="C40">
        <v>16</v>
      </c>
      <c r="D40">
        <v>10</v>
      </c>
      <c r="E40">
        <f t="shared" si="1"/>
        <v>61.54</v>
      </c>
      <c r="F40">
        <f t="shared" si="2"/>
        <v>0.46</v>
      </c>
      <c r="G40">
        <v>8700</v>
      </c>
    </row>
    <row r="41" spans="1:7" x14ac:dyDescent="0.4">
      <c r="A41">
        <v>40</v>
      </c>
      <c r="B41" s="1">
        <v>44125</v>
      </c>
      <c r="C41">
        <v>5</v>
      </c>
      <c r="D41">
        <v>8</v>
      </c>
      <c r="E41">
        <f t="shared" si="1"/>
        <v>38.46</v>
      </c>
      <c r="F41">
        <f t="shared" si="2"/>
        <v>1.41</v>
      </c>
      <c r="G41">
        <v>8660</v>
      </c>
    </row>
    <row r="42" spans="1:7" x14ac:dyDescent="0.4">
      <c r="A42">
        <v>41</v>
      </c>
      <c r="B42" s="1">
        <v>44124</v>
      </c>
      <c r="C42">
        <v>10</v>
      </c>
      <c r="D42">
        <v>23</v>
      </c>
      <c r="E42">
        <f t="shared" si="1"/>
        <v>30.3</v>
      </c>
      <c r="F42">
        <f t="shared" si="2"/>
        <v>0</v>
      </c>
      <c r="G42">
        <v>8540</v>
      </c>
    </row>
    <row r="43" spans="1:7" x14ac:dyDescent="0.4">
      <c r="A43">
        <v>42</v>
      </c>
      <c r="B43" s="1">
        <v>44123</v>
      </c>
      <c r="C43">
        <f>8</f>
        <v>8</v>
      </c>
      <c r="D43">
        <f>11</f>
        <v>11</v>
      </c>
      <c r="E43">
        <f t="shared" si="1"/>
        <v>42.11</v>
      </c>
      <c r="F43">
        <f t="shared" si="2"/>
        <v>0.59</v>
      </c>
      <c r="G43">
        <v>8540</v>
      </c>
    </row>
    <row r="44" spans="1:7" x14ac:dyDescent="0.4">
      <c r="A44">
        <v>43</v>
      </c>
      <c r="B44" s="1">
        <v>44120</v>
      </c>
      <c r="C44">
        <v>9</v>
      </c>
      <c r="D44">
        <v>14</v>
      </c>
      <c r="E44">
        <f t="shared" si="1"/>
        <v>39.130000000000003</v>
      </c>
      <c r="F44">
        <f t="shared" si="2"/>
        <v>-0.59</v>
      </c>
      <c r="G44">
        <v>8490</v>
      </c>
    </row>
    <row r="45" spans="1:7" x14ac:dyDescent="0.4">
      <c r="A45">
        <v>44</v>
      </c>
      <c r="B45" s="1">
        <v>44119</v>
      </c>
      <c r="C45">
        <v>6</v>
      </c>
      <c r="D45">
        <v>15</v>
      </c>
      <c r="E45">
        <f t="shared" si="1"/>
        <v>28.57</v>
      </c>
      <c r="F45">
        <f t="shared" si="2"/>
        <v>-0.57999999999999996</v>
      </c>
      <c r="G45">
        <v>8540</v>
      </c>
    </row>
    <row r="46" spans="1:7" x14ac:dyDescent="0.4">
      <c r="A46">
        <v>45</v>
      </c>
      <c r="B46" s="1">
        <v>44118</v>
      </c>
      <c r="C46">
        <v>9</v>
      </c>
      <c r="D46">
        <v>17</v>
      </c>
      <c r="E46">
        <f t="shared" si="1"/>
        <v>34.619999999999997</v>
      </c>
      <c r="F46">
        <f t="shared" si="2"/>
        <v>-2.0499999999999998</v>
      </c>
      <c r="G46">
        <v>8590</v>
      </c>
    </row>
    <row r="47" spans="1:7" x14ac:dyDescent="0.4">
      <c r="A47">
        <v>46</v>
      </c>
      <c r="B47" s="1">
        <v>44117</v>
      </c>
      <c r="C47">
        <v>20</v>
      </c>
      <c r="D47">
        <v>11</v>
      </c>
      <c r="E47">
        <f t="shared" si="1"/>
        <v>64.52</v>
      </c>
      <c r="F47">
        <f t="shared" si="2"/>
        <v>-1.9</v>
      </c>
      <c r="G47">
        <v>8770</v>
      </c>
    </row>
    <row r="48" spans="1:7" x14ac:dyDescent="0.4">
      <c r="A48">
        <v>47</v>
      </c>
      <c r="B48" s="1">
        <v>44116</v>
      </c>
      <c r="C48">
        <v>9</v>
      </c>
      <c r="D48">
        <f>4+28+11+21</f>
        <v>64</v>
      </c>
      <c r="E48">
        <f t="shared" si="1"/>
        <v>12.33</v>
      </c>
      <c r="F48">
        <f t="shared" si="2"/>
        <v>2.64</v>
      </c>
      <c r="G48">
        <v>8940</v>
      </c>
    </row>
    <row r="49" spans="1:7" x14ac:dyDescent="0.4">
      <c r="A49">
        <v>48</v>
      </c>
      <c r="B49" s="1">
        <v>44112</v>
      </c>
      <c r="C49">
        <v>32</v>
      </c>
      <c r="D49">
        <v>22</v>
      </c>
      <c r="E49">
        <f t="shared" ref="E49:E88" si="3">ROUND((C49/(C49+D49)*100), 2)</f>
        <v>59.26</v>
      </c>
      <c r="F49">
        <f t="shared" si="2"/>
        <v>3.44</v>
      </c>
      <c r="G49">
        <v>8710</v>
      </c>
    </row>
    <row r="50" spans="1:7" x14ac:dyDescent="0.4">
      <c r="A50">
        <v>49</v>
      </c>
      <c r="B50" s="1">
        <v>44111</v>
      </c>
      <c r="C50">
        <v>7</v>
      </c>
      <c r="D50">
        <v>10</v>
      </c>
      <c r="E50">
        <f t="shared" si="3"/>
        <v>41.18</v>
      </c>
      <c r="F50">
        <f t="shared" si="2"/>
        <v>-0.36</v>
      </c>
      <c r="G50">
        <v>8420</v>
      </c>
    </row>
    <row r="51" spans="1:7" x14ac:dyDescent="0.4">
      <c r="A51">
        <v>50</v>
      </c>
      <c r="B51" s="1">
        <v>44110</v>
      </c>
      <c r="C51">
        <v>13</v>
      </c>
      <c r="D51">
        <v>11</v>
      </c>
      <c r="E51">
        <f t="shared" si="3"/>
        <v>54.17</v>
      </c>
      <c r="F51">
        <f t="shared" si="2"/>
        <v>-0.12</v>
      </c>
      <c r="G51">
        <v>8450</v>
      </c>
    </row>
    <row r="52" spans="1:7" x14ac:dyDescent="0.4">
      <c r="A52">
        <v>51</v>
      </c>
      <c r="B52" s="1">
        <v>44109</v>
      </c>
      <c r="C52">
        <f>19+9+5</f>
        <v>33</v>
      </c>
      <c r="D52">
        <f>36+17</f>
        <v>53</v>
      </c>
      <c r="E52">
        <f t="shared" si="3"/>
        <v>38.369999999999997</v>
      </c>
      <c r="F52">
        <f t="shared" si="2"/>
        <v>-0.24</v>
      </c>
      <c r="G52">
        <v>8460</v>
      </c>
    </row>
    <row r="53" spans="1:7" x14ac:dyDescent="0.4">
      <c r="A53">
        <v>52</v>
      </c>
      <c r="B53" s="1">
        <v>44103</v>
      </c>
      <c r="C53">
        <v>15</v>
      </c>
      <c r="D53">
        <v>16</v>
      </c>
      <c r="E53">
        <f t="shared" si="3"/>
        <v>48.39</v>
      </c>
      <c r="F53">
        <f t="shared" si="2"/>
        <v>0.59</v>
      </c>
      <c r="G53">
        <v>8480</v>
      </c>
    </row>
    <row r="54" spans="1:7" ht="24.6" customHeight="1" x14ac:dyDescent="0.4">
      <c r="A54">
        <v>53</v>
      </c>
      <c r="B54" s="1">
        <v>44102</v>
      </c>
      <c r="C54">
        <f>11+2+31</f>
        <v>44</v>
      </c>
      <c r="D54">
        <f>9+25+33</f>
        <v>67</v>
      </c>
      <c r="E54">
        <f t="shared" si="3"/>
        <v>39.64</v>
      </c>
      <c r="F54">
        <f t="shared" si="2"/>
        <v>0.96</v>
      </c>
      <c r="G54">
        <v>8430</v>
      </c>
    </row>
    <row r="55" spans="1:7" x14ac:dyDescent="0.4">
      <c r="A55">
        <v>54</v>
      </c>
      <c r="B55" s="1">
        <v>44099</v>
      </c>
      <c r="C55">
        <v>24</v>
      </c>
      <c r="D55">
        <v>30</v>
      </c>
      <c r="E55">
        <f t="shared" si="3"/>
        <v>44.44</v>
      </c>
      <c r="F55">
        <f t="shared" si="2"/>
        <v>-0.24</v>
      </c>
      <c r="G55">
        <v>8350</v>
      </c>
    </row>
    <row r="56" spans="1:7" x14ac:dyDescent="0.4">
      <c r="A56">
        <v>55</v>
      </c>
      <c r="B56" s="1">
        <v>44098</v>
      </c>
      <c r="C56">
        <v>7</v>
      </c>
      <c r="D56">
        <v>17</v>
      </c>
      <c r="E56">
        <f t="shared" si="3"/>
        <v>29.17</v>
      </c>
      <c r="F56">
        <f t="shared" si="2"/>
        <v>-3.79</v>
      </c>
      <c r="G56">
        <v>8370</v>
      </c>
    </row>
    <row r="57" spans="1:7" x14ac:dyDescent="0.4">
      <c r="A57">
        <v>56</v>
      </c>
      <c r="B57" s="1">
        <v>44097</v>
      </c>
      <c r="C57">
        <v>13</v>
      </c>
      <c r="D57">
        <v>17</v>
      </c>
      <c r="E57">
        <f t="shared" si="3"/>
        <v>43.33</v>
      </c>
      <c r="F57">
        <f t="shared" si="2"/>
        <v>2.23</v>
      </c>
      <c r="G57">
        <v>8700</v>
      </c>
    </row>
    <row r="58" spans="1:7" x14ac:dyDescent="0.4">
      <c r="A58">
        <v>57</v>
      </c>
      <c r="B58" s="1">
        <v>44096</v>
      </c>
      <c r="C58">
        <v>10</v>
      </c>
      <c r="D58">
        <v>35</v>
      </c>
      <c r="E58">
        <f t="shared" si="3"/>
        <v>22.22</v>
      </c>
      <c r="F58">
        <f t="shared" si="2"/>
        <v>-4.0599999999999996</v>
      </c>
      <c r="G58">
        <v>8510</v>
      </c>
    </row>
    <row r="59" spans="1:7" x14ac:dyDescent="0.4">
      <c r="A59">
        <v>58</v>
      </c>
      <c r="B59" s="1">
        <v>44095</v>
      </c>
      <c r="C59">
        <f>5+9+5</f>
        <v>19</v>
      </c>
      <c r="D59">
        <f>11+6</f>
        <v>17</v>
      </c>
      <c r="E59">
        <f t="shared" si="3"/>
        <v>52.78</v>
      </c>
      <c r="F59">
        <f t="shared" si="2"/>
        <v>-3.59</v>
      </c>
      <c r="G59">
        <v>8870</v>
      </c>
    </row>
    <row r="60" spans="1:7" x14ac:dyDescent="0.4">
      <c r="A60">
        <v>59</v>
      </c>
      <c r="B60" s="1">
        <v>44092</v>
      </c>
      <c r="C60">
        <v>17</v>
      </c>
      <c r="D60">
        <v>16</v>
      </c>
      <c r="E60">
        <f t="shared" si="3"/>
        <v>51.52</v>
      </c>
      <c r="F60">
        <f t="shared" si="2"/>
        <v>0.88</v>
      </c>
      <c r="G60">
        <v>9200</v>
      </c>
    </row>
    <row r="61" spans="1:7" x14ac:dyDescent="0.4">
      <c r="A61">
        <v>60</v>
      </c>
      <c r="B61" s="1">
        <v>44091</v>
      </c>
      <c r="C61">
        <v>33</v>
      </c>
      <c r="D61">
        <v>25</v>
      </c>
      <c r="E61">
        <f t="shared" si="3"/>
        <v>56.9</v>
      </c>
      <c r="F61">
        <f t="shared" si="2"/>
        <v>-0.65</v>
      </c>
      <c r="G61">
        <v>9120</v>
      </c>
    </row>
    <row r="62" spans="1:7" x14ac:dyDescent="0.4">
      <c r="A62">
        <v>61</v>
      </c>
      <c r="B62" s="1">
        <v>44090</v>
      </c>
      <c r="C62">
        <v>48</v>
      </c>
      <c r="D62">
        <v>30</v>
      </c>
      <c r="E62">
        <f t="shared" si="3"/>
        <v>61.54</v>
      </c>
      <c r="F62">
        <f t="shared" si="2"/>
        <v>-1.08</v>
      </c>
      <c r="G62">
        <v>9180</v>
      </c>
    </row>
    <row r="63" spans="1:7" x14ac:dyDescent="0.4">
      <c r="A63">
        <v>62</v>
      </c>
      <c r="B63" s="1">
        <v>44089</v>
      </c>
      <c r="C63">
        <v>11</v>
      </c>
      <c r="D63">
        <v>8</v>
      </c>
      <c r="E63">
        <f t="shared" si="3"/>
        <v>57.89</v>
      </c>
      <c r="F63">
        <f t="shared" si="2"/>
        <v>-0.54</v>
      </c>
      <c r="G63">
        <v>9280</v>
      </c>
    </row>
    <row r="64" spans="1:7" x14ac:dyDescent="0.4">
      <c r="A64">
        <v>63</v>
      </c>
      <c r="B64" s="1">
        <v>44088</v>
      </c>
      <c r="C64">
        <v>27</v>
      </c>
      <c r="D64">
        <v>27</v>
      </c>
      <c r="E64">
        <f t="shared" si="3"/>
        <v>50</v>
      </c>
      <c r="F64">
        <f t="shared" si="2"/>
        <v>-0.21</v>
      </c>
      <c r="G64">
        <v>9330</v>
      </c>
    </row>
    <row r="65" spans="1:7" x14ac:dyDescent="0.4">
      <c r="A65">
        <v>64</v>
      </c>
      <c r="B65" s="1">
        <v>44085</v>
      </c>
      <c r="C65">
        <v>52</v>
      </c>
      <c r="D65">
        <v>62</v>
      </c>
      <c r="E65">
        <f t="shared" si="3"/>
        <v>45.61</v>
      </c>
      <c r="F65">
        <f t="shared" si="2"/>
        <v>2.52</v>
      </c>
      <c r="G65">
        <v>9350</v>
      </c>
    </row>
    <row r="66" spans="1:7" x14ac:dyDescent="0.4">
      <c r="A66">
        <v>65</v>
      </c>
      <c r="B66" s="1">
        <v>44084</v>
      </c>
      <c r="C66">
        <v>63</v>
      </c>
      <c r="D66">
        <v>58</v>
      </c>
      <c r="E66">
        <f t="shared" si="3"/>
        <v>52.07</v>
      </c>
      <c r="F66">
        <f t="shared" ref="F66:F90" si="4">ROUND((G66-G67)/G67*100, 2)</f>
        <v>0.22</v>
      </c>
      <c r="G66">
        <v>9120</v>
      </c>
    </row>
    <row r="67" spans="1:7" x14ac:dyDescent="0.4">
      <c r="A67">
        <v>66</v>
      </c>
      <c r="B67" s="1">
        <v>44083</v>
      </c>
      <c r="C67">
        <v>51</v>
      </c>
      <c r="D67">
        <v>76</v>
      </c>
      <c r="E67">
        <f t="shared" si="3"/>
        <v>40.159999999999997</v>
      </c>
      <c r="F67">
        <f t="shared" si="4"/>
        <v>-3.6</v>
      </c>
      <c r="G67">
        <v>9100</v>
      </c>
    </row>
    <row r="68" spans="1:7" x14ac:dyDescent="0.4">
      <c r="A68">
        <v>67</v>
      </c>
      <c r="B68" s="1">
        <v>44082</v>
      </c>
      <c r="C68">
        <v>19</v>
      </c>
      <c r="D68">
        <v>27</v>
      </c>
      <c r="E68">
        <f t="shared" si="3"/>
        <v>41.3</v>
      </c>
      <c r="F68">
        <f t="shared" si="4"/>
        <v>-1.67</v>
      </c>
      <c r="G68">
        <v>9440</v>
      </c>
    </row>
    <row r="69" spans="1:7" x14ac:dyDescent="0.4">
      <c r="A69">
        <v>68</v>
      </c>
      <c r="B69" s="1">
        <v>44081</v>
      </c>
      <c r="C69">
        <f>13+46</f>
        <v>59</v>
      </c>
      <c r="D69">
        <f>18+34</f>
        <v>52</v>
      </c>
      <c r="E69">
        <f t="shared" si="3"/>
        <v>53.15</v>
      </c>
      <c r="F69">
        <f t="shared" si="4"/>
        <v>1.59</v>
      </c>
      <c r="G69">
        <v>9600</v>
      </c>
    </row>
    <row r="70" spans="1:7" x14ac:dyDescent="0.4">
      <c r="A70">
        <v>69</v>
      </c>
      <c r="B70" s="1">
        <v>44078</v>
      </c>
      <c r="C70">
        <v>33</v>
      </c>
      <c r="D70">
        <v>34</v>
      </c>
      <c r="E70">
        <f t="shared" si="3"/>
        <v>49.25</v>
      </c>
      <c r="F70">
        <f t="shared" si="4"/>
        <v>-2.78</v>
      </c>
      <c r="G70">
        <v>9450</v>
      </c>
    </row>
    <row r="71" spans="1:7" x14ac:dyDescent="0.4">
      <c r="A71">
        <v>70</v>
      </c>
      <c r="B71" s="1">
        <v>44077</v>
      </c>
      <c r="C71">
        <v>54</v>
      </c>
      <c r="D71">
        <v>19</v>
      </c>
      <c r="E71">
        <f t="shared" si="3"/>
        <v>73.97</v>
      </c>
      <c r="F71">
        <f t="shared" si="4"/>
        <v>-0.51</v>
      </c>
      <c r="G71">
        <v>9720</v>
      </c>
    </row>
    <row r="72" spans="1:7" x14ac:dyDescent="0.4">
      <c r="A72">
        <v>71</v>
      </c>
      <c r="B72" s="1">
        <v>44076</v>
      </c>
      <c r="C72">
        <v>70</v>
      </c>
      <c r="D72">
        <v>32</v>
      </c>
      <c r="E72">
        <f t="shared" si="3"/>
        <v>68.63</v>
      </c>
      <c r="F72">
        <f t="shared" si="4"/>
        <v>1.88</v>
      </c>
      <c r="G72">
        <v>9770</v>
      </c>
    </row>
    <row r="73" spans="1:7" x14ac:dyDescent="0.4">
      <c r="A73">
        <v>72</v>
      </c>
      <c r="B73" s="1">
        <v>44075</v>
      </c>
      <c r="C73">
        <v>64</v>
      </c>
      <c r="D73">
        <v>41</v>
      </c>
      <c r="E73">
        <f t="shared" si="3"/>
        <v>60.95</v>
      </c>
      <c r="F73">
        <f t="shared" si="4"/>
        <v>3.12</v>
      </c>
      <c r="G73">
        <v>9590</v>
      </c>
    </row>
    <row r="74" spans="1:7" x14ac:dyDescent="0.4">
      <c r="A74">
        <v>73</v>
      </c>
      <c r="B74" s="1">
        <v>44074</v>
      </c>
      <c r="C74">
        <f>28+23+9</f>
        <v>60</v>
      </c>
      <c r="D74">
        <f>39+6+11</f>
        <v>56</v>
      </c>
      <c r="E74">
        <f t="shared" si="3"/>
        <v>51.72</v>
      </c>
      <c r="F74">
        <f t="shared" si="4"/>
        <v>-2</v>
      </c>
      <c r="G74">
        <v>9300</v>
      </c>
    </row>
    <row r="75" spans="1:7" x14ac:dyDescent="0.4">
      <c r="A75">
        <v>74</v>
      </c>
      <c r="B75" s="1">
        <v>44071</v>
      </c>
      <c r="C75">
        <v>56</v>
      </c>
      <c r="D75">
        <v>78</v>
      </c>
      <c r="E75">
        <f t="shared" si="3"/>
        <v>41.79</v>
      </c>
      <c r="F75">
        <f t="shared" si="4"/>
        <v>1.39</v>
      </c>
      <c r="G75">
        <v>9490</v>
      </c>
    </row>
    <row r="76" spans="1:7" x14ac:dyDescent="0.4">
      <c r="A76">
        <v>75</v>
      </c>
      <c r="B76" s="1">
        <v>44070</v>
      </c>
      <c r="C76">
        <v>47</v>
      </c>
      <c r="D76">
        <v>51</v>
      </c>
      <c r="E76">
        <f t="shared" si="3"/>
        <v>47.96</v>
      </c>
      <c r="F76">
        <f t="shared" si="4"/>
        <v>-2.09</v>
      </c>
      <c r="G76">
        <v>9360</v>
      </c>
    </row>
    <row r="77" spans="1:7" x14ac:dyDescent="0.4">
      <c r="A77">
        <v>76</v>
      </c>
      <c r="B77" s="1">
        <v>44069</v>
      </c>
      <c r="C77">
        <v>49</v>
      </c>
      <c r="D77">
        <v>52</v>
      </c>
      <c r="E77">
        <f t="shared" si="3"/>
        <v>48.51</v>
      </c>
      <c r="F77">
        <f t="shared" si="4"/>
        <v>-1.34</v>
      </c>
      <c r="G77">
        <v>9560</v>
      </c>
    </row>
    <row r="78" spans="1:7" x14ac:dyDescent="0.4">
      <c r="A78">
        <v>77</v>
      </c>
      <c r="B78" s="1">
        <v>44068</v>
      </c>
      <c r="C78">
        <v>79</v>
      </c>
      <c r="D78">
        <v>45</v>
      </c>
      <c r="E78">
        <f t="shared" si="3"/>
        <v>63.71</v>
      </c>
      <c r="F78">
        <f t="shared" si="4"/>
        <v>3.97</v>
      </c>
      <c r="G78">
        <v>9690</v>
      </c>
    </row>
    <row r="79" spans="1:7" x14ac:dyDescent="0.4">
      <c r="A79">
        <v>78</v>
      </c>
      <c r="B79" s="1">
        <v>44067</v>
      </c>
      <c r="C79">
        <f>21+32+11</f>
        <v>64</v>
      </c>
      <c r="D79">
        <f>53+20+17</f>
        <v>90</v>
      </c>
      <c r="E79">
        <f t="shared" si="3"/>
        <v>41.56</v>
      </c>
      <c r="F79">
        <f t="shared" si="4"/>
        <v>0.98</v>
      </c>
      <c r="G79">
        <v>9320</v>
      </c>
    </row>
    <row r="80" spans="1:7" x14ac:dyDescent="0.4">
      <c r="A80">
        <v>79</v>
      </c>
      <c r="B80" s="1">
        <v>44064</v>
      </c>
      <c r="C80">
        <v>63</v>
      </c>
      <c r="D80">
        <v>27</v>
      </c>
      <c r="E80">
        <f t="shared" si="3"/>
        <v>70</v>
      </c>
      <c r="F80">
        <f t="shared" si="4"/>
        <v>3.82</v>
      </c>
      <c r="G80">
        <v>9230</v>
      </c>
    </row>
    <row r="81" spans="1:7" x14ac:dyDescent="0.4">
      <c r="A81">
        <v>80</v>
      </c>
      <c r="B81" s="1">
        <v>44063</v>
      </c>
      <c r="C81">
        <v>34</v>
      </c>
      <c r="D81">
        <v>29</v>
      </c>
      <c r="E81">
        <f t="shared" si="3"/>
        <v>53.97</v>
      </c>
      <c r="F81">
        <f t="shared" si="4"/>
        <v>-4.0999999999999996</v>
      </c>
      <c r="G81">
        <v>8890</v>
      </c>
    </row>
    <row r="82" spans="1:7" x14ac:dyDescent="0.4">
      <c r="A82">
        <v>81</v>
      </c>
      <c r="B82" s="1">
        <v>44062</v>
      </c>
      <c r="C82">
        <v>21</v>
      </c>
      <c r="D82">
        <v>57</v>
      </c>
      <c r="E82">
        <f t="shared" si="3"/>
        <v>26.92</v>
      </c>
      <c r="F82">
        <f t="shared" si="4"/>
        <v>2.77</v>
      </c>
      <c r="G82">
        <v>9270</v>
      </c>
    </row>
    <row r="83" spans="1:7" x14ac:dyDescent="0.4">
      <c r="A83">
        <v>82</v>
      </c>
      <c r="B83" s="1">
        <v>44061</v>
      </c>
      <c r="C83">
        <f>79+16+25+60</f>
        <v>180</v>
      </c>
      <c r="D83">
        <f>57+8+7+29</f>
        <v>101</v>
      </c>
      <c r="E83">
        <f t="shared" si="3"/>
        <v>64.06</v>
      </c>
      <c r="F83">
        <f t="shared" si="4"/>
        <v>-1.42</v>
      </c>
      <c r="G83">
        <v>9020</v>
      </c>
    </row>
    <row r="84" spans="1:7" x14ac:dyDescent="0.4">
      <c r="A84">
        <v>83</v>
      </c>
      <c r="B84" s="1">
        <v>44057</v>
      </c>
      <c r="C84">
        <v>61</v>
      </c>
      <c r="D84">
        <v>37</v>
      </c>
      <c r="E84">
        <f t="shared" si="3"/>
        <v>62.24</v>
      </c>
      <c r="F84">
        <f t="shared" si="4"/>
        <v>-3.48</v>
      </c>
      <c r="G84">
        <v>9150</v>
      </c>
    </row>
    <row r="85" spans="1:7" x14ac:dyDescent="0.4">
      <c r="A85">
        <v>84</v>
      </c>
      <c r="B85" s="1">
        <v>44056</v>
      </c>
      <c r="C85">
        <v>163</v>
      </c>
      <c r="D85">
        <v>91</v>
      </c>
      <c r="E85">
        <f t="shared" si="3"/>
        <v>64.17</v>
      </c>
      <c r="F85">
        <f t="shared" si="4"/>
        <v>1.07</v>
      </c>
      <c r="G85">
        <v>9480</v>
      </c>
    </row>
    <row r="86" spans="1:7" x14ac:dyDescent="0.4">
      <c r="A86">
        <v>85</v>
      </c>
      <c r="B86" s="1">
        <v>44055</v>
      </c>
      <c r="C86">
        <v>216</v>
      </c>
      <c r="D86">
        <v>179</v>
      </c>
      <c r="E86">
        <f t="shared" si="3"/>
        <v>54.68</v>
      </c>
      <c r="F86">
        <f t="shared" si="4"/>
        <v>-0.53</v>
      </c>
      <c r="G86">
        <v>9380</v>
      </c>
    </row>
    <row r="87" spans="1:7" x14ac:dyDescent="0.4">
      <c r="A87">
        <v>86</v>
      </c>
      <c r="B87" s="1">
        <v>44054</v>
      </c>
      <c r="C87">
        <v>122</v>
      </c>
      <c r="D87">
        <v>104</v>
      </c>
      <c r="E87">
        <f t="shared" si="3"/>
        <v>53.98</v>
      </c>
      <c r="F87">
        <f t="shared" si="4"/>
        <v>-0.63</v>
      </c>
      <c r="G87">
        <v>9430</v>
      </c>
    </row>
    <row r="88" spans="1:7" x14ac:dyDescent="0.4">
      <c r="A88">
        <v>87</v>
      </c>
      <c r="B88" s="1">
        <v>44053</v>
      </c>
      <c r="C88">
        <f>83+34+45</f>
        <v>162</v>
      </c>
      <c r="D88">
        <f>57+28+39</f>
        <v>124</v>
      </c>
      <c r="E88">
        <f t="shared" si="3"/>
        <v>56.64</v>
      </c>
      <c r="F88">
        <f t="shared" si="4"/>
        <v>7.72</v>
      </c>
      <c r="G88">
        <v>9490</v>
      </c>
    </row>
    <row r="89" spans="1:7" x14ac:dyDescent="0.4">
      <c r="A89">
        <v>88</v>
      </c>
      <c r="B89" s="1">
        <v>44050</v>
      </c>
      <c r="C89">
        <v>166</v>
      </c>
      <c r="D89">
        <v>148</v>
      </c>
      <c r="E89">
        <f t="shared" ref="E89:E90" si="5">ROUND((C89/(C89+D89)*100), 2)</f>
        <v>52.87</v>
      </c>
      <c r="F89">
        <f t="shared" si="4"/>
        <v>-0.34</v>
      </c>
      <c r="G89">
        <v>8810</v>
      </c>
    </row>
    <row r="90" spans="1:7" x14ac:dyDescent="0.4">
      <c r="A90">
        <v>89</v>
      </c>
      <c r="B90" s="1">
        <v>44049</v>
      </c>
      <c r="C90">
        <v>79</v>
      </c>
      <c r="D90">
        <v>94</v>
      </c>
      <c r="E90">
        <f t="shared" si="5"/>
        <v>45.66</v>
      </c>
      <c r="F90">
        <f t="shared" si="4"/>
        <v>-1.34</v>
      </c>
      <c r="G90">
        <v>8840</v>
      </c>
    </row>
    <row r="91" spans="1:7" x14ac:dyDescent="0.4">
      <c r="G91">
        <v>8960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미래1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신대희</dc:creator>
  <cp:lastModifiedBy>신대희</cp:lastModifiedBy>
  <dcterms:modified xsi:type="dcterms:W3CDTF">2020-12-19T16:31:14Z</dcterms:modified>
</cp:coreProperties>
</file>