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7a3c4cbbb0f97d/Desktop/Class Folder/Classwork/Excel/Week 1 HW/"/>
    </mc:Choice>
  </mc:AlternateContent>
  <xr:revisionPtr revIDLastSave="479" documentId="8_{0999D47B-67CE-44B5-AC01-FD7F1E5C7B82}" xr6:coauthVersionLast="47" xr6:coauthVersionMax="47" xr10:uidLastSave="{1E1D862A-B706-4AE8-A936-8A1A9F205565}"/>
  <bookViews>
    <workbookView xWindow="19090" yWindow="-110" windowWidth="19420" windowHeight="10300" firstSheet="2" activeTab="3" xr2:uid="{00000000-000D-0000-FFFF-FFFF00000000}"/>
  </bookViews>
  <sheets>
    <sheet name="Parent Category" sheetId="5" r:id="rId1"/>
    <sheet name="Sub Category" sheetId="6" r:id="rId2"/>
    <sheet name="Goal Amount" sheetId="8" r:id="rId3"/>
    <sheet name="Stat Analysis" sheetId="9" r:id="rId4"/>
    <sheet name="Date Created" sheetId="7" r:id="rId5"/>
    <sheet name="Crowdfunding" sheetId="1" r:id="rId6"/>
  </sheets>
  <definedNames>
    <definedName name="_xlnm._FilterDatabase" localSheetId="5" hidden="1">Crowdfunding!$G$1:$H$1001</definedName>
    <definedName name="_xlnm._FilterDatabase" localSheetId="3" hidden="1">'Stat Analysis'!$A$1:$D$1001</definedName>
    <definedName name="_xlchart.v1.0" hidden="1">'Stat Analysis'!$A$2:$A$566</definedName>
    <definedName name="_xlchart.v1.1" hidden="1">'Stat Analysis'!$B$1</definedName>
    <definedName name="_xlchart.v1.10" hidden="1">'Stat Analysis'!$C$1</definedName>
    <definedName name="_xlchart.v1.11" hidden="1">'Stat Analysis'!$C$2:$C$566</definedName>
    <definedName name="_xlchart.v1.12" hidden="1">'Stat Analysis'!$D$1</definedName>
    <definedName name="_xlchart.v1.13" hidden="1">'Stat Analysis'!$D$2:$D$566</definedName>
    <definedName name="_xlchart.v1.2" hidden="1">'Stat Analysis'!$B$2:$B$566</definedName>
    <definedName name="_xlchart.v1.3" hidden="1">'Stat Analysis'!$C$1</definedName>
    <definedName name="_xlchart.v1.4" hidden="1">'Stat Analysis'!$C$2:$C$566</definedName>
    <definedName name="_xlchart.v1.5" hidden="1">'Stat Analysis'!$D$1</definedName>
    <definedName name="_xlchart.v1.6" hidden="1">'Stat Analysis'!$D$2:$D$566</definedName>
    <definedName name="_xlchart.v1.7" hidden="1">'Stat Analysis'!$A$2:$A$566</definedName>
    <definedName name="_xlchart.v1.8" hidden="1">'Stat Analysis'!$B$1</definedName>
    <definedName name="_xlchart.v1.9" hidden="1">'Stat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H7" i="9"/>
  <c r="G7" i="9"/>
  <c r="H6" i="9"/>
  <c r="G6" i="9"/>
  <c r="H5" i="9"/>
  <c r="G5" i="9"/>
  <c r="H4" i="9"/>
  <c r="G4" i="9"/>
  <c r="H3" i="9"/>
  <c r="G3" i="9"/>
  <c r="H2" i="9"/>
  <c r="G2" i="9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C2" i="8"/>
  <c r="B2" i="8"/>
  <c r="D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8" l="1"/>
  <c r="G13" i="8" s="1"/>
  <c r="E12" i="8"/>
  <c r="G12" i="8" s="1"/>
  <c r="E11" i="8"/>
  <c r="H11" i="8" s="1"/>
  <c r="E10" i="8"/>
  <c r="E9" i="8"/>
  <c r="F9" i="8" s="1"/>
  <c r="E8" i="8"/>
  <c r="F8" i="8" s="1"/>
  <c r="E7" i="8"/>
  <c r="F7" i="8" s="1"/>
  <c r="E6" i="8"/>
  <c r="E3" i="8"/>
  <c r="G3" i="8" s="1"/>
  <c r="E5" i="8"/>
  <c r="G5" i="8" s="1"/>
  <c r="E4" i="8"/>
  <c r="F4" i="8" s="1"/>
  <c r="E2" i="8"/>
  <c r="F11" i="8" l="1"/>
  <c r="G11" i="8"/>
  <c r="G7" i="8"/>
  <c r="G4" i="8"/>
  <c r="H4" i="8"/>
  <c r="H7" i="8"/>
  <c r="H5" i="8"/>
  <c r="F12" i="8"/>
  <c r="H12" i="8"/>
  <c r="H9" i="8"/>
  <c r="F5" i="8"/>
  <c r="G9" i="8"/>
  <c r="F13" i="8"/>
  <c r="H8" i="8"/>
  <c r="G2" i="8"/>
  <c r="F2" i="8"/>
  <c r="H6" i="8"/>
  <c r="G6" i="8"/>
  <c r="H10" i="8"/>
  <c r="G10" i="8"/>
  <c r="H13" i="8"/>
  <c r="G8" i="8"/>
  <c r="F3" i="8"/>
  <c r="H2" i="8"/>
  <c r="F6" i="8"/>
  <c r="F10" i="8"/>
  <c r="H3" i="8"/>
</calcChain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<sst xmlns="http://schemas.openxmlformats.org/spreadsheetml/2006/main" count="7063" uniqueCount="2116">
  <si>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</si>
  <si>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</si>
  <si>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</si>
  <si>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</si>
  <si>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</si>
  <si>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</si>
  <si>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</si>
  <si>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</si>
  <si>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</si>
  <si>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</si>
  <si>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</si>
  <si>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</si>
  <si>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</si>
  <si>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</si>
  <si>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</si>
  <si>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</si>
  <si>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</si>
  <si>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</si>
  <si>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</si>
  <si>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</si>
  <si>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</si>
  <si>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</si>
  <si>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</si>
  <si>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</si>
  <si>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</si>
  <si>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</si>
  <si>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</si>
  <si>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</si>
  <si>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</si>
  <si>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</si>
  <si>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</si>
  <si>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</si>
  <si>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</si>
  <si>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</si>
  <si>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</si>
  <si>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</si>
  <si>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</si>
  <si>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</si>
  <si>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</si>
  <si>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</si>
  <si>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</si>
  <si>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</si>
  <si>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</si>
  <si>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</si>
  <si>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</si>
  <si>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</si>
  <si>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</si>
  <si>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</si>
  <si>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</si>
  <si>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</si>
  <si>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</si>
  <si>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</si>
  <si>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</si>
  <si>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</si>
  <si>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</si>
  <si>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</si>
  <si>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</si>
  <si>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</si>
  <si>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</si>
  <si>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</si>
  <si>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</si>
  <si>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</si>
  <si>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</si>
  <si>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</si>
  <si>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</si>
  <si>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</si>
  <si>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</si>
  <si>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</si>
  <si>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</si>
  <si>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</si>
  <si>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</si>
  <si>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</si>
  <si>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</si>
  <si>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</si>
  <si>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</si>
  <si>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</si>
  <si>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</si>
  <si>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</si>
  <si>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</si>
  <si>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</si>
  <si>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</si>
  <si>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</si>
  <si>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</si>
  <si>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</si>
  <si>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</si>
  <si>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</si>
  <si>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</si>
  <si>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</si>
  <si>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</si>
  <si>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</si>
  <si>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</si>
  <si>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</si>
  <si>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</si>
  <si>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</si>
  <si>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</si>
  <si>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</si>
  <si>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</si>
  <si>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</si>
  <si>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</si>
  <si>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</si>
  <si>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</si>
  <si>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</si>
  <si>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</si>
  <si>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</si>
  <si>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</si>
  <si>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</si>
  <si>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</si>
  <si>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</si>
  <si>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</si>
  <si>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</si>
  <si>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</si>
  <si>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</si>
  <si>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</si>
  <si>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</si>
  <si>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</si>
  <si>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</si>
  <si>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</si>
  <si>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</si>
  <si>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</si>
  <si>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</si>
  <si>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</si>
  <si>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</si>
  <si>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</si>
  <si>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</si>
  <si>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</si>
  <si>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</si>
  <si>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</si>
  <si>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</si>
  <si>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</si>
  <si>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</si>
  <si>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</si>
  <si>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</si>
  <si>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</si>
  <si>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</si>
  <si>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</si>
  <si>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</si>
  <si>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</si>
  <si>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</si>
  <si>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</si>
  <si>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</si>
  <si>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</si>
  <si>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</si>
  <si>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</si>
  <si>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</si>
  <si>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</si>
  <si>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</si>
  <si>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</si>
  <si>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</si>
  <si>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</si>
  <si>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</si>
  <si>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</si>
  <si>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</si>
  <si>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</si>
  <si>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</si>
  <si>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</si>
  <si>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</si>
  <si>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</si>
  <si>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</si>
  <si>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</si>
  <si>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</si>
  <si>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</si>
  <si>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</si>
  <si>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</si>
  <si>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</si>
  <si>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</si>
  <si>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</si>
  <si>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</si>
  <si>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</si>
  <si>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</si>
  <si>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</si>
  <si>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</si>
  <si>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</si>
  <si>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</si>
  <si>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</si>
  <si>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</si>
  <si>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</si>
  <si>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</si>
  <si>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</si>
  <si>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</si>
  <si>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</si>
  <si>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</si>
  <si>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</si>
  <si>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</si>
  <si>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</si>
  <si>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</si>
  <si>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</si>
  <si>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</si>
  <si>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</si>
  <si>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</si>
  <si>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</si>
  <si>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</si>
  <si>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</si>
  <si>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</si>
  <si>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</si>
  <si>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</si>
  <si>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</si>
  <si>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</si>
  <si>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</si>
  <si>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</si>
  <si>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</si>
  <si>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</si>
  <si>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</si>
  <si>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</si>
  <si>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</si>
  <si>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</si>
  <si>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</si>
  <si>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</si>
  <si>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</si>
  <si>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</si>
  <si>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</si>
  <si>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</si>
  <si>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</si>
  <si>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</si>
  <si>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</si>
  <si>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</si>
  <si>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</si>
  <si>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</si>
  <si>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</si>
  <si>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</si>
  <si>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</si>
  <si>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</si>
  <si>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</si>
  <si>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</si>
  <si>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</si>
  <si>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</si>
  <si>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</si>
  <si>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</si>
  <si>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</si>
  <si>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</si>
  <si>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</si>
  <si>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</si>
  <si>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</si>
  <si>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</si>
  <si>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</si>
  <si>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</si>
  <si>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</si>
  <si>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</si>
  <si>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</si>
  <si>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</si>
  <si>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</si>
  <si>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</si>
  <si>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</si>
  <si>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</si>
  <si>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</si>
  <si>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</si>
  <si>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</si>
  <si>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</si>
  <si>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</si>
  <si>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</si>
  <si>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</si>
  <si>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</si>
  <si>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</si>
  <si>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</si>
  <si>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</si>
  <si>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</si>
  <si>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</si>
  <si>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</si>
  <si>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</si>
  <si>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</si>
  <si>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</si>
  <si>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</si>
  <si>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</si>
  <si>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</si>
  <si>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</si>
  <si>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</si>
  <si>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</si>
  <si>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</si>
  <si>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</si>
  <si>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</si>
  <si>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</si>
  <si>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</si>
  <si>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</si>
  <si>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</si>
  <si>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</si>
  <si>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</si>
  <si>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</si>
  <si>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</si>
  <si>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</si>
  <si>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</si>
  <si>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</si>
  <si>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</si>
  <si>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</si>
  <si>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</si>
  <si>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</si>
  <si>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</si>
  <si>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</si>
  <si>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</si>
  <si>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</si>
  <si>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</si>
  <si>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</si>
  <si>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</si>
  <si>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</si>
  <si>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</si>
  <si>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</si>
  <si>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</si>
  <si>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</si>
  <si>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</si>
  <si>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</si>
  <si>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</si>
  <si>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</si>
  <si>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</si>
  <si>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</si>
  <si>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</si>
  <si>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</si>
  <si>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</si>
  <si>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</si>
  <si>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</si>
  <si>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</si>
  <si>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</si>
  <si>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</si>
  <si>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</si>
  <si>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</si>
  <si>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</si>
  <si>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</si>
  <si>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</si>
  <si>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</si>
  <si>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</si>
  <si>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</si>
  <si>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</si>
  <si>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</si>
  <si>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</si>
  <si>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</si>
  <si>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</si>
  <si>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</si>
  <si>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</si>
  <si>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</si>
  <si>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</si>
  <si>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</si>
  <si>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</si>
  <si>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</si>
  <si>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</si>
  <si>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</si>
  <si>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</si>
  <si>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</si>
  <si>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</si>
  <si>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</si>
  <si>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</si>
  <si>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</si>
  <si>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</si>
  <si>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</si>
  <si>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</si>
  <si>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</si>
  <si>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</si>
  <si>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</si>
  <si>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</si>
  <si>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</si>
  <si>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</si>
  <si>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</si>
  <si>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</si>
  <si>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</si>
  <si>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</si>
  <si>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</si>
  <si>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</si>
  <si>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</si>
  <si>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</si>
  <si>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</si>
  <si>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</si>
  <si>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</si>
  <si>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</si>
  <si>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</si>
  <si>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</si>
  <si>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</si>
  <si>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</si>
  <si>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</si>
  <si>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</si>
  <si>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</si>
  <si>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</si>
  <si>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</si>
  <si>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</si>
  <si>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</si>
  <si>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</si>
  <si>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</si>
  <si>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</si>
  <si>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</si>
  <si>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</si>
  <si>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</si>
  <si>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</si>
  <si>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</si>
  <si>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</si>
  <si>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</si>
  <si>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</si>
  <si>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</si>
  <si>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</si>
  <si>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</si>
  <si>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</si>
  <si>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</si>
  <si>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</si>
  <si>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</si>
  <si>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</si>
  <si>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</si>
  <si>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</si>
  <si>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</si>
  <si>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</si>
  <si>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</si>
  <si>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</si>
  <si>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</si>
  <si>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</si>
  <si>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</si>
  <si>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</si>
  <si>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</si>
  <si>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</si>
  <si>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</si>
  <si>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</si>
  <si>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</si>
  <si>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</si>
  <si>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</si>
  <si>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</si>
  <si>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</si>
  <si>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</si>
  <si>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</si>
  <si>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</si>
  <si>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</si>
  <si>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</si>
  <si>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</si>
  <si>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</si>
  <si>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</si>
  <si>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</si>
  <si>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</si>
  <si>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</si>
  <si>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</si>
  <si>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</si>
  <si>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</si>
  <si>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</si>
  <si>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</si>
  <si>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</si>
  <si>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</si>
  <si>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</si>
  <si>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</si>
  <si>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</si>
  <si>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</si>
  <si>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</si>
  <si>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</si>
  <si>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</si>
  <si>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</si>
  <si>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</si>
  <si>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</si>
  <si>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</si>
  <si>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</si>
  <si>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</si>
  <si>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</si>
  <si>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</si>
  <si>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</si>
  <si>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</si>
  <si>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</si>
  <si>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</si>
  <si>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</si>
  <si>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</si>
  <si>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</si>
  <si>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</si>
  <si>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</si>
  <si>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</si>
  <si>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</si>
  <si>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</si>
  <si>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</si>
  <si>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</si>
  <si>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</si>
  <si>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</si>
  <si>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</si>
  <si>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</si>
  <si>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</si>
  <si>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</si>
  <si>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</si>
  <si>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</si>
  <si>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</si>
  <si>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</si>
  <si>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</si>
  <si>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</si>
  <si>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</si>
  <si>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</si>
  <si>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</si>
  <si>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</si>
  <si>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</si>
  <si>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</si>
  <si>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</si>
  <si>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</si>
  <si>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</si>
  <si>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</si>
  <si>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</si>
  <si>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</si>
  <si>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</si>
  <si>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</si>
  <si>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</si>
  <si>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</si>
  <si>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</si>
  <si>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</si>
  <si>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</si>
  <si>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</si>
  <si>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</si>
  <si>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</si>
  <si>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</si>
  <si>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</si>
  <si>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</si>
  <si>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</si>
  <si>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</si>
  <si>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</si>
  <si>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</si>
  <si>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</si>
  <si>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</si>
  <si>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</si>
  <si>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</si>
  <si>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</si>
  <si>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</si>
  <si>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</si>
  <si>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</si>
  <si>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</si>
  <si>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</si>
  <si>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</si>
  <si>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</si>
  <si>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</si>
  <si>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</si>
  <si>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</si>
  <si>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</si>
  <si>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</si>
  <si>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</si>
  <si>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</si>
  <si>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</si>
  <si>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</si>
  <si>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</si>
  <si>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</si>
  <si>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</si>
  <si>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</si>
  <si>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</si>
  <si>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</si>
  <si>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</si>
  <si>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</si>
  <si>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</si>
  <si>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</si>
  <si>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</si>
  <si>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</si>
  <si>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</si>
  <si>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</si>
  <si>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</si>
  <si>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</si>
  <si>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</si>
  <si>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</si>
  <si>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</si>
  <si>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</si>
  <si>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</si>
  <si>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</si>
  <si>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</si>
  <si>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</si>
  <si>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</si>
  <si>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</si>
  <si>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</si>
  <si>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</si>
  <si>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</si>
  <si>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</si>
  <si>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</si>
  <si>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</si>
  <si>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</si>
  <si>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</si>
  <si>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</si>
  <si>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</si>
  <si>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</si>
  <si>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</si>
  <si>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</si>
  <si>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</si>
  <si>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</si>
  <si>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</si>
  <si>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</si>
  <si>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</si>
  <si>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</si>
  <si>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</si>
  <si>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</si>
  <si>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</si>
  <si>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</si>
  <si>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</si>
  <si>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</si>
  <si>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</si>
  <si>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</si>
  <si>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</si>
  <si>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</si>
  <si>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</si>
  <si>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</si>
  <si>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</si>
  <si>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</si>
  <si>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</si>
  <si>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</si>
  <si>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</si>
  <si>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</si>
  <si>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</si>
  <si>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</si>
  <si>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</si>
  <si>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</si>
  <si>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</si>
  <si>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</si>
  <si>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</si>
  <si>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</si>
  <si>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</si>
  <si>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</si>
  <si>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</si>
  <si>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</si>
  <si>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</si>
  <si>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</si>
  <si>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</si>
  <si>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</si>
  <si>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</si>
  <si>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</si>
  <si>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</si>
  <si>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</si>
  <si>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</si>
  <si>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</si>
  <si>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</si>
  <si>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</si>
  <si>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</si>
  <si>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</si>
  <si>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</si>
  <si>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</si>
  <si>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</si>
  <si>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</si>
  <si>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</si>
  <si>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</si>
  <si>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</si>
  <si>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</si>
  <si>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</si>
  <si>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</si>
  <si>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</si>
  <si>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</si>
  <si>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</si>
  <si>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</si>
  <si>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</si>
  <si>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</si>
  <si>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</si>
  <si>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</si>
  <si>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</si>
  <si>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</si>
  <si>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</si>
  <si>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</si>
  <si>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</si>
  <si>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</si>
  <si>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</si>
  <si>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</si>
  <si>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</si>
  <si>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</si>
  <si>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</si>
  <si>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</si>
  <si>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</si>
  <si>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</si>
  <si>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</si>
  <si>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</si>
  <si>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</si>
  <si>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</si>
  <si>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</si>
  <si>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</si>
  <si>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</si>
  <si>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</si>
  <si>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</si>
  <si>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</si>
  <si>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</si>
  <si>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</si>
  <si>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</si>
  <si>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</si>
  <si>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</si>
  <si>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</si>
  <si>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</si>
  <si>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</si>
  <si>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</si>
  <si>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</si>
  <si>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</si>
  <si>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</si>
  <si>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</si>
  <si>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</si>
  <si>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</si>
  <si>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</si>
  <si>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</si>
  <si>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</si>
  <si>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</si>
  <si>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</si>
  <si>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</si>
  <si>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</si>
  <si>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</si>
  <si>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</si>
  <si>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</si>
  <si>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</si>
  <si>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</si>
  <si>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</si>
  <si>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</si>
  <si>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</si>
  <si>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</si>
  <si>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</si>
  <si>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</si>
  <si>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</si>
  <si>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</si>
  <si>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</si>
  <si>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</si>
  <si>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</si>
  <si>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</si>
  <si>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</si>
  <si>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</si>
  <si>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</si>
  <si>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</si>
  <si>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</si>
  <si>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</si>
  <si>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</si>
  <si>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</si>
  <si>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</si>
  <si>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</si>
  <si>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</si>
  <si>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</si>
  <si>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</si>
  <si>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</si>
  <si>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</si>
  <si>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</si>
  <si>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</si>
  <si>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</si>
  <si>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</si>
  <si>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</si>
  <si>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</si>
  <si>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</si>
  <si>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</si>
  <si>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</si>
  <si>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</si>
  <si>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</si>
  <si>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</si>
  <si>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</si>
  <si>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</si>
  <si>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</si>
  <si>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</si>
  <si>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</si>
  <si>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</si>
  <si>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</si>
  <si>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</si>
  <si>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</si>
  <si>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</si>
  <si>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</si>
  <si>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</si>
  <si>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</si>
  <si>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</si>
  <si>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</si>
  <si>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</si>
  <si>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</si>
  <si>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</si>
  <si>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</si>
  <si>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</si>
  <si>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</si>
  <si>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</si>
  <si>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</si>
  <si>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</si>
  <si>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</si>
  <si>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</si>
  <si>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</si>
  <si>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</si>
  <si>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</si>
  <si>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</si>
  <si>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</si>
  <si>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</si>
  <si>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</si>
  <si>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</si>
  <si>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</si>
  <si>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</si>
  <si>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</si>
  <si>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</si>
  <si>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</si>
  <si>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</si>
  <si>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</si>
  <si>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</si>
  <si>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</si>
  <si>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</si>
  <si>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</si>
  <si>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</si>
  <si>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</si>
  <si>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</si>
  <si>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</si>
  <si>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</si>
  <si>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</si>
  <si>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</si>
  <si>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</si>
  <si>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</si>
  <si>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</si>
  <si>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</si>
  <si>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</si>
  <si>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</si>
  <si>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</si>
  <si>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</si>
  <si>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</si>
  <si>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</si>
  <si>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</si>
  <si>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</si>
  <si>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</si>
  <si>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</si>
  <si>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</si>
  <si>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</si>
  <si>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</si>
  <si>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</si>
  <si>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</si>
  <si>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</si>
  <si>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</si>
  <si>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</si>
  <si>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</si>
  <si>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</si>
  <si>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</si>
  <si>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</si>
  <si>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</si>
  <si>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</si>
  <si>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</si>
  <si>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</si>
  <si>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</si>
  <si>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</si>
  <si>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</si>
  <si>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</si>
  <si>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</si>
  <si>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</si>
  <si>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</si>
  <si>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</si>
  <si>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</si>
  <si>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</si>
  <si>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</si>
  <si>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</si>
  <si>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</si>
  <si>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</si>
  <si>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</si>
  <si>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</si>
  <si>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</si>
  <si>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</si>
  <si>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</si>
  <si>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</si>
  <si>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</si>
  <si>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</si>
  <si>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</si>
  <si>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</si>
  <si>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</si>
  <si>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</si>
  <si>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</si>
  <si>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</si>
  <si>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</si>
  <si>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</si>
  <si>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</si>
  <si>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</si>
  <si>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</si>
  <si>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</si>
  <si>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</si>
  <si>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</si>
  <si>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</si>
  <si>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</si>
  <si>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</si>
  <si>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</si>
  <si>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</si>
  <si>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</si>
  <si>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</si>
  <si>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</si>
  <si>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</si>
  <si>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</si>
  <si>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</si>
  <si>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</si>
  <si>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</si>
  <si>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</si>
  <si>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</si>
  <si>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</si>
  <si>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</si>
  <si>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</si>
  <si>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</si>
  <si>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</si>
  <si>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</si>
  <si>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</si>
  <si>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</si>
  <si>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</si>
  <si>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</si>
  <si>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</si>
  <si>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</si>
  <si>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</si>
  <si>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</si>
  <si>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</si>
  <si>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</si>
  <si>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</si>
  <si>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</si>
  <si>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</si>
  <si>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</si>
  <si>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</si>
  <si>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</si>
  <si>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</si>
  <si>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</si>
  <si>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</si>
  <si>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</si>
  <si>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</si>
  <si>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</si>
  <si>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</si>
  <si>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</si>
  <si>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</si>
  <si>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</si>
  <si>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</si>
  <si>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</si>
  <si>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</si>
  <si>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</si>
  <si>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</si>
  <si>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</si>
  <si>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</si>
  <si>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</si>
  <si>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</si>
  <si>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</si>
  <si>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</si>
  <si>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</si>
  <si>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</si>
  <si>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</si>
  <si>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</si>
  <si>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</si>
  <si>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</si>
  <si>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</si>
  <si>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</si>
  <si>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</si>
  <si>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</si>
  <si>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</si>
  <si>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</si>
  <si>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</si>
  <si>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</si>
  <si>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</si>
  <si>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</si>
  <si>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</si>
  <si>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</si>
  <si>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</si>
  <si>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</si>
  <si>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</si>
  <si>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</si>
  <si>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</si>
  <si>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</si>
  <si>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</si>
  <si>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</si>
  <si>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</si>
  <si>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</si>
  <si>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</si>
  <si>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</si>
  <si>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</si>
  <si>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</si>
  <si>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</si>
  <si>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</si>
  <si>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</si>
  <si>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</si>
  <si>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</si>
  <si>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</si>
  <si>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</si>
  <si>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</si>
  <si>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</si>
  <si>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</si>
  <si>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</si>
  <si>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</si>
  <si>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</si>
  <si>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</si>
  <si>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</si>
  <si>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</si>
  <si>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</si>
  <si>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</si>
  <si>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</si>
  <si>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</si>
  <si>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</si>
  <si>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</si>
  <si>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</si>
  <si>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</si>
  <si>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</si>
  <si>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</si>
  <si>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</si>
  <si>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</si>
  <si>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</si>
  <si>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</si>
  <si>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</si>
  <si>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</si>
  <si>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</si>
  <si>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</si>
  <si>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</si>
  <si>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</si>
  <si>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</si>
  <si>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</si>
  <si>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</si>
  <si>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</si>
  <si>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</si>
  <si>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</si>
  <si>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</si>
  <si>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</si>
  <si>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</si>
  <si>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</si>
  <si>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</si>
  <si>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</si>
  <si>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</si>
  <si>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</si>
  <si>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</si>
  <si>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</si>
  <si>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</si>
  <si>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</si>
  <si>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</si>
  <si>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</si>
  <si>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</si>
  <si>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</si>
  <si>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</si>
  <si>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</si>
  <si>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</si>
  <si>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</si>
  <si>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</si>
  <si>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</si>
  <si>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</si>
  <si>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</si>
  <si>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</si>
  <si>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</si>
  <si>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</si>
  <si>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</si>
  <si>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</si>
  <si>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</si>
  <si>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</si>
  <si>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</si>
  <si>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</si>
  <si>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</si>
  <si>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</si>
  <si>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</si>
  <si>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</si>
  <si>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</si>
  <si>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</si>
  <si>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</si>
  <si>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</si>
  <si>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</si>
  <si>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</si>
  <si>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</si>
  <si>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</si>
  <si>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</si>
  <si>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</si>
  <si>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</si>
  <si>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</si>
  <si>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</si>
  <si>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</si>
  <si>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</si>
  <si>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</si>
  <si>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</si>
  <si>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</si>
  <si>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</si>
  <si>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</si>
  <si>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</si>
  <si>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</si>
  <si>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</si>
  <si>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</si>
  <si>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</si>
  <si>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</si>
  <si>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</si>
  <si>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</si>
  <si>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</si>
  <si>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</si>
  <si>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</si>
  <si>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</si>
  <si>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</si>
  <si>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</si>
  <si>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</si>
  <si>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</si>
  <si>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</si>
  <si>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</si>
  <si>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</si>
  <si>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</si>
  <si>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</si>
  <si>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</si>
  <si>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</si>
  <si>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</si>
  <si>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</si>
  <si>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</si>
  <si>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</si>
  <si>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</si>
  <si>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</si>
  <si>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</si>
  <si>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</si>
  <si>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</si>
  <si>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</si>
  <si>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</si>
  <si>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</si>
  <si>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</si>
  <si>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</si>
  <si>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</si>
  <si>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</si>
  <si>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</si>
  <si>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</si>
  <si>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</si>
  <si>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</si>
  <si>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</si>
  <si>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</si>
  <si>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</si>
  <si>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</si>
  <si>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</si>
  <si>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</si>
  <si>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</si>
  <si>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</si>
  <si>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</si>
  <si>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</si>
  <si>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</si>
  <si>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</si>
  <si>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</si>
  <si>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</si>
  <si>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</si>
  <si>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</si>
  <si>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</si>
  <si>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</si>
  <si>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</si>
  <si>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</si>
  <si>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</si>
  <si>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</si>
  <si>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</si>
  <si>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</si>
  <si>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</si>
  <si>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</si>
  <si>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</si>
  <si>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</si>
  <si>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</si>
  <si>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</si>
  <si>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</si>
  <si>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</si>
  <si>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</si>
  <si>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</si>
  <si>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</si>
  <si>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</si>
  <si>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</si>
  <si>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</si>
  <si>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</si>
  <si>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</si>
  <si>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</si>
  <si>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</si>
  <si>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</si>
  <si>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</si>
  <si>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</si>
  <si>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</si>
  <si>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</si>
  <si>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</si>
  <si>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</si>
  <si>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</si>
  <si>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</si>
  <si>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</si>
  <si>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</si>
  <si>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</si>
  <si>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</si>
  <si>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</si>
  <si>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</si>
  <si>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</si>
  <si>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</si>
  <si>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</si>
  <si>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</si>
  <si>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</si>
  <si>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</si>
  <si>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</si>
  <si>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</si>
  <si>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</si>
  <si>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</si>
  <si>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</si>
  <si>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</si>
  <si>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</si>
  <si>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</si>
  <si>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</si>
  <si>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</si>
  <si>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</si>
  <si>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</si>
  <si>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</si>
  <si>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</si>
  <si>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</si>
  <si>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</si>
  <si>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</si>
  <si>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</si>
  <si>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</si>
  <si>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</si>
  <si>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</si>
  <si>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</si>
  <si>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</si>
  <si>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</si>
  <si>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</si>
  <si>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</si>
  <si>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</si>
  <si>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</si>
  <si>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</si>
  <si>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</si>
  <si>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</si>
  <si>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</si>
  <si>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</si>
  <si>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</si>
  <si>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</si>
  <si>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</si>
  <si>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</si>
  <si>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</si>
  <si>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</si>
  <si>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</si>
  <si>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</si>
  <si>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</si>
  <si>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</si>
  <si>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</si>
  <si>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</si>
  <si>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</si>
  <si>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</si>
  <si>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</si>
  <si>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</si>
  <si>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</si>
  <si>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</si>
  <si>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</si>
  <si>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</si>
  <si>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</si>
  <si>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</si>
  <si>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</si>
  <si>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</si>
  <si>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</si>
  <si>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</si>
  <si>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</si>
  <si>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</si>
  <si>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</si>
  <si>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</si>
  <si>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</si>
  <si>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</si>
  <si>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</si>
  <si>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</si>
  <si>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</si>
  <si>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</si>
  <si>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</si>
  <si>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</si>
  <si>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</si>
  <si>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</si>
  <si>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</si>
  <si>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</si>
  <si>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</si>
  <si>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</si>
  <si>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</si>
  <si>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</si>
  <si>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</si>
  <si>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</si>
  <si>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</si>
  <si>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</si>
  <si>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</si>
  <si>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</si>
  <si>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</si>
  <si>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</si>
  <si>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</si>
  <si>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</si>
  <si>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</si>
  <si>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</si>
  <si>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</si>
  <si>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</si>
  <si>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</si>
  <si>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</si>
  <si>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</si>
  <si>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</si>
  <si>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</si>
  <si>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</si>
  <si>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</si>
  <si>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</si>
  <si>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</si>
  <si>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</si>
  <si>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</si>
  <si>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</si>
  <si>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</si>
  <si>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</si>
  <si>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</si>
  <si>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</si>
  <si>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</si>
  <si>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</si>
  <si>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</si>
  <si>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</si>
  <si>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</si>
  <si>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</si>
  <si>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</si>
  <si>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</si>
  <si>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</si>
  <si>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</si>
  <si>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</si>
  <si>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</si>
  <si>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</si>
  <si>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</si>
  <si>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</si>
  <si>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</si>
  <si>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</si>
  <si>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</si>
  <si>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</si>
  <si>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</si>
  <si>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</si>
  <si>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</si>
  <si>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</si>
  <si>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</si>
  <si>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</si>
  <si>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</si>
  <si>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</si>
  <si>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</si>
  <si>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</si>
  <si>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</si>
  <si>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</si>
  <si>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</si>
  <si>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</si>
  <si>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</si>
  <si>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</si>
  <si>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</si>
  <si>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</si>
  <si>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</si>
  <si>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</si>
  <si>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</si>
  <si>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</si>
  <si>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</si>
  <si>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</si>
  <si>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</si>
  <si>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</si>
  <si>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</si>
  <si>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</si>
  <si>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</si>
  <si>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</si>
  <si>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</si>
  <si>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</si>
  <si>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</si>
  <si>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</si>
  <si>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</si>
  <si>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</si>
  <si>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</si>
  <si>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</si>
  <si>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</si>
  <si>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</si>
  <si>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</si>
  <si>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</si>
  <si>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</si>
  <si>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</si>
  <si>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</si>
  <si>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</si>
  <si>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</si>
  <si>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</si>
  <si>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</si>
  <si>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</si>
  <si>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</si>
  <si>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</si>
  <si>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</si>
  <si>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</si>
  <si>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</si>
  <si>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</si>
  <si>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</si>
  <si>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</si>
  <si>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</si>
  <si>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</si>
  <si>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</si>
  <si>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</si>
  <si>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</si>
  <si>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</si>
  <si>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</si>
  <si>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</si>
  <si>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</si>
  <si>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</si>
  <si>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</si>
  <si>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</si>
  <si>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</si>
  <si>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</si>
  <si>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</si>
  <si>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</si>
  <si>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</si>
  <si>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</si>
  <si>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</si>
  <si>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</si>
  <si>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</si>
  <si>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</si>
  <si>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</si>
  <si>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</si>
  <si>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</si>
  <si>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</si>
  <si>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</si>
  <si>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</si>
  <si>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</si>
  <si>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</si>
  <si>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</si>
  <si>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</si>
  <si>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</si>
  <si>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</si>
  <si>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</si>
  <si>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</si>
  <si>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</si>
  <si>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</si>
  <si>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</si>
  <si>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</si>
  <si>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</si>
  <si>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</si>
  <si>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</si>
  <si>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</si>
  <si>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</si>
  <si>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</si>
  <si>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</si>
  <si>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</si>
  <si>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</si>
  <si>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</si>
  <si>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</si>
  <si>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</si>
  <si>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</si>
  <si>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</si>
  <si>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</si>
  <si>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</si>
  <si>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</si>
  <si>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</si>
  <si>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</si>
  <si>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</si>
  <si>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</si>
  <si>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</si>
  <si>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</si>
  <si>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</si>
  <si>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</si>
  <si>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</si>
  <si>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</si>
  <si>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</si>
  <si>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</si>
  <si>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</si>
  <si>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</si>
  <si>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</si>
  <si>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</si>
  <si>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</si>
  <si>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</si>
  <si>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</si>
  <si>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</si>
  <si>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</si>
  <si>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</si>
  <si>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</si>
  <si>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</si>
  <si>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</si>
  <si>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</si>
  <si>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</si>
  <si>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</si>
  <si>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</si>
  <si>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</si>
  <si>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</si>
  <si>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</si>
  <si>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</si>
  <si>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</si>
  <si>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</si>
  <si>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</si>
  <si>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</si>
  <si>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</si>
  <si>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</si>
  <si>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</si>
  <si>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</si>
  <si>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</si>
  <si>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</si>
  <si>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</si>
  <si>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</si>
  <si>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</si>
  <si>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</si>
  <si>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</si>
  <si>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</si>
  <si>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</si>
  <si>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</si>
  <si>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</si>
  <si>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</si>
  <si>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</si>
  <si>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</si>
  <si>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</si>
  <si>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</si>
  <si>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</si>
  <si>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</si>
  <si>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</si>
  <si>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</si>
  <si>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</si>
  <si>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</si>
  <si>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</si>
  <si>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</si>
  <si>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</si>
  <si>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</si>
  <si>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</si>
  <si>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</si>
  <si>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</si>
  <si>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</si>
  <si>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</si>
  <si>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</si>
  <si>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</si>
  <si>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</si>
  <si>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</si>
  <si>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</si>
  <si>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</si>
  <si>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</si>
  <si>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</si>
  <si>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</si>
  <si>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</si>
  <si>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</si>
  <si>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</si>
  <si>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</si>
  <si>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</si>
  <si>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</si>
  <si>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</si>
  <si>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</si>
  <si>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</si>
  <si>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</si>
  <si>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</si>
  <si>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</si>
  <si>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</si>
  <si>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</si>
  <si>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</si>
  <si>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</si>
  <si>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</si>
  <si>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</si>
  <si>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</si>
  <si>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</si>
  <si>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</si>
  <si>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</si>
  <si>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</si>
  <si>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</si>
  <si>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</si>
  <si>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</si>
  <si>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</si>
  <si>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</si>
  <si>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</si>
  <si>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</si>
  <si>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</si>
  <si>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</si>
  <si>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</si>
  <si>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</si>
  <si>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</si>
  <si>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</si>
  <si>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</si>
  <si>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</si>
  <si>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</si>
  <si>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</si>
  <si>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</si>
  <si>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</si>
  <si>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</si>
  <si>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</si>
  <si>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</si>
  <si>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</si>
  <si>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</si>
  <si>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</si>
  <si>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</si>
  <si>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</si>
  <si>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</si>
  <si>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</si>
  <si>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</si>
  <si>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</si>
  <si>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</si>
  <si>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</si>
  <si>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</si>
  <si>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</si>
  <si>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</si>
  <si>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</si>
  <si>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</si>
  <si>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</si>
  <si>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</si>
  <si>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</si>
  <si>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</si>
  <si>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</si>
  <si>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</si>
  <si>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</si>
  <si>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</si>
  <si>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</si>
  <si>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</si>
  <si>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</si>
  <si>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</si>
  <si>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</si>
  <si>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</si>
  <si>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</si>
  <si>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</si>
  <si>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</si>
  <si>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</si>
  <si>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</si>
  <si>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</si>
  <si>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</si>
  <si>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</si>
  <si>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</si>
  <si>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</si>
  <si>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</si>
  <si>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</si>
  <si>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</si>
  <si>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</si>
  <si>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</si>
  <si>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</si>
  <si>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</si>
  <si>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</si>
  <si>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</si>
  <si>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</si>
  <si>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</si>
  <si>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</si>
  <si>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</si>
  <si>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</si>
  <si>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</si>
  <si>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</si>
  <si>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</si>
  <si>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</si>
  <si>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</si>
  <si>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</si>
  <si>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</si>
  <si>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</si>
  <si>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</si>
  <si>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</si>
  <si>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</si>
  <si>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</si>
  <si>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</si>
  <si>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</si>
  <si>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</si>
  <si>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</si>
  <si>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</si>
  <si>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</si>
  <si>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</si>
  <si>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</si>
  <si>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</si>
  <si>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</si>
  <si>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</si>
  <si>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</si>
  <si>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</si>
  <si>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</si>
  <si>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</si>
  <si>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</si>
  <si>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</si>
  <si>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</si>
  <si>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</si>
  <si>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</si>
  <si>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</si>
  <si>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</si>
  <si>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</si>
  <si>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</si>
  <si>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</si>
  <si>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</si>
  <si>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</si>
  <si>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</si>
  <si>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</si>
  <si>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</si>
  <si>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</si>
  <si>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</si>
  <si>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</si>
  <si>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</si>
  <si>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</si>
  <si>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</si>
  <si>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</si>
  <si>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</si>
  <si>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</si>
  <si>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</si>
  <si>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</si>
  <si>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</si>
  <si>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</si>
  <si>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</si>
  <si>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</si>
  <si>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</si>
  <si>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</si>
  <si>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</si>
  <si>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</si>
  <si>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</si>
  <si>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</si>
  <si>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</si>
  <si>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</si>
  <si>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</si>
  <si>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</si>
  <si>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</si>
  <si>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</si>
  <si>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</si>
  <si>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</si>
  <si>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</si>
  <si>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</si>
  <si>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</si>
  <si>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</si>
  <si>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</si>
  <si>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</si>
  <si>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</si>
  <si>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</si>
  <si>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</si>
  <si>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</si>
  <si>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</si>
  <si>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</si>
  <si>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</si>
  <si>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</si>
  <si>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</si>
  <si>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</si>
  <si>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</si>
  <si>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</si>
  <si>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</si>
  <si>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</si>
  <si>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</si>
  <si>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</si>
  <si>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</si>
  <si>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</si>
  <si>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</si>
  <si>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</si>
  <si>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</si>
  <si>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</si>
  <si>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</si>
  <si>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</si>
  <si>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</si>
  <si>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</si>
  <si>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</si>
  <si>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</si>
  <si>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</si>
  <si>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</si>
  <si>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</si>
  <si>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</si>
  <si>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</si>
  <si>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</si>
  <si>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</si>
  <si>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</si>
  <si>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</si>
  <si>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</si>
  <si>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</si>
  <si>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</si>
  <si>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</si>
  <si>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</si>
  <si>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</si>
  <si>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</si>
  <si>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</si>
  <si>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</si>
  <si>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</si>
  <si>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</si>
  <si>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</si>
  <si>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</si>
  <si>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</si>
  <si>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</si>
  <si>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</si>
  <si>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</si>
  <si>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</si>
  <si>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</si>
  <si>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</si>
  <si>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</si>
  <si>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</si>
  <si>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</si>
  <si>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</si>
  <si>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</si>
  <si>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</si>
  <si>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</si>
  <si>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</si>
  <si>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</si>
  <si>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</si>
  <si>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</si>
  <si>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</si>
  <si>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</si>
  <si>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</si>
  <si>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</si>
  <si>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</si>
  <si>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</si>
  <si>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</si>
  <si>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</si>
  <si>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</si>
  <si>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</si>
  <si>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</si>
  <si>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</si>
  <si>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</si>
  <si>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</si>
  <si>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</si>
  <si>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</si>
  <si>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</si>
  <si>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</si>
  <si>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</si>
  <si>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</si>
  <si>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</si>
  <si>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</si>
  <si>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</si>
  <si>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</si>
  <si>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</si>
  <si>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</si>
  <si>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</si>
  <si>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</si>
  <si>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</si>
  <si>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</si>
  <si>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</si>
  <si>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</si>
  <si>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</si>
  <si>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</si>
  <si>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</si>
  <si>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</si>
  <si>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</si>
  <si>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</si>
  <si>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</si>
  <si>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</si>
  <si>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</si>
  <si>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</si>
  <si>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</si>
  <si>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</si>
  <si>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</si>
  <si>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</si>
  <si>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</si>
  <si>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</si>
  <si>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</si>
  <si>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</si>
  <si>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</si>
  <si>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</si>
  <si>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</si>
  <si>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</si>
  <si>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</si>
  <si>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</si>
  <si>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</si>
  <si>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</si>
  <si>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</si>
  <si>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</si>
  <si>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</si>
  <si>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</si>
  <si>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</si>
  <si>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</si>
  <si>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</si>
  <si>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</si>
  <si>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</si>
  <si>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</si>
  <si>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</si>
  <si>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</si>
  <si>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</si>
  <si>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</si>
  <si>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</si>
  <si>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</si>
  <si>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</si>
  <si>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</si>
  <si>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</si>
  <si>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</si>
  <si>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</si>
  <si>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</si>
  <si>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</si>
  <si>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</si>
  <si>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</si>
  <si>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</si>
  <si>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</si>
  <si>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</si>
  <si>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</si>
  <si>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</si>
  <si>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</si>
  <si>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</si>
  <si>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</si>
  <si>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</si>
  <si>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</si>
  <si>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</si>
  <si>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</si>
  <si>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</si>
  <si>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</si>
  <si>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</si>
  <si>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</si>
  <si>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</si>
  <si>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</si>
  <si>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</si>
  <si>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</si>
  <si>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</si>
  <si>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</si>
  <si>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</si>
  <si>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</si>
  <si>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</si>
  <si>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</si>
  <si>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</si>
  <si>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</si>
  <si>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</si>
  <si>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</si>
  <si>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</si>
  <si>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</si>
  <si>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</si>
  <si>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</si>
  <si>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</si>
  <si>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</si>
  <si>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</si>
  <si>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</si>
  <si>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</si>
  <si>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</si>
  <si>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</si>
  <si>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</si>
  <si>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</si>
  <si>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</si>
  <si>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</si>
  <si>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</si>
  <si>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</si>
  <si>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</si>
  <si>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</si>
  <si>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</si>
  <si>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</si>
  <si>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</si>
  <si>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</si>
  <si>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</si>
  <si>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</si>
  <si>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</si>
  <si>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</si>
  <si>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</si>
  <si>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</si>
  <si>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</si>
  <si>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</si>
  <si>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</si>
  <si>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</si>
  <si>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</si>
  <si>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</si>
  <si>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</si>
  <si>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</si>
  <si>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</si>
  <si>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</si>
  <si>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</si>
  <si>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</si>
  <si>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</si>
  <si>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</si>
  <si>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</si>
  <si>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</si>
  <si>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</si>
  <si>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</si>
  <si>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</si>
  <si>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</si>
  <si>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</si>
  <si>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</si>
  <si>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</si>
  <si>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</si>
  <si>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</si>
  <si>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</si>
  <si>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</si>
  <si>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</si>
  <si>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</si>
  <si>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</si>
  <si>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</si>
  <si>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</si>
  <si>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</si>
  <si>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</si>
  <si>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</si>
  <si>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</si>
  <si>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</si>
  <si>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</si>
  <si>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</si>
  <si>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</si>
  <si>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</si>
  <si>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</si>
  <si>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</si>
  <si>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</si>
  <si>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</si>
  <si>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</si>
  <si>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</si>
  <si>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</si>
  <si>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</si>
  <si>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</si>
  <si>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</si>
  <si>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</si>
  <si>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</si>
  <si>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</si>
  <si>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</si>
  <si>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</si>
  <si>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</si>
  <si>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</si>
  <si>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</si>
  <si>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</si>
  <si>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</si>
  <si>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</si>
  <si>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</si>
  <si>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</si>
  <si>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</si>
  <si>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</si>
  <si>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</si>
  <si>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</si>
  <si>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</si>
  <si>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</si>
  <si>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</si>
  <si>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</si>
  <si>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</si>
  <si>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</si>
  <si>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</si>
  <si>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</si>
  <si>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</si>
  <si>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</si>
  <si>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</si>
  <si>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</si>
  <si>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</si>
  <si>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</si>
  <si>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</si>
  <si>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</si>
  <si>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</si>
  <si>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</si>
  <si>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</si>
  <si>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</si>
  <si>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</si>
  <si>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</si>
  <si>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</si>
  <si>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</si>
  <si>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</si>
  <si>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</si>
  <si>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</si>
  <si>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</si>
  <si>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</si>
  <si>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</si>
  <si>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</si>
  <si>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</si>
  <si>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</si>
  <si>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</si>
  <si>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</si>
  <si>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</si>
  <si>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</si>
  <si>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</si>
  <si>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</si>
  <si>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</si>
  <si>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</si>
  <si>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</si>
  <si>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</si>
  <si>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</si>
  <si>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</si>
  <si>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</si>
  <si>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</si>
  <si>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</si>
  <si>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</si>
  <si>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</si>
  <si>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</si>
  <si>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</si>
  <si>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</si>
  <si>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</si>
  <si>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</si>
  <si>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</si>
  <si>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</si>
  <si>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</si>
  <si>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</si>
  <si>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</si>
  <si>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</si>
  <si>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</si>
  <si>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</si>
  <si>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</si>
  <si>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</si>
  <si>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</si>
  <si>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</si>
  <si>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</si>
  <si>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</si>
  <si>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</si>
  <si>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</si>
  <si>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</si>
  <si>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</si>
  <si>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</si>
  <si>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</si>
  <si>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</si>
  <si>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</si>
  <si>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</si>
  <si>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</si>
  <si>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</si>
  <si>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</si>
  <si>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</si>
  <si>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</si>
  <si>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</si>
  <si>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</si>
  <si>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</si>
  <si>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</si>
  <si>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</si>
  <si>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</si>
  <si>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</si>
  <si>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</si>
  <si>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</si>
  <si>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</si>
  <si>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</si>
  <si>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</si>
  <si>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</si>
  <si>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</si>
  <si>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</si>
  <si>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</si>
  <si>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</si>
  <si>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</si>
  <si>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</si>
  <si>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</si>
  <si>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</si>
  <si>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</si>
  <si>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</si>
  <si>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</si>
  <si>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</si>
  <si>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</si>
  <si>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</si>
  <si>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</si>
  <si>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</si>
  <si>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</si>
  <si>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</si>
  <si>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</si>
  <si>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</si>
  <si>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</si>
  <si>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</si>
  <si>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</si>
  <si>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</si>
  <si>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</si>
  <si>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</si>
  <si>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</si>
  <si>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</si>
  <si>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</si>
  <si>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</si>
  <si>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</si>
  <si>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</si>
  <si>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</si>
  <si>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</si>
  <si>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</si>
  <si>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</si>
  <si>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</si>
  <si>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</si>
  <si>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</si>
  <si>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</si>
  <si>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</si>
  <si>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</si>
  <si>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</si>
  <si>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</si>
  <si>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</si>
  <si>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</si>
  <si>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</si>
  <si>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</si>
  <si>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</si>
  <si>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</si>
  <si>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</si>
  <si>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</si>
  <si>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</si>
  <si>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</si>
  <si>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</si>
  <si>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</si>
  <si>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</si>
  <si>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</si>
  <si>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</si>
  <si>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</si>
  <si>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</si>
  <si>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</si>
  <si>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</si>
  <si>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</si>
  <si>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</si>
  <si>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</si>
  <si>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</si>
  <si>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</si>
  <si>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</si>
  <si>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</si>
  <si>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</si>
  <si>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</si>
  <si>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</si>
  <si>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</si>
  <si>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</si>
  <si>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</si>
  <si>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</si>
  <si>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</si>
  <si>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</si>
  <si>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</si>
  <si>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</si>
  <si>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</si>
  <si>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</si>
  <si>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</si>
  <si>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</si>
  <si>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</si>
  <si>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</si>
  <si>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</si>
  <si>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</si>
  <si>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</si>
  <si>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</si>
  <si>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</si>
  <si>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</si>
  <si>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</si>
  <si>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</si>
  <si>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</si>
  <si>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</si>
  <si>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</si>
  <si>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</si>
  <si>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</si>
  <si>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</si>
  <si>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</si>
  <si>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</si>
  <si>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</si>
  <si>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</si>
  <si>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</si>
  <si>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Mean</t>
  </si>
  <si>
    <t>Successful</t>
  </si>
  <si>
    <t>Failed</t>
  </si>
  <si>
    <t>Median</t>
  </si>
  <si>
    <t>Min # of backers</t>
  </si>
  <si>
    <t>Max # of backers</t>
  </si>
  <si>
    <t>Variance</t>
  </si>
  <si>
    <t>Standard Deviation</t>
  </si>
  <si>
    <t xml:space="preserve">I think the median better sumarizes the data because it shows the middle point of backers for the campaigns.   I think there is more variability with the successful campaigns because the minimum is 16 while the maximum is 7295. I think it makes sense because it also, has more backers.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</si>
</sst>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rgb="FF0C0D0E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2" fontId="16" fillId="0" borderId="0" xfId="42" applyNumberFormat="1" applyFont="1" applyAlignment="1">
      <alignment horizontal="center"/>
    </xf>
    <xf numFmtId="2" fontId="0" fillId="0" borderId="0" xfId="0" applyNumberFormat="1"/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42" applyFont="1"/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7-465C-BBF9-7C1E7E8DAAD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7-465C-BBF9-7C1E7E8DAAD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7-465C-BBF9-7C1E7E8DAAD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7-465C-BBF9-7C1E7E8D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1700655"/>
        <c:axId val="1181711215"/>
      </c:barChart>
      <c:catAx>
        <c:axId val="11817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11215"/>
        <c:crosses val="autoZero"/>
        <c:auto val="1"/>
        <c:lblAlgn val="ctr"/>
        <c:lblOffset val="100"/>
        <c:noMultiLvlLbl val="0"/>
      </c:catAx>
      <c:valAx>
        <c:axId val="11817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F-4CE0-9E72-0A361392E7FD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F-4CE0-9E72-0A361392E7FD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F-4CE0-9E72-0A361392E7FD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F-4CE0-9E72-0A361392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2319855"/>
        <c:axId val="1182328975"/>
      </c:barChart>
      <c:catAx>
        <c:axId val="11823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28975"/>
        <c:crosses val="autoZero"/>
        <c:auto val="1"/>
        <c:lblAlgn val="ctr"/>
        <c:lblOffset val="100"/>
        <c:noMultiLvlLbl val="0"/>
      </c:catAx>
      <c:valAx>
        <c:axId val="11823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 Vs Chances of Success, Failure, or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7-421E-A5E4-540399CF2EBC}"/>
            </c:ext>
          </c:extLst>
        </c:ser>
        <c:ser>
          <c:idx val="5"/>
          <c:order val="5"/>
          <c:tx>
            <c:strRef>
              <c:f>'Goal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7-421E-A5E4-540399CF2EBC}"/>
            </c:ext>
          </c:extLst>
        </c:ser>
        <c:ser>
          <c:idx val="6"/>
          <c:order val="6"/>
          <c:tx>
            <c:strRef>
              <c:f>'Goal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7-421E-A5E4-540399CF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105023"/>
        <c:axId val="1087116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Amount'!$B$1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Amount'!$B$2:$B$13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17-421E-A5E4-540399CF2E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7-421E-A5E4-540399CF2E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7-421E-A5E4-540399CF2E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7-421E-A5E4-540399CF2EBC}"/>
                  </c:ext>
                </c:extLst>
              </c15:ser>
            </c15:filteredLineSeries>
          </c:ext>
        </c:extLst>
      </c:lineChart>
      <c:catAx>
        <c:axId val="10871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6063"/>
        <c:crosses val="autoZero"/>
        <c:auto val="1"/>
        <c:lblAlgn val="ctr"/>
        <c:lblOffset val="100"/>
        <c:noMultiLvlLbl val="0"/>
      </c:catAx>
      <c:valAx>
        <c:axId val="1087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3-4F8C-A6F0-4321BB197E2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3-4F8C-A6F0-4321BB197E2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3-4F8C-A6F0-4321BB197E22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D3-4F8C-A6F0-4321BB19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05455"/>
        <c:axId val="1181684815"/>
      </c:lineChart>
      <c:catAx>
        <c:axId val="11817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4815"/>
        <c:crosses val="autoZero"/>
        <c:auto val="1"/>
        <c:lblAlgn val="ctr"/>
        <c:lblOffset val="100"/>
        <c:noMultiLvlLbl val="0"/>
      </c:catAx>
      <c:valAx>
        <c:axId val="11816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</a:t>
          </a:r>
        </a:p>
      </cx:txPr>
    </cx:title>
    <cx:plotArea>
      <cx:plotAreaRegion>
        <cx:series layoutId="boxWhisker" uniqueId="{F07A09AE-5EAF-48FE-8CB4-40EE34CF8C18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5196ADA-80BE-4115-91EA-609B240C3B1D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176CF9-8686-46B3-B7FD-7DED5F7CDB85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0</xdr:row>
      <xdr:rowOff>194310</xdr:rowOff>
    </xdr:from>
    <xdr:to>
      <xdr:col>13</xdr:col>
      <xdr:colOff>628650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4EAA-4BC2-2136-88DA-68A82EF3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621030</xdr:colOff>
      <xdr:row>5</xdr:row>
      <xdr:rowOff>110490</xdr:rowOff>
    </xdr:from>
    <xdr:to>
      <xdr:col>18</xdr:col>
      <xdr:colOff>167640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6320-2179-4327-A336-0EB17989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279918</xdr:colOff>
      <xdr:row>14</xdr:row>
      <xdr:rowOff>108857</xdr:rowOff>
    </xdr:from>
    <xdr:to>
      <xdr:col>8</xdr:col>
      <xdr:colOff>85530</xdr:colOff>
      <xdr:row>34</xdr:row>
      <xdr:rowOff>124408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0A104-6145-8C89-B9F1-3AE2B83F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18</xdr:row>
      <xdr:rowOff>54610</xdr:rowOff>
    </xdr:from>
    <xdr:to>
      <xdr:col>9</xdr:col>
      <xdr:colOff>285750</xdr:colOff>
      <xdr:row>32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39238F-7E41-6E11-D28F-A58D929DB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4930" y="3597910"/>
              <a:ext cx="4573270" cy="274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3</xdr:row>
      <xdr:rowOff>64770</xdr:rowOff>
    </xdr:from>
    <xdr:to>
      <xdr:col>13</xdr:col>
      <xdr:colOff>659130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5D3F7-7EA2-0648-3696-08660019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Butler" refreshedDate="45578.620293518521" createdVersion="8" refreshedVersion="8" minRefreshableVersion="3" recordCount="1000" xr:uid="{55AF05C0-372F-4F21-984F-1515C694985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Butler" refreshedDate="45578.641830671295" createdVersion="8" refreshedVersion="8" minRefreshableVersion="3" recordCount="1000" xr:uid="{3A0524CC-C5F5-4E5B-9DD2-AEC5E47D16EF}">
  <cacheSource type="worksheet">
    <worksheetSource ref="D1:T1001" sheet="Crowdfunding"/>
  </cacheSource>
  <cacheFields count="20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s v="food trucks"/>
  </r>
  <r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0CC7F-FBF5-4CDD-BC24-AFC435D95E2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04B25-DEE1-4A12-B775-6C4A05C4C03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4FE53-C711-44B5-8780-BE1E51D28577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7"/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6FD7-B805-497B-97DC-E4EE41918005}">
  <dimension ref="A1:F14"/>
  <sheetViews>
    <sheetView workbookViewId="0">
      <selection activeCell="A5" sqref="A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2064</v>
      </c>
      <c r="E8">
        <v>4</v>
      </c>
      <c r="F8">
        <v>4</v>
      </c>
    </row>
    <row r="9" spans="1:6" x14ac:dyDescent="0.3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912A-C73C-44D2-A522-FCD48ECC88DA}">
  <dimension ref="A1:F29"/>
  <sheetViews>
    <sheetView topLeftCell="A2" workbookViewId="0">
      <selection activeCell="T20" sqref="T2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10" t="s">
        <v>2065</v>
      </c>
      <c r="E6">
        <v>4</v>
      </c>
      <c r="F6">
        <v>4</v>
      </c>
    </row>
    <row r="7" spans="1:6" x14ac:dyDescent="0.3">
      <c r="A7" s="10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10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10" t="s">
        <v>2043</v>
      </c>
      <c r="C9">
        <v>8</v>
      </c>
      <c r="E9">
        <v>10</v>
      </c>
      <c r="F9">
        <v>18</v>
      </c>
    </row>
    <row r="10" spans="1:6" x14ac:dyDescent="0.3">
      <c r="A10" s="10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10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10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10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10" t="s">
        <v>2057</v>
      </c>
      <c r="C14">
        <v>3</v>
      </c>
      <c r="E14">
        <v>4</v>
      </c>
      <c r="F14">
        <v>7</v>
      </c>
    </row>
    <row r="15" spans="1:6" x14ac:dyDescent="0.3">
      <c r="A15" s="10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10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10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10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10" t="s">
        <v>2056</v>
      </c>
      <c r="C19">
        <v>4</v>
      </c>
      <c r="E19">
        <v>4</v>
      </c>
      <c r="F19">
        <v>8</v>
      </c>
    </row>
    <row r="20" spans="1:6" x14ac:dyDescent="0.3">
      <c r="A20" s="10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10" t="s">
        <v>2063</v>
      </c>
      <c r="C21">
        <v>9</v>
      </c>
      <c r="E21">
        <v>5</v>
      </c>
      <c r="F21">
        <v>14</v>
      </c>
    </row>
    <row r="22" spans="1:6" x14ac:dyDescent="0.3">
      <c r="A22" s="10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10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10" t="s">
        <v>2059</v>
      </c>
      <c r="C24">
        <v>7</v>
      </c>
      <c r="E24">
        <v>14</v>
      </c>
      <c r="F24">
        <v>21</v>
      </c>
    </row>
    <row r="25" spans="1:6" x14ac:dyDescent="0.3">
      <c r="A25" s="10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10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10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10" t="s">
        <v>2062</v>
      </c>
      <c r="E28">
        <v>3</v>
      </c>
      <c r="F28">
        <v>3</v>
      </c>
    </row>
    <row r="29" spans="1:6" x14ac:dyDescent="0.3">
      <c r="A29" s="10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5F8-174B-4E5F-9036-4601CC38C066}">
  <dimension ref="A1:H13"/>
  <sheetViews>
    <sheetView zoomScale="98" workbookViewId="0">
      <selection activeCell="H1" sqref="H1"/>
    </sheetView>
  </sheetViews>
  <sheetFormatPr defaultRowHeight="15.6" x14ac:dyDescent="0.3"/>
  <cols>
    <col min="1" max="1" width="14.8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s="13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s="13" t="s">
        <v>2095</v>
      </c>
      <c r="B3" s="14">
        <f>COUNTIFS(Crowdfunding!$G:$G,"Successful",Crowdfunding!$D:$D,"&gt;=1000",Crowdfunding!$D:$D,"&lt;5000")</f>
        <v>191</v>
      </c>
      <c r="C3" s="14">
        <f>COUNTIFS(Crowdfunding!$G:$G,"failed",Crowdfunding!$D:$D,"&gt;=1000",Crowdfunding!$D:$D,"&lt;5000")</f>
        <v>38</v>
      </c>
      <c r="D3" s="14">
        <f>COUNTIFS(Crowdfunding!$G:$G,"canceled",Crowdfunding!$D:$D,"&gt;=1000",Crowdfunding!$D:$D,"&lt;5000")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s="13" t="s">
        <v>2096</v>
      </c>
      <c r="B4" s="14">
        <f>COUNTIFS(Crowdfunding!$G:$G,"Successful",Crowdfunding!$D:$D,"&gt;=5000",Crowdfunding!$D:$D,"&lt;9999")</f>
        <v>164</v>
      </c>
      <c r="C4" s="14">
        <f>COUNTIFS(Crowdfunding!$G:$G,"failed",Crowdfunding!$D:$D,"&gt;=5000",Crowdfunding!$D:$D,"&lt;9999")</f>
        <v>126</v>
      </c>
      <c r="D4" s="14">
        <f>COUNTIFS(Crowdfunding!$G:$G,"canceled",Crowdfunding!$D:$D,"&gt;=5000",Crowdfunding!$D:$D,"&lt;9999")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s="13" t="s">
        <v>2097</v>
      </c>
      <c r="B5" s="14">
        <f>COUNTIFS(Crowdfunding!$G:$G,"Successful",Crowdfunding!$D:$D,"&gt;=10000",Crowdfunding!$D:$D,"&lt;14999")</f>
        <v>4</v>
      </c>
      <c r="C5" s="14">
        <f>COUNTIFS(Crowdfunding!$G:$G,"failed",Crowdfunding!$D:$D,"&gt;=10000",Crowdfunding!$D:$D,"&lt;14999")</f>
        <v>5</v>
      </c>
      <c r="D5" s="14">
        <f>COUNTIFS(Crowdfunding!$G:$G,"canceled",Crowdfunding!$D:$D,"&gt;=10000",Crowdfunding!$D:$D,"&lt;14999")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s="13" t="s">
        <v>2098</v>
      </c>
      <c r="B6" s="14">
        <f>COUNTIFS(Crowdfunding!$G:$G,"Successful",Crowdfunding!$D:$D,"&gt;=15000",Crowdfunding!$D:$D,"&lt;19999")</f>
        <v>10</v>
      </c>
      <c r="C6" s="14">
        <f>COUNTIFS(Crowdfunding!$G:$G,"failed",Crowdfunding!$D:$D,"&gt;=15000",Crowdfunding!$D:$D,"&lt;19999")</f>
        <v>0</v>
      </c>
      <c r="D6" s="14">
        <f>COUNTIFS(Crowdfunding!$G:$G,"canceled",Crowdfunding!$D:$D,"&gt;=15000",Crowdfunding!$D:$D,"&lt;19999")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s="13" t="s">
        <v>2099</v>
      </c>
      <c r="B7" s="14">
        <f>COUNTIFS(Crowdfunding!$G:$G,"Successful",Crowdfunding!$D:$D,"&gt;=20000",Crowdfunding!$D:$D,"&lt;24999")</f>
        <v>7</v>
      </c>
      <c r="C7" s="14">
        <f>COUNTIFS(Crowdfunding!$G:$G,"failed",Crowdfunding!$D:$D,"&gt;=20000",Crowdfunding!$D:$D,"&lt;24999")</f>
        <v>0</v>
      </c>
      <c r="D7" s="14">
        <f>COUNTIFS(Crowdfunding!$G:$G,"canceled",Crowdfunding!$D:$D,"&gt;=20000",Crowdfunding!$D:$D,"&lt;24999")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s="13" t="s">
        <v>2100</v>
      </c>
      <c r="B8" s="14">
        <f>COUNTIFS(Crowdfunding!$G:$G,"Successful",Crowdfunding!$D:$D,"&gt;=25000",Crowdfunding!$D:$D,"&lt;29999")</f>
        <v>11</v>
      </c>
      <c r="C8" s="14">
        <f>COUNTIFS(Crowdfunding!$G:$G,"failed",Crowdfunding!$D:$D,"&gt;=25000",Crowdfunding!$D:$D,"&lt;29999")</f>
        <v>3</v>
      </c>
      <c r="D8" s="14">
        <f>COUNTIFS(Crowdfunding!$G:$G,"canceled",Crowdfunding!$D:$D,"&gt;=25000",Crowdfunding!$D:$D,"&lt;29999")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s="13" t="s">
        <v>2101</v>
      </c>
      <c r="B9" s="14">
        <f>COUNTIFS(Crowdfunding!$G:$G,"Successful",Crowdfunding!$D:$D,"&gt;=30000",Crowdfunding!$D:$D,"&lt;34999")</f>
        <v>7</v>
      </c>
      <c r="C9" s="14">
        <f>COUNTIFS(Crowdfunding!$G:$G,"failed",Crowdfunding!$D:$D,"&gt;=30000",Crowdfunding!$D:$D,"&lt;34999")</f>
        <v>0</v>
      </c>
      <c r="D9" s="14">
        <f>COUNTIFS(Crowdfunding!$G:$G,"canceled",Crowdfunding!$D:$D,"&gt;=30000",Crowdfunding!$D:$D,"&lt;34999")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s="13" t="s">
        <v>2102</v>
      </c>
      <c r="B10" s="14">
        <f>COUNTIFS(Crowdfunding!$G:$G,"Successful",Crowdfunding!$D:$D,"&gt;=35000",Crowdfunding!$D:$D,"&lt;39999")</f>
        <v>8</v>
      </c>
      <c r="C10" s="14">
        <f>COUNTIFS(Crowdfunding!$G:$G,"failed",Crowdfunding!$D:$D,"&gt;=35000",Crowdfunding!$D:$D,"&lt;39999")</f>
        <v>3</v>
      </c>
      <c r="D10" s="14">
        <f>COUNTIFS(Crowdfunding!$G:$G,"canceled",Crowdfunding!$D:$D,"&gt;=35000",Crowdfunding!$D:$D,"&lt;39999")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s="13" t="s">
        <v>2103</v>
      </c>
      <c r="B11" s="14">
        <f>COUNTIFS(Crowdfunding!$G:$G,"Successful",Crowdfunding!$D:$D,"&gt;=40000",Crowdfunding!$D:$D,"&lt;44999")</f>
        <v>11</v>
      </c>
      <c r="C11" s="14">
        <f>COUNTIFS(Crowdfunding!$G:$G,"failed",Crowdfunding!$D:$D,"&gt;=40000",Crowdfunding!$D:$D,"&lt;44999")</f>
        <v>3</v>
      </c>
      <c r="D11" s="14">
        <f>COUNTIFS(Crowdfunding!$G:$G,"canceled",Crowdfunding!$D:$D,"&gt;=40000",Crowdfunding!$D:$D,"&lt;44999")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s="13" t="s">
        <v>2104</v>
      </c>
      <c r="B12" s="14">
        <f>COUNTIFS(Crowdfunding!$G:$G,"Successful",Crowdfunding!$D:$D,"&gt;=45000",Crowdfunding!$D:$D,"&lt;49999")</f>
        <v>8</v>
      </c>
      <c r="C12" s="14">
        <f>COUNTIFS(Crowdfunding!$G:$G,"failed",Crowdfunding!$D:$D,"&gt;=45000",Crowdfunding!$D:$D,"&lt;49999")</f>
        <v>3</v>
      </c>
      <c r="D12" s="14">
        <f>COUNTIFS(Crowdfunding!$G:$G,"canceled",Crowdfunding!$D:$D,"&gt;=45000",Crowdfunding!$D:$D,"&lt;49999")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ht="30" x14ac:dyDescent="0.3">
      <c r="A13" s="13" t="s">
        <v>2105</v>
      </c>
      <c r="B13" s="14">
        <f>COUNTIFS(Crowdfunding!$G:$G,"Successful",Crowdfunding!$D:$D,"&gt;=50000")</f>
        <v>114</v>
      </c>
      <c r="C13" s="14">
        <f>COUNTIFS(Crowdfunding!$G:$G,"failed",Crowdfunding!$D:$D,"&gt;=50000")</f>
        <v>163</v>
      </c>
      <c r="D13" s="14">
        <f>COUNTIFS(Crowdfunding!$G:$G,"canceled",Crowdfunding!$D:$D,"&gt;=50000")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1B2B-FE25-4A14-9F25-4831F573EED3}">
  <dimension ref="A1:H566"/>
  <sheetViews>
    <sheetView tabSelected="1" topLeftCell="A2" workbookViewId="0">
      <selection activeCell="I15" sqref="I15"/>
    </sheetView>
  </sheetViews>
  <sheetFormatPr defaultRowHeight="15.6" x14ac:dyDescent="0.3"/>
  <cols>
    <col min="1" max="1" width="11.19921875"/>
    <col min="2" max="2" width="13" bestFit="1" customWidth="1"/>
    <col min="3" max="3" width="11.19921875"/>
    <col min="4" max="4" width="13" bestFit="1" customWidth="1"/>
    <col min="6" max="6" width="17.19921875" bestFit="1" customWidth="1"/>
    <col min="7" max="7" width="12.19921875" customWidth="1"/>
    <col min="8" max="8" width="11.8984375" bestFit="1" customWidth="1"/>
  </cols>
  <sheetData>
    <row r="1" spans="1:8" x14ac:dyDescent="0.3">
      <c r="A1" s="1" t="s">
        <v>4</v>
      </c>
      <c r="B1" s="1" t="s">
        <v>5</v>
      </c>
      <c r="C1" s="1" t="s">
        <v>4</v>
      </c>
      <c r="D1" s="1" t="s">
        <v>5</v>
      </c>
      <c r="E1" s="1" t="s">
        <v>2106</v>
      </c>
      <c r="G1" s="1" t="s">
        <v>2108</v>
      </c>
      <c r="H1" s="1" t="s">
        <v>2109</v>
      </c>
    </row>
    <row r="2" spans="1:8" x14ac:dyDescent="0.3">
      <c r="A2" t="s">
        <v>20</v>
      </c>
      <c r="B2">
        <v>158</v>
      </c>
      <c r="C2" t="s">
        <v>14</v>
      </c>
      <c r="D2">
        <v>0</v>
      </c>
      <c r="F2" t="s">
        <v>2107</v>
      </c>
      <c r="G2">
        <f>AVERAGE(B2:B566)</f>
        <v>851.14690265486729</v>
      </c>
      <c r="H2">
        <f>AVERAGE(D2:D365)</f>
        <v>585.61538461538464</v>
      </c>
    </row>
    <row r="3" spans="1:8" x14ac:dyDescent="0.3">
      <c r="A3" t="s">
        <v>20</v>
      </c>
      <c r="B3">
        <v>1425</v>
      </c>
      <c r="C3" t="s">
        <v>14</v>
      </c>
      <c r="D3">
        <v>24</v>
      </c>
      <c r="F3" t="s">
        <v>2110</v>
      </c>
      <c r="G3">
        <f>MEDIAN(B2:B566)</f>
        <v>201</v>
      </c>
      <c r="H3">
        <f>MEDIAN(D2:D365)</f>
        <v>114.5</v>
      </c>
    </row>
    <row r="4" spans="1:8" x14ac:dyDescent="0.3">
      <c r="A4" t="s">
        <v>20</v>
      </c>
      <c r="B4">
        <v>174</v>
      </c>
      <c r="C4" t="s">
        <v>14</v>
      </c>
      <c r="D4">
        <v>53</v>
      </c>
      <c r="F4" t="s">
        <v>2111</v>
      </c>
      <c r="G4">
        <f>MIN(B2:B566)</f>
        <v>16</v>
      </c>
      <c r="H4">
        <f>MIN(D2:D365)</f>
        <v>0</v>
      </c>
    </row>
    <row r="5" spans="1:8" x14ac:dyDescent="0.3">
      <c r="A5" t="s">
        <v>20</v>
      </c>
      <c r="B5">
        <v>227</v>
      </c>
      <c r="C5" t="s">
        <v>14</v>
      </c>
      <c r="D5">
        <v>18</v>
      </c>
      <c r="F5" t="s">
        <v>2112</v>
      </c>
      <c r="G5">
        <f>MAX(B2:B566)</f>
        <v>7295</v>
      </c>
      <c r="H5">
        <f>MAX(D2:D365)</f>
        <v>6080</v>
      </c>
    </row>
    <row r="6" spans="1:8" x14ac:dyDescent="0.3">
      <c r="A6" t="s">
        <v>20</v>
      </c>
      <c r="B6">
        <v>220</v>
      </c>
      <c r="C6" t="s">
        <v>14</v>
      </c>
      <c r="D6">
        <v>44</v>
      </c>
      <c r="F6" t="s">
        <v>2113</v>
      </c>
      <c r="G6">
        <f>_xlfn.VAR.P(B2:B566)</f>
        <v>1603373.7324019109</v>
      </c>
      <c r="H6">
        <f>_xlfn.VAR.P(D2:D365)</f>
        <v>921574.68174133555</v>
      </c>
    </row>
    <row r="7" spans="1:8" x14ac:dyDescent="0.3">
      <c r="A7" t="s">
        <v>20</v>
      </c>
      <c r="B7">
        <v>98</v>
      </c>
      <c r="C7" t="s">
        <v>14</v>
      </c>
      <c r="D7">
        <v>27</v>
      </c>
      <c r="F7" t="s">
        <v>2114</v>
      </c>
      <c r="G7">
        <f>_xlfn.STDEV.P(B2:B566)</f>
        <v>1266.2439466397898</v>
      </c>
      <c r="H7">
        <f>_xlfn.STDEV.P(D2:D365)</f>
        <v>959.98681331637863</v>
      </c>
    </row>
    <row r="8" spans="1:8" x14ac:dyDescent="0.3">
      <c r="A8" t="s">
        <v>20</v>
      </c>
      <c r="B8">
        <v>100</v>
      </c>
      <c r="C8" t="s">
        <v>14</v>
      </c>
      <c r="D8">
        <v>55</v>
      </c>
    </row>
    <row r="9" spans="1:8" x14ac:dyDescent="0.3">
      <c r="A9" t="s">
        <v>20</v>
      </c>
      <c r="B9">
        <v>1249</v>
      </c>
      <c r="C9" t="s">
        <v>14</v>
      </c>
      <c r="D9">
        <v>200</v>
      </c>
    </row>
    <row r="10" spans="1:8" ht="15.6" customHeight="1" x14ac:dyDescent="0.3">
      <c r="A10" t="s">
        <v>20</v>
      </c>
      <c r="B10">
        <v>1396</v>
      </c>
      <c r="C10" t="s">
        <v>14</v>
      </c>
      <c r="D10">
        <v>452</v>
      </c>
      <c r="F10" s="16" t="s">
        <v>2115</v>
      </c>
      <c r="G10" s="16"/>
      <c r="H10" s="16"/>
    </row>
    <row r="11" spans="1:8" x14ac:dyDescent="0.3">
      <c r="A11" t="s">
        <v>20</v>
      </c>
      <c r="B11">
        <v>890</v>
      </c>
      <c r="C11" t="s">
        <v>14</v>
      </c>
      <c r="D11">
        <v>674</v>
      </c>
      <c r="F11" s="16"/>
      <c r="G11" s="16"/>
      <c r="H11" s="16"/>
    </row>
    <row r="12" spans="1:8" x14ac:dyDescent="0.3">
      <c r="A12" t="s">
        <v>20</v>
      </c>
      <c r="B12">
        <v>142</v>
      </c>
      <c r="C12" t="s">
        <v>14</v>
      </c>
      <c r="D12">
        <v>558</v>
      </c>
      <c r="F12" s="16"/>
      <c r="G12" s="16"/>
      <c r="H12" s="16"/>
    </row>
    <row r="13" spans="1:8" x14ac:dyDescent="0.3">
      <c r="A13" t="s">
        <v>20</v>
      </c>
      <c r="B13">
        <v>2673</v>
      </c>
      <c r="C13" t="s">
        <v>14</v>
      </c>
      <c r="D13">
        <v>15</v>
      </c>
      <c r="F13" s="16"/>
      <c r="G13" s="16"/>
      <c r="H13" s="16"/>
    </row>
    <row r="14" spans="1:8" x14ac:dyDescent="0.3">
      <c r="A14" t="s">
        <v>20</v>
      </c>
      <c r="B14">
        <v>163</v>
      </c>
      <c r="C14" t="s">
        <v>14</v>
      </c>
      <c r="D14">
        <v>2307</v>
      </c>
      <c r="F14" s="16"/>
      <c r="G14" s="16"/>
      <c r="H14" s="16"/>
    </row>
    <row r="15" spans="1:8" x14ac:dyDescent="0.3">
      <c r="A15" t="s">
        <v>20</v>
      </c>
      <c r="B15">
        <v>2220</v>
      </c>
      <c r="C15" t="s">
        <v>14</v>
      </c>
      <c r="D15">
        <v>88</v>
      </c>
      <c r="F15" s="16"/>
      <c r="G15" s="16"/>
      <c r="H15" s="16"/>
    </row>
    <row r="16" spans="1:8" x14ac:dyDescent="0.3">
      <c r="A16" t="s">
        <v>20</v>
      </c>
      <c r="B16">
        <v>1606</v>
      </c>
      <c r="C16" t="s">
        <v>14</v>
      </c>
      <c r="D16">
        <v>48</v>
      </c>
      <c r="F16" s="16"/>
      <c r="G16" s="16"/>
      <c r="H16" s="16"/>
    </row>
    <row r="17" spans="1:8" x14ac:dyDescent="0.3">
      <c r="A17" t="s">
        <v>20</v>
      </c>
      <c r="B17">
        <v>129</v>
      </c>
      <c r="C17" t="s">
        <v>14</v>
      </c>
      <c r="D17">
        <v>1</v>
      </c>
      <c r="F17" s="16"/>
      <c r="G17" s="16"/>
      <c r="H17" s="16"/>
    </row>
    <row r="18" spans="1:8" x14ac:dyDescent="0.3">
      <c r="A18" t="s">
        <v>20</v>
      </c>
      <c r="B18">
        <v>226</v>
      </c>
      <c r="C18" t="s">
        <v>14</v>
      </c>
      <c r="D18">
        <v>1467</v>
      </c>
      <c r="F18" s="16"/>
      <c r="G18" s="16"/>
      <c r="H18" s="16"/>
    </row>
    <row r="19" spans="1:8" x14ac:dyDescent="0.3">
      <c r="A19" t="s">
        <v>20</v>
      </c>
      <c r="B19">
        <v>5419</v>
      </c>
      <c r="C19" t="s">
        <v>14</v>
      </c>
      <c r="D19">
        <v>75</v>
      </c>
    </row>
    <row r="20" spans="1:8" x14ac:dyDescent="0.3">
      <c r="A20" t="s">
        <v>20</v>
      </c>
      <c r="B20">
        <v>165</v>
      </c>
      <c r="C20" t="s">
        <v>14</v>
      </c>
      <c r="D20">
        <v>120</v>
      </c>
    </row>
    <row r="21" spans="1:8" x14ac:dyDescent="0.3">
      <c r="A21" t="s">
        <v>20</v>
      </c>
      <c r="B21">
        <v>1965</v>
      </c>
      <c r="C21" t="s">
        <v>14</v>
      </c>
      <c r="D21">
        <v>2253</v>
      </c>
    </row>
    <row r="22" spans="1:8" x14ac:dyDescent="0.3">
      <c r="A22" t="s">
        <v>20</v>
      </c>
      <c r="B22">
        <v>16</v>
      </c>
      <c r="C22" t="s">
        <v>14</v>
      </c>
      <c r="D22">
        <v>5</v>
      </c>
    </row>
    <row r="23" spans="1:8" x14ac:dyDescent="0.3">
      <c r="A23" t="s">
        <v>20</v>
      </c>
      <c r="B23">
        <v>107</v>
      </c>
      <c r="C23" t="s">
        <v>14</v>
      </c>
      <c r="D23">
        <v>38</v>
      </c>
    </row>
    <row r="24" spans="1:8" x14ac:dyDescent="0.3">
      <c r="A24" t="s">
        <v>20</v>
      </c>
      <c r="B24">
        <v>134</v>
      </c>
      <c r="C24" t="s">
        <v>14</v>
      </c>
      <c r="D24">
        <v>12</v>
      </c>
    </row>
    <row r="25" spans="1:8" x14ac:dyDescent="0.3">
      <c r="A25" t="s">
        <v>20</v>
      </c>
      <c r="B25">
        <v>198</v>
      </c>
      <c r="C25" t="s">
        <v>14</v>
      </c>
      <c r="D25">
        <v>1684</v>
      </c>
    </row>
    <row r="26" spans="1:8" x14ac:dyDescent="0.3">
      <c r="A26" t="s">
        <v>20</v>
      </c>
      <c r="B26">
        <v>111</v>
      </c>
      <c r="C26" t="s">
        <v>14</v>
      </c>
      <c r="D26">
        <v>56</v>
      </c>
    </row>
    <row r="27" spans="1:8" x14ac:dyDescent="0.3">
      <c r="A27" t="s">
        <v>20</v>
      </c>
      <c r="B27">
        <v>222</v>
      </c>
      <c r="C27" t="s">
        <v>14</v>
      </c>
      <c r="D27">
        <v>838</v>
      </c>
    </row>
    <row r="28" spans="1:8" x14ac:dyDescent="0.3">
      <c r="A28" t="s">
        <v>20</v>
      </c>
      <c r="B28">
        <v>6212</v>
      </c>
      <c r="C28" t="s">
        <v>14</v>
      </c>
      <c r="D28">
        <v>1000</v>
      </c>
    </row>
    <row r="29" spans="1:8" x14ac:dyDescent="0.3">
      <c r="A29" t="s">
        <v>20</v>
      </c>
      <c r="B29">
        <v>98</v>
      </c>
      <c r="C29" t="s">
        <v>14</v>
      </c>
      <c r="D29">
        <v>1482</v>
      </c>
    </row>
    <row r="30" spans="1:8" x14ac:dyDescent="0.3">
      <c r="A30" t="s">
        <v>20</v>
      </c>
      <c r="B30">
        <v>92</v>
      </c>
      <c r="C30" t="s">
        <v>14</v>
      </c>
      <c r="D30">
        <v>106</v>
      </c>
    </row>
    <row r="31" spans="1:8" x14ac:dyDescent="0.3">
      <c r="A31" t="s">
        <v>20</v>
      </c>
      <c r="B31">
        <v>149</v>
      </c>
      <c r="C31" t="s">
        <v>14</v>
      </c>
      <c r="D31">
        <v>679</v>
      </c>
    </row>
    <row r="32" spans="1:8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1">
    <mergeCell ref="F10:H18"/>
  </mergeCells>
  <conditionalFormatting sqref="A1:A1048576">
    <cfRule type="containsText" dxfId="24" priority="6" operator="containsText" text="Canceled">
      <formula>NOT(ISERROR(SEARCH("Canceled",A1)))</formula>
    </cfRule>
    <cfRule type="containsText" dxfId="23" priority="7" operator="containsText" text="live">
      <formula>NOT(ISERROR(SEARCH("live",A1)))</formula>
    </cfRule>
    <cfRule type="containsText" dxfId="22" priority="8" operator="containsText" text="successful">
      <formula>NOT(ISERROR(SEARCH("successful",A1)))</formula>
    </cfRule>
    <cfRule type="containsText" dxfId="21" priority="9" operator="containsText" text="Failed">
      <formula>NOT(ISERROR(SEARCH("Failed",A1)))</formula>
    </cfRule>
    <cfRule type="containsText" dxfId="20" priority="10" operator="containsText" text="Successful">
      <formula>NOT(ISERROR(SEARCH("Successful",A1)))</formula>
    </cfRule>
  </conditionalFormatting>
  <conditionalFormatting sqref="C1:C1048576">
    <cfRule type="containsText" dxfId="19" priority="1" operator="containsText" text="Canceled">
      <formula>NOT(ISERROR(SEARCH("Canceled",C1)))</formula>
    </cfRule>
    <cfRule type="containsText" dxfId="18" priority="2" operator="containsText" text="live">
      <formula>NOT(ISERROR(SEARCH("live",C1)))</formula>
    </cfRule>
    <cfRule type="containsText" dxfId="17" priority="3" operator="containsText" text="successful">
      <formula>NOT(ISERROR(SEARCH("successful",C1)))</formula>
    </cfRule>
    <cfRule type="containsText" dxfId="16" priority="4" operator="containsText" text="Failed">
      <formula>NOT(ISERROR(SEARCH("Failed",C1)))</formula>
    </cfRule>
    <cfRule type="containsText" dxfId="15" priority="5" operator="containsText" text="Successful">
      <formula>NOT(ISERROR(SEARCH("Successful",C1)))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8740-45FF-4AF4-85EC-11B624D7DF6B}">
  <dimension ref="A1:F18"/>
  <sheetViews>
    <sheetView workbookViewId="0">
      <selection activeCell="A6" sqref="A6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2031</v>
      </c>
      <c r="B1" t="s">
        <v>2070</v>
      </c>
    </row>
    <row r="2" spans="1:6" x14ac:dyDescent="0.3">
      <c r="A2" s="9" t="s">
        <v>2073</v>
      </c>
      <c r="B2" t="s">
        <v>2070</v>
      </c>
    </row>
    <row r="4" spans="1:6" x14ac:dyDescent="0.3">
      <c r="A4" s="9" t="s">
        <v>2069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0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0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0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0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0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0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0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0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0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N1" workbookViewId="0">
      <selection activeCell="T2" sqref="T2:T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8" bestFit="1" customWidth="1"/>
    <col min="8" max="8" width="13" bestFit="1" customWidth="1"/>
    <col min="9" max="9" width="16.09765625" style="6" bestFit="1" customWidth="1"/>
    <col min="12" max="12" width="11.19921875" bestFit="1" customWidth="1"/>
    <col min="13" max="13" width="22.19921875" bestFit="1" customWidth="1"/>
    <col min="14" max="14" width="11.19921875" bestFit="1" customWidth="1"/>
    <col min="15" max="15" width="20.796875" bestFit="1" customWidth="1"/>
    <col min="18" max="18" width="28" bestFit="1" customWidth="1"/>
    <col min="19" max="19" width="14.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 t="shared" ref="F2:F65" si="0">SUM(E2/D2)</f>
        <v>0</v>
      </c>
      <c r="G2" t="s">
        <v>14</v>
      </c>
      <c r="H2">
        <v>0</v>
      </c>
      <c r="I2" s="6">
        <f>IF(H2=0,0, E2/H2)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LEN(R2)-SEARCH("/",R2,1))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si="0"/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 LEN(R3)-SEARCH("/",R3,1))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t="s">
        <v>20</v>
      </c>
      <c r="H4">
        <v>1425</v>
      </c>
      <c r="I4" s="6">
        <f t="shared" ref="I4:I66" si="5"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ref="F66:F129" si="6">SUM(E66/D66)</f>
        <v>0.97642857142857142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si="6"/>
        <v>2.3614754098360655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 LEN(R67)-SEARCH("/",R67,1))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ref="F130:F193" si="12">SUM(E130/D130)</f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si="12"/>
        <v>3.2026936026936029E-2</v>
      </c>
      <c r="G131" t="s">
        <v>74</v>
      </c>
      <c r="H131">
        <v>55</v>
      </c>
      <c r="I131" s="6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 LEN(R131)-SEARCH("/",R131,1))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ref="F194:F257" si="18">SUM(E194/D194)</f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si="18"/>
        <v>0.45636363636363636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 LEN(R195)-SEARCH("/",R195,1))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ref="F258:F321" si="24">SUM(E258/D258)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si="24"/>
        <v>1.46</v>
      </c>
      <c r="G259" t="s">
        <v>20</v>
      </c>
      <c r="H259">
        <v>92</v>
      </c>
      <c r="I259" s="6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 LEN(R259)-SEARCH("/",R259,1))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ref="F322:F385" si="30">SUM(E322/D322)</f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si="30"/>
        <v>0.94144366197183094</v>
      </c>
      <c r="G323" t="s">
        <v>14</v>
      </c>
      <c r="H323">
        <v>2468</v>
      </c>
      <c r="I323" s="6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 LEN(R323)-SEARCH("/",R323,1))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ref="F386:F449" si="36">SUM(E386/D386)</f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si="36"/>
        <v>1.4616709511568124</v>
      </c>
      <c r="G387" t="s">
        <v>20</v>
      </c>
      <c r="H387">
        <v>1137</v>
      </c>
      <c r="I387" s="6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 LEN(R387)-SEARCH("/",R387,1))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ref="F450:F513" si="42">SUM(E450/D450)</f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si="42"/>
        <v>9.67</v>
      </c>
      <c r="G451" t="s">
        <v>20</v>
      </c>
      <c r="H451">
        <v>86</v>
      </c>
      <c r="I451" s="6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 LEN(R451)-SEARCH("/",R451,1))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ref="F514:F577" si="48">SUM(E514/D514)</f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si="48"/>
        <v>0.39277108433734942</v>
      </c>
      <c r="G515" t="s">
        <v>74</v>
      </c>
      <c r="H515">
        <v>35</v>
      </c>
      <c r="I515" s="6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 LEN(R515)-SEARCH("/",R515,1))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ref="F578:F641" si="54">SUM(E578/D578)</f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si="54"/>
        <v>0.18853658536585366</v>
      </c>
      <c r="G579" t="s">
        <v>74</v>
      </c>
      <c r="H579">
        <v>37</v>
      </c>
      <c r="I579" s="6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 LEN(R579)-SEARCH("/",R579,1))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ref="F642:F705" si="60">SUM(E642/D642)</f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si="60"/>
        <v>1.1996808510638297</v>
      </c>
      <c r="G643" t="s">
        <v>20</v>
      </c>
      <c r="H643">
        <v>194</v>
      </c>
      <c r="I643" s="6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 LEN(R643)-SEARCH("/",R643,1))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ref="F706:F769" si="66">SUM(E706/D706)</f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si="66"/>
        <v>0.99026517383618151</v>
      </c>
      <c r="G707" t="s">
        <v>14</v>
      </c>
      <c r="H707">
        <v>2025</v>
      </c>
      <c r="I707" s="6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 LEN(R707)-SEARCH("/",R707,1))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ref="F770:F833" si="72">SUM(E770/D770)</f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si="72"/>
        <v>0.86867834394904464</v>
      </c>
      <c r="G771" t="s">
        <v>14</v>
      </c>
      <c r="H771">
        <v>3410</v>
      </c>
      <c r="I771" s="6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 LEN(R771)-SEARCH("/",R771,1))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ref="F834:F897" si="78">SUM(E834/D834)</f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si="78"/>
        <v>1.5769117647058823</v>
      </c>
      <c r="G835" t="s">
        <v>20</v>
      </c>
      <c r="H835">
        <v>165</v>
      </c>
      <c r="I835" s="6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 LEN(R835)-SEARCH("/",R835,1))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ref="F898:F961" si="84">SUM(E898/D898)</f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si="84"/>
        <v>0.27693181818181817</v>
      </c>
      <c r="G899" t="s">
        <v>14</v>
      </c>
      <c r="H899">
        <v>27</v>
      </c>
      <c r="I899" s="6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 LEN(R899)-SEARCH("/",R899,1))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ref="F962:F1001" si="90">SUM(E962/D962)</f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si="90"/>
        <v>1.1929824561403508</v>
      </c>
      <c r="G963" t="s">
        <v>20</v>
      </c>
      <c r="H963">
        <v>155</v>
      </c>
      <c r="I963" s="6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 LEN(R963)-SEARCH("/",R963,1))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H1001" xr:uid="{00000000-0001-0000-0000-000000000000}"/>
  <conditionalFormatting sqref="F2:F1001">
    <cfRule type="cellIs" dxfId="14" priority="1" operator="greaterThan">
      <formula>2</formula>
    </cfRule>
    <cfRule type="cellIs" dxfId="13" priority="2" operator="between">
      <formula>1</formula>
      <formula>2</formula>
    </cfRule>
    <cfRule type="cellIs" dxfId="12" priority="3" operator="between">
      <formula>0</formula>
      <formula>0.99</formula>
    </cfRule>
  </conditionalFormatting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"Live"</formula>
    </cfRule>
    <cfRule type="containsText" dxfId="8" priority="17" operator="containsText" text="Canceled">
      <formula>NOT(ISERROR(SEARCH("Canceled",G1)))</formula>
    </cfRule>
    <cfRule type="containsText" dxfId="7" priority="18" operator="containsText" text="live">
      <formula>NOT(ISERROR(SEARCH("live",G1)))</formula>
    </cfRule>
    <cfRule type="containsText" dxfId="6" priority="19" operator="containsText" text="successful">
      <formula>NOT(ISERROR(SEARCH("successful",G1)))</formula>
    </cfRule>
    <cfRule type="containsText" dxfId="5" priority="20" operator="containsText" text="Failed">
      <formula>NOT(ISERROR(SEARCH("Failed",G1)))</formula>
    </cfRule>
    <cfRule type="containsText" dxfId="4" priority="21" operator="containsText" text="Successful">
      <formula>NOT(ISERROR(SEARCH("Successful",G1)))</formula>
    </cfRule>
  </conditionalFormatting>
  <conditionalFormatting sqref="G995">
    <cfRule type="containsText" dxfId="3" priority="7" operator="containsText" text="canceled">
      <formula>NOT(ISERROR(SEARCH("canceled",G995)))</formula>
    </cfRule>
  </conditionalFormatting>
  <conditionalFormatting sqref="I1 S1:T1">
    <cfRule type="cellIs" dxfId="2" priority="14" operator="equal">
      <formula>2</formula>
    </cfRule>
    <cfRule type="cellIs" dxfId="1" priority="15" operator="between">
      <formula>1</formula>
      <formula>2</formula>
    </cfRule>
    <cfRule type="cellIs" dxfId="0" priority="16" operator="lessThan">
      <formula>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 Category</vt:lpstr>
      <vt:lpstr>Goal Amount</vt:lpstr>
      <vt:lpstr>Stat Analysis</vt:lpstr>
      <vt:lpstr>Date Created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Gina Butler</cp:lastModifiedBy>
  <dcterms:created xsi:type="dcterms:W3CDTF">2021-09-29T18:52:28Z</dcterms:created>
  <dcterms:modified xsi:type="dcterms:W3CDTF">2024-10-17T22:28:59Z</dcterms:modified>
</cp:coreProperties>
</file>