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63522\Desktop\08201西部快速公路路網整體交通管理與控制策略\108年資料\"/>
    </mc:Choice>
  </mc:AlternateContent>
  <bookViews>
    <workbookView xWindow="0" yWindow="0" windowWidth="28800" windowHeight="12975"/>
  </bookViews>
  <sheets>
    <sheet name="台62(平)" sheetId="3" r:id="rId1"/>
    <sheet name="台64(平)" sheetId="4" r:id="rId2"/>
    <sheet name="台65(平)" sheetId="5" r:id="rId3"/>
    <sheet name="台66(平)" sheetId="6" r:id="rId4"/>
    <sheet name="台68(平)" sheetId="8" r:id="rId5"/>
    <sheet name="台72(平)" sheetId="9" r:id="rId6"/>
    <sheet name="台74(平)" sheetId="10" r:id="rId7"/>
    <sheet name="台76(平)" sheetId="11" r:id="rId8"/>
    <sheet name="台78(平)" sheetId="12" r:id="rId9"/>
    <sheet name="台82(平)" sheetId="13" r:id="rId10"/>
    <sheet name="台84(平)" sheetId="14" r:id="rId11"/>
    <sheet name="台86(平)" sheetId="15" r:id="rId12"/>
    <sheet name="台88(平)" sheetId="16" r:id="rId13"/>
  </sheets>
  <externalReferences>
    <externalReference r:id="rId14"/>
    <externalReference r:id="rId15"/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6" l="1"/>
  <c r="X13" i="16" s="1"/>
  <c r="Y13" i="16" s="1"/>
  <c r="M13" i="16"/>
  <c r="W12" i="16"/>
  <c r="X12" i="16" s="1"/>
  <c r="Y12" i="16" s="1"/>
  <c r="M12" i="16"/>
  <c r="W11" i="16"/>
  <c r="X11" i="16" s="1"/>
  <c r="Y11" i="16" s="1"/>
  <c r="M11" i="16"/>
  <c r="W10" i="16"/>
  <c r="X10" i="16" s="1"/>
  <c r="Y10" i="16" s="1"/>
  <c r="M10" i="16"/>
  <c r="W9" i="16"/>
  <c r="X9" i="16" s="1"/>
  <c r="Y9" i="16" s="1"/>
  <c r="M9" i="16"/>
  <c r="W8" i="16"/>
  <c r="X8" i="16" s="1"/>
  <c r="Y8" i="16" s="1"/>
  <c r="M8" i="16"/>
  <c r="W7" i="16"/>
  <c r="X7" i="16" s="1"/>
  <c r="Y7" i="16" s="1"/>
  <c r="M7" i="16"/>
  <c r="W6" i="16"/>
  <c r="X6" i="16" s="1"/>
  <c r="Y6" i="16" s="1"/>
  <c r="M6" i="16"/>
  <c r="W5" i="16"/>
  <c r="X5" i="16" s="1"/>
  <c r="Y5" i="16" s="1"/>
  <c r="M5" i="16"/>
  <c r="W4" i="16"/>
  <c r="X4" i="16" s="1"/>
  <c r="Y4" i="16" s="1"/>
  <c r="M4" i="16"/>
  <c r="W15" i="15"/>
  <c r="X15" i="15" s="1"/>
  <c r="M15" i="15"/>
  <c r="W14" i="15"/>
  <c r="X14" i="15" s="1"/>
  <c r="M14" i="15"/>
  <c r="X13" i="15"/>
  <c r="W13" i="15"/>
  <c r="M13" i="15"/>
  <c r="W12" i="15"/>
  <c r="X12" i="15" s="1"/>
  <c r="M12" i="15"/>
  <c r="W11" i="15"/>
  <c r="X11" i="15" s="1"/>
  <c r="M11" i="15"/>
  <c r="W10" i="15"/>
  <c r="X10" i="15" s="1"/>
  <c r="M10" i="15"/>
  <c r="X9" i="15"/>
  <c r="W9" i="15"/>
  <c r="M9" i="15"/>
  <c r="W8" i="15"/>
  <c r="X8" i="15" s="1"/>
  <c r="M8" i="15"/>
  <c r="W7" i="15"/>
  <c r="X7" i="15" s="1"/>
  <c r="M7" i="15"/>
  <c r="W6" i="15"/>
  <c r="X6" i="15" s="1"/>
  <c r="M6" i="15"/>
  <c r="X5" i="15"/>
  <c r="W5" i="15"/>
  <c r="M5" i="15"/>
  <c r="W4" i="15"/>
  <c r="X4" i="15" s="1"/>
  <c r="M4" i="15"/>
  <c r="W13" i="14"/>
  <c r="X13" i="14" s="1"/>
  <c r="M13" i="14"/>
  <c r="X12" i="14"/>
  <c r="W12" i="14"/>
  <c r="M12" i="14"/>
  <c r="W11" i="14"/>
  <c r="X11" i="14" s="1"/>
  <c r="M11" i="14"/>
  <c r="W10" i="14"/>
  <c r="X10" i="14" s="1"/>
  <c r="M10" i="14"/>
  <c r="W9" i="14"/>
  <c r="X9" i="14" s="1"/>
  <c r="M9" i="14"/>
  <c r="X8" i="14"/>
  <c r="W8" i="14"/>
  <c r="M8" i="14"/>
  <c r="W7" i="14"/>
  <c r="X7" i="14" s="1"/>
  <c r="M7" i="14"/>
  <c r="W6" i="14"/>
  <c r="X6" i="14" s="1"/>
  <c r="M6" i="14"/>
  <c r="W5" i="14"/>
  <c r="X5" i="14" s="1"/>
  <c r="M5" i="14"/>
  <c r="X4" i="14"/>
  <c r="W4" i="14"/>
  <c r="M4" i="14"/>
  <c r="W13" i="13"/>
  <c r="X13" i="13" s="1"/>
  <c r="M13" i="13"/>
  <c r="W12" i="13"/>
  <c r="X12" i="13" s="1"/>
  <c r="M12" i="13"/>
  <c r="X11" i="13"/>
  <c r="W11" i="13"/>
  <c r="M11" i="13"/>
  <c r="X10" i="13"/>
  <c r="W10" i="13"/>
  <c r="M10" i="13"/>
  <c r="W9" i="13"/>
  <c r="X9" i="13" s="1"/>
  <c r="M9" i="13"/>
  <c r="W8" i="13"/>
  <c r="X8" i="13" s="1"/>
  <c r="M8" i="13"/>
  <c r="X7" i="13"/>
  <c r="W7" i="13"/>
  <c r="M7" i="13"/>
  <c r="X6" i="13"/>
  <c r="W6" i="13"/>
  <c r="M6" i="13"/>
  <c r="W5" i="13"/>
  <c r="X5" i="13" s="1"/>
  <c r="M5" i="13"/>
  <c r="W4" i="13"/>
  <c r="X4" i="13" s="1"/>
  <c r="M4" i="13"/>
  <c r="W13" i="12"/>
  <c r="X13" i="12" s="1"/>
  <c r="M13" i="12"/>
  <c r="W12" i="12"/>
  <c r="X12" i="12" s="1"/>
  <c r="M12" i="12"/>
  <c r="W11" i="12"/>
  <c r="X11" i="12" s="1"/>
  <c r="M11" i="12"/>
  <c r="X10" i="12"/>
  <c r="W10" i="12"/>
  <c r="M10" i="12"/>
  <c r="W9" i="12"/>
  <c r="X9" i="12" s="1"/>
  <c r="M9" i="12"/>
  <c r="W8" i="12"/>
  <c r="X8" i="12" s="1"/>
  <c r="M8" i="12"/>
  <c r="W7" i="12"/>
  <c r="X7" i="12" s="1"/>
  <c r="M7" i="12"/>
  <c r="X6" i="12"/>
  <c r="W6" i="12"/>
  <c r="M6" i="12"/>
  <c r="W5" i="12"/>
  <c r="X5" i="12" s="1"/>
  <c r="M5" i="12"/>
  <c r="W4" i="12"/>
  <c r="X4" i="12" s="1"/>
  <c r="M4" i="12"/>
  <c r="W25" i="11"/>
  <c r="X25" i="11" s="1"/>
  <c r="M25" i="11"/>
  <c r="W24" i="11"/>
  <c r="X24" i="11" s="1"/>
  <c r="M24" i="11"/>
  <c r="X23" i="11"/>
  <c r="W23" i="11"/>
  <c r="M23" i="11"/>
  <c r="X22" i="11"/>
  <c r="W22" i="11"/>
  <c r="M22" i="11"/>
  <c r="W21" i="11"/>
  <c r="X21" i="11" s="1"/>
  <c r="M21" i="11"/>
  <c r="W20" i="11"/>
  <c r="X20" i="11" s="1"/>
  <c r="M20" i="11"/>
  <c r="X19" i="11"/>
  <c r="W19" i="11"/>
  <c r="M19" i="11"/>
  <c r="X18" i="11"/>
  <c r="W18" i="11"/>
  <c r="M18" i="11"/>
  <c r="W17" i="11"/>
  <c r="X17" i="11" s="1"/>
  <c r="M17" i="11"/>
  <c r="W16" i="11"/>
  <c r="X16" i="11" s="1"/>
  <c r="M16" i="11"/>
  <c r="X15" i="11"/>
  <c r="W15" i="11"/>
  <c r="M15" i="11"/>
  <c r="X14" i="11"/>
  <c r="W14" i="11"/>
  <c r="M14" i="11"/>
  <c r="W13" i="11"/>
  <c r="X13" i="11" s="1"/>
  <c r="M13" i="11"/>
  <c r="W12" i="11"/>
  <c r="X12" i="11" s="1"/>
  <c r="M12" i="11"/>
  <c r="X11" i="11"/>
  <c r="W11" i="11"/>
  <c r="M11" i="11"/>
  <c r="X10" i="11"/>
  <c r="W10" i="11"/>
  <c r="M10" i="11"/>
  <c r="W9" i="11"/>
  <c r="X9" i="11" s="1"/>
  <c r="M9" i="11"/>
  <c r="W8" i="11"/>
  <c r="X8" i="11" s="1"/>
  <c r="M8" i="11"/>
  <c r="X7" i="11"/>
  <c r="W7" i="11"/>
  <c r="M7" i="11"/>
  <c r="X6" i="11"/>
  <c r="W6" i="11"/>
  <c r="M6" i="11"/>
  <c r="W5" i="11"/>
  <c r="X5" i="11" s="1"/>
  <c r="M5" i="11"/>
  <c r="W4" i="11"/>
  <c r="X4" i="11" s="1"/>
  <c r="M4" i="11"/>
  <c r="W65" i="10"/>
  <c r="X65" i="10" s="1"/>
  <c r="M65" i="10"/>
  <c r="X64" i="10"/>
  <c r="W64" i="10"/>
  <c r="M64" i="10"/>
  <c r="X63" i="10"/>
  <c r="Y63" i="10" s="1"/>
  <c r="W63" i="10"/>
  <c r="M63" i="10"/>
  <c r="X62" i="10"/>
  <c r="Y62" i="10" s="1"/>
  <c r="W62" i="10"/>
  <c r="M62" i="10"/>
  <c r="W61" i="10"/>
  <c r="X61" i="10" s="1"/>
  <c r="M61" i="10"/>
  <c r="X60" i="10"/>
  <c r="W60" i="10"/>
  <c r="M60" i="10"/>
  <c r="W59" i="10"/>
  <c r="X59" i="10" s="1"/>
  <c r="M59" i="10"/>
  <c r="X58" i="10"/>
  <c r="W58" i="10"/>
  <c r="M58" i="10"/>
  <c r="X57" i="10"/>
  <c r="Y57" i="10" s="1"/>
  <c r="W57" i="10"/>
  <c r="M57" i="10"/>
  <c r="X56" i="10"/>
  <c r="Y56" i="10" s="1"/>
  <c r="W56" i="10"/>
  <c r="M56" i="10"/>
  <c r="W55" i="10"/>
  <c r="X55" i="10" s="1"/>
  <c r="M55" i="10"/>
  <c r="X54" i="10"/>
  <c r="W54" i="10"/>
  <c r="M54" i="10"/>
  <c r="X53" i="10"/>
  <c r="Y53" i="10" s="1"/>
  <c r="W53" i="10"/>
  <c r="M53" i="10"/>
  <c r="X52" i="10"/>
  <c r="Y52" i="10" s="1"/>
  <c r="W52" i="10"/>
  <c r="M52" i="10"/>
  <c r="W51" i="10"/>
  <c r="X51" i="10" s="1"/>
  <c r="M51" i="10"/>
  <c r="X50" i="10"/>
  <c r="W50" i="10"/>
  <c r="M50" i="10"/>
  <c r="W49" i="10"/>
  <c r="X49" i="10" s="1"/>
  <c r="M49" i="10"/>
  <c r="W48" i="10"/>
  <c r="X48" i="10" s="1"/>
  <c r="Y48" i="10" s="1"/>
  <c r="M48" i="10"/>
  <c r="W47" i="10"/>
  <c r="X47" i="10" s="1"/>
  <c r="Y47" i="10" s="1"/>
  <c r="M47" i="10"/>
  <c r="X46" i="10"/>
  <c r="W46" i="10"/>
  <c r="M46" i="10"/>
  <c r="W45" i="10"/>
  <c r="X45" i="10" s="1"/>
  <c r="M45" i="10"/>
  <c r="X44" i="10"/>
  <c r="W44" i="10"/>
  <c r="M44" i="10"/>
  <c r="W43" i="10"/>
  <c r="X43" i="10" s="1"/>
  <c r="M43" i="10"/>
  <c r="W42" i="10"/>
  <c r="X42" i="10" s="1"/>
  <c r="Y42" i="10" s="1"/>
  <c r="M42" i="10"/>
  <c r="W41" i="10"/>
  <c r="X41" i="10" s="1"/>
  <c r="Y41" i="10" s="1"/>
  <c r="M41" i="10"/>
  <c r="X40" i="10"/>
  <c r="W40" i="10"/>
  <c r="M40" i="10"/>
  <c r="W39" i="10"/>
  <c r="X39" i="10" s="1"/>
  <c r="M39" i="10"/>
  <c r="W38" i="10"/>
  <c r="X38" i="10" s="1"/>
  <c r="Y38" i="10" s="1"/>
  <c r="M38" i="10"/>
  <c r="W37" i="10"/>
  <c r="X37" i="10" s="1"/>
  <c r="Y37" i="10" s="1"/>
  <c r="M37" i="10"/>
  <c r="X36" i="10"/>
  <c r="W36" i="10"/>
  <c r="M36" i="10"/>
  <c r="W35" i="10"/>
  <c r="X35" i="10" s="1"/>
  <c r="M35" i="10"/>
  <c r="W34" i="10"/>
  <c r="X34" i="10" s="1"/>
  <c r="Y34" i="10" s="1"/>
  <c r="M34" i="10"/>
  <c r="W33" i="10"/>
  <c r="X33" i="10" s="1"/>
  <c r="Y33" i="10" s="1"/>
  <c r="M33" i="10"/>
  <c r="X32" i="10"/>
  <c r="W32" i="10"/>
  <c r="M32" i="10"/>
  <c r="W31" i="10"/>
  <c r="X31" i="10" s="1"/>
  <c r="M31" i="10"/>
  <c r="W30" i="10"/>
  <c r="X30" i="10" s="1"/>
  <c r="Y30" i="10" s="1"/>
  <c r="M30" i="10"/>
  <c r="W29" i="10"/>
  <c r="X29" i="10" s="1"/>
  <c r="Y29" i="10" s="1"/>
  <c r="M29" i="10"/>
  <c r="X28" i="10"/>
  <c r="W28" i="10"/>
  <c r="M28" i="10"/>
  <c r="W27" i="10"/>
  <c r="X27" i="10" s="1"/>
  <c r="M27" i="10"/>
  <c r="W26" i="10"/>
  <c r="X26" i="10" s="1"/>
  <c r="Y26" i="10" s="1"/>
  <c r="M26" i="10"/>
  <c r="W25" i="10"/>
  <c r="X25" i="10" s="1"/>
  <c r="Y25" i="10" s="1"/>
  <c r="M25" i="10"/>
  <c r="X24" i="10"/>
  <c r="W24" i="10"/>
  <c r="M24" i="10"/>
  <c r="W23" i="10"/>
  <c r="X23" i="10" s="1"/>
  <c r="M23" i="10"/>
  <c r="W22" i="10"/>
  <c r="X22" i="10" s="1"/>
  <c r="Y22" i="10" s="1"/>
  <c r="M22" i="10"/>
  <c r="W21" i="10"/>
  <c r="X21" i="10" s="1"/>
  <c r="Y21" i="10" s="1"/>
  <c r="M21" i="10"/>
  <c r="X20" i="10"/>
  <c r="W20" i="10"/>
  <c r="M20" i="10"/>
  <c r="W19" i="10"/>
  <c r="X19" i="10" s="1"/>
  <c r="M19" i="10"/>
  <c r="W18" i="10"/>
  <c r="X18" i="10" s="1"/>
  <c r="Y18" i="10" s="1"/>
  <c r="M18" i="10"/>
  <c r="W17" i="10"/>
  <c r="X17" i="10" s="1"/>
  <c r="Y17" i="10" s="1"/>
  <c r="M17" i="10"/>
  <c r="X16" i="10"/>
  <c r="W16" i="10"/>
  <c r="M16" i="10"/>
  <c r="W15" i="10"/>
  <c r="X15" i="10" s="1"/>
  <c r="M15" i="10"/>
  <c r="W14" i="10"/>
  <c r="X14" i="10" s="1"/>
  <c r="Y14" i="10" s="1"/>
  <c r="M14" i="10"/>
  <c r="W13" i="10"/>
  <c r="X13" i="10" s="1"/>
  <c r="Y13" i="10" s="1"/>
  <c r="M13" i="10"/>
  <c r="W12" i="10"/>
  <c r="X12" i="10" s="1"/>
  <c r="M12" i="10"/>
  <c r="W11" i="10"/>
  <c r="X11" i="10" s="1"/>
  <c r="M11" i="10"/>
  <c r="W10" i="10"/>
  <c r="X10" i="10" s="1"/>
  <c r="Y10" i="10" s="1"/>
  <c r="M10" i="10"/>
  <c r="W9" i="10"/>
  <c r="X9" i="10" s="1"/>
  <c r="Y9" i="10" s="1"/>
  <c r="M9" i="10"/>
  <c r="X8" i="10"/>
  <c r="W8" i="10"/>
  <c r="M8" i="10"/>
  <c r="W7" i="10"/>
  <c r="X7" i="10" s="1"/>
  <c r="M7" i="10"/>
  <c r="W6" i="10"/>
  <c r="X6" i="10" s="1"/>
  <c r="M6" i="10"/>
  <c r="W5" i="10"/>
  <c r="X5" i="10" s="1"/>
  <c r="Y5" i="10" s="1"/>
  <c r="M5" i="10"/>
  <c r="W4" i="10"/>
  <c r="X4" i="10" s="1"/>
  <c r="Y4" i="10" s="1"/>
  <c r="M4" i="10"/>
  <c r="W13" i="9"/>
  <c r="X13" i="9" s="1"/>
  <c r="M13" i="9"/>
  <c r="W12" i="9"/>
  <c r="X12" i="9" s="1"/>
  <c r="M12" i="9"/>
  <c r="X11" i="9"/>
  <c r="W11" i="9"/>
  <c r="M11" i="9"/>
  <c r="W10" i="9"/>
  <c r="X10" i="9" s="1"/>
  <c r="M10" i="9"/>
  <c r="W9" i="9"/>
  <c r="X9" i="9" s="1"/>
  <c r="M9" i="9"/>
  <c r="W8" i="9"/>
  <c r="X8" i="9" s="1"/>
  <c r="M8" i="9"/>
  <c r="X7" i="9"/>
  <c r="W7" i="9"/>
  <c r="M7" i="9"/>
  <c r="W6" i="9"/>
  <c r="X6" i="9" s="1"/>
  <c r="M6" i="9"/>
  <c r="W5" i="9"/>
  <c r="X5" i="9" s="1"/>
  <c r="M5" i="9"/>
  <c r="W4" i="9"/>
  <c r="X4" i="9" s="1"/>
  <c r="M4" i="9"/>
  <c r="W21" i="8" l="1"/>
  <c r="X21" i="8" s="1"/>
  <c r="M21" i="8"/>
  <c r="W20" i="8"/>
  <c r="X20" i="8" s="1"/>
  <c r="M20" i="8"/>
  <c r="X19" i="8"/>
  <c r="M19" i="8"/>
  <c r="X18" i="8"/>
  <c r="M18" i="8"/>
  <c r="X17" i="8"/>
  <c r="M17" i="8"/>
  <c r="X16" i="8"/>
  <c r="M16" i="8"/>
  <c r="X15" i="8"/>
  <c r="M15" i="8"/>
  <c r="X14" i="8"/>
  <c r="M14" i="8"/>
  <c r="X13" i="8"/>
  <c r="M13" i="8"/>
  <c r="X12" i="8"/>
  <c r="M12" i="8"/>
  <c r="X11" i="8"/>
  <c r="M11" i="8"/>
  <c r="X10" i="8"/>
  <c r="M10" i="8"/>
  <c r="X9" i="8"/>
  <c r="M9" i="8"/>
  <c r="X8" i="8"/>
  <c r="M8" i="8"/>
  <c r="X7" i="8"/>
  <c r="M7" i="8"/>
  <c r="X6" i="8"/>
  <c r="M6" i="8"/>
  <c r="X5" i="8"/>
  <c r="M5" i="8"/>
  <c r="X4" i="8"/>
  <c r="M4" i="8"/>
  <c r="W23" i="6"/>
  <c r="X23" i="6" s="1"/>
  <c r="M23" i="6"/>
  <c r="W22" i="6"/>
  <c r="X22" i="6" s="1"/>
  <c r="M22" i="6"/>
  <c r="W21" i="6"/>
  <c r="X21" i="6" s="1"/>
  <c r="M21" i="6"/>
  <c r="X20" i="6"/>
  <c r="W20" i="6"/>
  <c r="M20" i="6"/>
  <c r="W19" i="6"/>
  <c r="X19" i="6" s="1"/>
  <c r="M19" i="6"/>
  <c r="W18" i="6"/>
  <c r="X18" i="6" s="1"/>
  <c r="M18" i="6"/>
  <c r="W17" i="6"/>
  <c r="X17" i="6" s="1"/>
  <c r="M17" i="6"/>
  <c r="X16" i="6"/>
  <c r="W16" i="6"/>
  <c r="M16" i="6"/>
  <c r="W15" i="6"/>
  <c r="X15" i="6" s="1"/>
  <c r="M15" i="6"/>
  <c r="W14" i="6"/>
  <c r="X14" i="6" s="1"/>
  <c r="M14" i="6"/>
  <c r="W13" i="6"/>
  <c r="X13" i="6" s="1"/>
  <c r="M13" i="6"/>
  <c r="X12" i="6"/>
  <c r="W12" i="6"/>
  <c r="M12" i="6"/>
  <c r="W11" i="6"/>
  <c r="X11" i="6" s="1"/>
  <c r="M11" i="6"/>
  <c r="W10" i="6"/>
  <c r="X10" i="6" s="1"/>
  <c r="M10" i="6"/>
  <c r="W9" i="6"/>
  <c r="X9" i="6" s="1"/>
  <c r="M9" i="6"/>
  <c r="X8" i="6"/>
  <c r="W8" i="6"/>
  <c r="M8" i="6"/>
  <c r="W7" i="6"/>
  <c r="X7" i="6" s="1"/>
  <c r="M7" i="6"/>
  <c r="W6" i="6"/>
  <c r="X6" i="6" s="1"/>
  <c r="M6" i="6"/>
  <c r="W5" i="6"/>
  <c r="X5" i="6" s="1"/>
  <c r="M5" i="6"/>
  <c r="X4" i="6"/>
  <c r="W4" i="6"/>
  <c r="M4" i="6"/>
  <c r="W11" i="5"/>
  <c r="X11" i="5" s="1"/>
  <c r="M11" i="5"/>
  <c r="W10" i="5"/>
  <c r="X10" i="5" s="1"/>
  <c r="M10" i="5"/>
  <c r="X9" i="5"/>
  <c r="W9" i="5"/>
  <c r="M9" i="5"/>
  <c r="W8" i="5"/>
  <c r="X8" i="5" s="1"/>
  <c r="M8" i="5"/>
  <c r="W7" i="5"/>
  <c r="X7" i="5" s="1"/>
  <c r="M7" i="5"/>
  <c r="W6" i="5"/>
  <c r="X6" i="5" s="1"/>
  <c r="M6" i="5"/>
  <c r="X5" i="5"/>
  <c r="W5" i="5"/>
  <c r="M5" i="5"/>
  <c r="W4" i="5"/>
  <c r="X4" i="5" s="1"/>
  <c r="M4" i="5"/>
  <c r="X15" i="4"/>
  <c r="W15" i="4"/>
  <c r="M15" i="4"/>
  <c r="W14" i="4"/>
  <c r="X14" i="4" s="1"/>
  <c r="M14" i="4"/>
  <c r="W13" i="4"/>
  <c r="X13" i="4" s="1"/>
  <c r="M13" i="4"/>
  <c r="W12" i="4"/>
  <c r="X12" i="4" s="1"/>
  <c r="M12" i="4"/>
  <c r="X11" i="4"/>
  <c r="W11" i="4"/>
  <c r="M11" i="4"/>
  <c r="W10" i="4"/>
  <c r="X10" i="4" s="1"/>
  <c r="M10" i="4"/>
  <c r="W9" i="4"/>
  <c r="X9" i="4" s="1"/>
  <c r="M9" i="4"/>
  <c r="W8" i="4"/>
  <c r="X8" i="4" s="1"/>
  <c r="M8" i="4"/>
  <c r="X7" i="4"/>
  <c r="W7" i="4"/>
  <c r="M7" i="4"/>
  <c r="W6" i="4"/>
  <c r="X6" i="4" s="1"/>
  <c r="M6" i="4"/>
  <c r="W5" i="4"/>
  <c r="X5" i="4" s="1"/>
  <c r="M5" i="4"/>
  <c r="W4" i="4"/>
  <c r="X4" i="4" s="1"/>
  <c r="M4" i="4"/>
  <c r="X19" i="3"/>
  <c r="W19" i="3"/>
  <c r="M19" i="3"/>
  <c r="X18" i="3"/>
  <c r="W18" i="3"/>
  <c r="M18" i="3"/>
  <c r="X17" i="3"/>
  <c r="W17" i="3"/>
  <c r="M17" i="3"/>
  <c r="X16" i="3"/>
  <c r="W16" i="3"/>
  <c r="M16" i="3"/>
  <c r="X15" i="3"/>
  <c r="W15" i="3"/>
  <c r="M15" i="3"/>
  <c r="X14" i="3"/>
  <c r="W14" i="3"/>
  <c r="M14" i="3"/>
  <c r="X13" i="3"/>
  <c r="W13" i="3"/>
  <c r="M13" i="3"/>
  <c r="X12" i="3"/>
  <c r="W12" i="3"/>
  <c r="M12" i="3"/>
  <c r="X11" i="3"/>
  <c r="W11" i="3"/>
  <c r="M11" i="3"/>
  <c r="X10" i="3"/>
  <c r="W10" i="3"/>
  <c r="M10" i="3"/>
  <c r="X9" i="3"/>
  <c r="W9" i="3"/>
  <c r="M9" i="3"/>
  <c r="X8" i="3"/>
  <c r="W8" i="3"/>
  <c r="M8" i="3"/>
  <c r="X7" i="3"/>
  <c r="W7" i="3"/>
  <c r="M7" i="3"/>
  <c r="X6" i="3"/>
  <c r="W6" i="3"/>
  <c r="M6" i="3"/>
  <c r="X5" i="3"/>
  <c r="W5" i="3"/>
  <c r="M5" i="3"/>
  <c r="X4" i="3"/>
  <c r="W4" i="3"/>
  <c r="M4" i="3"/>
</calcChain>
</file>

<file path=xl/sharedStrings.xml><?xml version="1.0" encoding="utf-8"?>
<sst xmlns="http://schemas.openxmlformats.org/spreadsheetml/2006/main" count="1830" uniqueCount="662">
  <si>
    <t>縣市別</t>
  </si>
  <si>
    <t>路線</t>
  </si>
  <si>
    <t>編號</t>
    <phoneticPr fontId="2" type="noConversion"/>
  </si>
  <si>
    <t>地點</t>
    <phoneticPr fontId="2" type="noConversion"/>
  </si>
  <si>
    <t>座標(X)</t>
    <phoneticPr fontId="2" type="noConversion"/>
  </si>
  <si>
    <t>座標(Y)</t>
    <phoneticPr fontId="2" type="noConversion"/>
  </si>
  <si>
    <t>起迄地名</t>
  </si>
  <si>
    <t>起迄樁號</t>
  </si>
  <si>
    <t>里程(公里)</t>
  </si>
  <si>
    <t>方向</t>
  </si>
  <si>
    <t>車道布設</t>
  </si>
  <si>
    <t>每日交通量</t>
  </si>
  <si>
    <t>尖峰小時</t>
  </si>
  <si>
    <t>備註</t>
  </si>
  <si>
    <t>車道容量</t>
    <phoneticPr fontId="2" type="noConversion"/>
  </si>
  <si>
    <t>V/C</t>
    <phoneticPr fontId="2" type="noConversion"/>
  </si>
  <si>
    <t>LOS</t>
    <phoneticPr fontId="2" type="noConversion"/>
  </si>
  <si>
    <t>快車道</t>
  </si>
  <si>
    <t>機慢車道</t>
    <phoneticPr fontId="2" type="noConversion"/>
  </si>
  <si>
    <t>總計</t>
  </si>
  <si>
    <t>小型車</t>
  </si>
  <si>
    <t>大客車</t>
  </si>
  <si>
    <t>大貨車</t>
  </si>
  <si>
    <t>全聯結車</t>
  </si>
  <si>
    <t>半聯結車</t>
  </si>
  <si>
    <t>機車</t>
  </si>
  <si>
    <t>交通量</t>
  </si>
  <si>
    <t>時段</t>
  </si>
  <si>
    <t>台62:80km/hr</t>
    <phoneticPr fontId="2" type="noConversion"/>
  </si>
  <si>
    <t>(PCU/日)</t>
  </si>
  <si>
    <t>(輛/日)</t>
  </si>
  <si>
    <t>(PCU/hr)</t>
  </si>
  <si>
    <t>台62甲:60km/hr</t>
    <phoneticPr fontId="2" type="noConversion"/>
  </si>
  <si>
    <t>新北市</t>
  </si>
  <si>
    <t>台62線</t>
  </si>
  <si>
    <t>Ⅰ-I32</t>
    <phoneticPr fontId="4" type="noConversion"/>
  </si>
  <si>
    <t>中崙瑪陵</t>
    <phoneticPr fontId="2" type="noConversion"/>
  </si>
  <si>
    <t>121.69695062</t>
  </si>
  <si>
    <t>25.12779055</t>
  </si>
  <si>
    <t>基隆安樂端~瑪東系統交流道</t>
  </si>
  <si>
    <t>0K+000~2K+035</t>
  </si>
  <si>
    <t>東</t>
  </si>
  <si>
    <t>15～16</t>
  </si>
  <si>
    <t>分離車道</t>
  </si>
  <si>
    <t>1K+800</t>
    <phoneticPr fontId="2" type="noConversion"/>
  </si>
  <si>
    <t>西</t>
  </si>
  <si>
    <t>11～12</t>
  </si>
  <si>
    <t>基隆市</t>
  </si>
  <si>
    <t>Ⅰ-I33</t>
  </si>
  <si>
    <t>大埔</t>
    <phoneticPr fontId="2" type="noConversion"/>
  </si>
  <si>
    <t>121.69581265</t>
    <phoneticPr fontId="4" type="noConversion"/>
  </si>
  <si>
    <t>25.11764143</t>
    <phoneticPr fontId="4" type="noConversion"/>
  </si>
  <si>
    <t>瑪東系統交流道~大華系統交流道</t>
  </si>
  <si>
    <t>2K+035~5K+635</t>
  </si>
  <si>
    <t>17～18</t>
  </si>
  <si>
    <t>3K+100</t>
    <phoneticPr fontId="2" type="noConversion"/>
  </si>
  <si>
    <t>7～8</t>
  </si>
  <si>
    <t>Ⅰ-I34</t>
  </si>
  <si>
    <t>自強隧道</t>
    <phoneticPr fontId="4" type="noConversion"/>
  </si>
  <si>
    <t>121.70706145</t>
    <phoneticPr fontId="4" type="noConversion"/>
  </si>
  <si>
    <t>25.09948802</t>
    <phoneticPr fontId="4" type="noConversion"/>
  </si>
  <si>
    <t>大華系統交流道~暖暖交流道</t>
  </si>
  <si>
    <t>5K+635~9K+405</t>
  </si>
  <si>
    <t>10～11</t>
  </si>
  <si>
    <t>6K+400</t>
    <phoneticPr fontId="4" type="noConversion"/>
  </si>
  <si>
    <t>Ⅰ-I35</t>
  </si>
  <si>
    <t>四腳亭隧道</t>
    <phoneticPr fontId="4" type="noConversion"/>
  </si>
  <si>
    <t>121.73646873</t>
    <phoneticPr fontId="4" type="noConversion"/>
  </si>
  <si>
    <t>25.10438981</t>
    <phoneticPr fontId="4" type="noConversion"/>
  </si>
  <si>
    <t>暖暖交流道~四腳亭交流道</t>
  </si>
  <si>
    <t>9K+405~13K+800</t>
  </si>
  <si>
    <t>9K+550</t>
    <phoneticPr fontId="4" type="noConversion"/>
  </si>
  <si>
    <t>Ⅰ-I36</t>
  </si>
  <si>
    <t>瑞芳</t>
    <phoneticPr fontId="4" type="noConversion"/>
  </si>
  <si>
    <t>121.77891612</t>
    <phoneticPr fontId="4" type="noConversion"/>
  </si>
  <si>
    <t>25.11034914</t>
    <phoneticPr fontId="4" type="noConversion"/>
  </si>
  <si>
    <t>四腳亭交流道~瑞芳交流道</t>
  </si>
  <si>
    <t>13K+800~16K+000</t>
  </si>
  <si>
    <t>14K+210</t>
    <phoneticPr fontId="4" type="noConversion"/>
  </si>
  <si>
    <t>Ⅰ-I37</t>
  </si>
  <si>
    <t>龍潭堵隧道</t>
    <phoneticPr fontId="4" type="noConversion"/>
  </si>
  <si>
    <t>121.80670825</t>
    <phoneticPr fontId="4" type="noConversion"/>
  </si>
  <si>
    <t>25.11847753</t>
    <phoneticPr fontId="4" type="noConversion"/>
  </si>
  <si>
    <t>瑞芳交流道~瑞芳瑞濱端</t>
  </si>
  <si>
    <t>16K+000~18K+821</t>
  </si>
  <si>
    <t>17K+270</t>
    <phoneticPr fontId="4" type="noConversion"/>
  </si>
  <si>
    <t>5～6</t>
  </si>
  <si>
    <t>台62甲線</t>
  </si>
  <si>
    <t>Ⅰ-I38</t>
  </si>
  <si>
    <t>2號隧道</t>
    <phoneticPr fontId="4" type="noConversion"/>
  </si>
  <si>
    <t>121.77153965</t>
    <phoneticPr fontId="4" type="noConversion"/>
  </si>
  <si>
    <t>25.13350279</t>
    <phoneticPr fontId="4" type="noConversion"/>
  </si>
  <si>
    <t>基隆中正端~孝東交流道</t>
  </si>
  <si>
    <t>0K+000~3K+200</t>
  </si>
  <si>
    <t>2K+300</t>
    <phoneticPr fontId="4" type="noConversion"/>
  </si>
  <si>
    <t>Ⅰ-I39</t>
  </si>
  <si>
    <t>3號隧道</t>
    <phoneticPr fontId="4" type="noConversion"/>
  </si>
  <si>
    <t>121.77527962</t>
    <phoneticPr fontId="4" type="noConversion"/>
  </si>
  <si>
    <t>25.11481138</t>
    <phoneticPr fontId="4" type="noConversion"/>
  </si>
  <si>
    <t>孝東交流道~四腳亭交流道</t>
  </si>
  <si>
    <t>3K+200~5K+622</t>
  </si>
  <si>
    <t>5K+000</t>
    <phoneticPr fontId="4" type="noConversion"/>
  </si>
  <si>
    <t>台64線</t>
  </si>
  <si>
    <t>Ⅰ-I40</t>
    <phoneticPr fontId="4" type="noConversion"/>
  </si>
  <si>
    <t>八里交流道</t>
    <phoneticPr fontId="4" type="noConversion"/>
  </si>
  <si>
    <t>25.14648702</t>
    <phoneticPr fontId="4" type="noConversion"/>
  </si>
  <si>
    <t>台北港~八里交流道</t>
  </si>
  <si>
    <t>0K+000~1K+100</t>
  </si>
  <si>
    <t>0K+600</t>
    <phoneticPr fontId="4" type="noConversion"/>
  </si>
  <si>
    <t>Ⅰ-I41</t>
    <phoneticPr fontId="4" type="noConversion"/>
  </si>
  <si>
    <t>觀音山隧道</t>
    <phoneticPr fontId="4" type="noConversion"/>
  </si>
  <si>
    <t>121.40171583</t>
    <phoneticPr fontId="4" type="noConversion"/>
  </si>
  <si>
    <t>25.12933291</t>
    <phoneticPr fontId="4" type="noConversion"/>
  </si>
  <si>
    <t>八里交流道~觀音山交流道</t>
  </si>
  <si>
    <t>1K+100~6K+474</t>
  </si>
  <si>
    <t>2K+570</t>
    <phoneticPr fontId="4" type="noConversion"/>
  </si>
  <si>
    <t>Ⅰ-I42</t>
    <phoneticPr fontId="4" type="noConversion"/>
  </si>
  <si>
    <t>五股一交流道</t>
    <phoneticPr fontId="4" type="noConversion"/>
  </si>
  <si>
    <t>121.43423641</t>
    <phoneticPr fontId="4" type="noConversion"/>
  </si>
  <si>
    <t>25.10737777</t>
    <phoneticPr fontId="4" type="noConversion"/>
  </si>
  <si>
    <t>觀音山交流道~五股一交流道</t>
  </si>
  <si>
    <t>6K+474~10K+200</t>
  </si>
  <si>
    <t>6K+800</t>
    <phoneticPr fontId="4" type="noConversion"/>
  </si>
  <si>
    <t>Ⅰ-I43</t>
    <phoneticPr fontId="4" type="noConversion"/>
  </si>
  <si>
    <t>五股二交流道</t>
    <phoneticPr fontId="4" type="noConversion"/>
  </si>
  <si>
    <t>121.44783693</t>
    <phoneticPr fontId="4" type="noConversion"/>
  </si>
  <si>
    <t>25.08959089</t>
    <phoneticPr fontId="4" type="noConversion"/>
  </si>
  <si>
    <t>五股一交流道~三重交流道</t>
  </si>
  <si>
    <t>10K+200~15K+028</t>
    <phoneticPr fontId="2" type="noConversion"/>
  </si>
  <si>
    <t>10K+700</t>
    <phoneticPr fontId="4" type="noConversion"/>
  </si>
  <si>
    <t>Ⅰ-I44</t>
    <phoneticPr fontId="4" type="noConversion"/>
  </si>
  <si>
    <t>江子翠交流道</t>
    <phoneticPr fontId="4" type="noConversion"/>
  </si>
  <si>
    <t>121.47741565</t>
    <phoneticPr fontId="4" type="noConversion"/>
  </si>
  <si>
    <t>25.05473506</t>
    <phoneticPr fontId="4" type="noConversion"/>
  </si>
  <si>
    <t>三重交流道~板橋交流道</t>
  </si>
  <si>
    <t>15K+028~20K+880</t>
    <phoneticPr fontId="2" type="noConversion"/>
  </si>
  <si>
    <t>15K+900</t>
    <phoneticPr fontId="4" type="noConversion"/>
  </si>
  <si>
    <t>Ⅰ-I45</t>
    <phoneticPr fontId="4" type="noConversion"/>
  </si>
  <si>
    <t>板橋交流道</t>
    <phoneticPr fontId="4" type="noConversion"/>
  </si>
  <si>
    <t>121.47439215</t>
    <phoneticPr fontId="4" type="noConversion"/>
  </si>
  <si>
    <t>25.01417522</t>
    <phoneticPr fontId="4" type="noConversion"/>
  </si>
  <si>
    <t>板橋交流道~新店</t>
    <phoneticPr fontId="2" type="noConversion"/>
  </si>
  <si>
    <t>20K+880~28K+390</t>
    <phoneticPr fontId="2" type="noConversion"/>
  </si>
  <si>
    <t>8～9</t>
  </si>
  <si>
    <t>22K+100</t>
    <phoneticPr fontId="4" type="noConversion"/>
  </si>
  <si>
    <t>台65線</t>
  </si>
  <si>
    <t>Ⅰ-I46</t>
    <phoneticPr fontId="4" type="noConversion"/>
  </si>
  <si>
    <t>泰山交流道</t>
    <phoneticPr fontId="4" type="noConversion"/>
  </si>
  <si>
    <t>121.44223615</t>
    <phoneticPr fontId="4" type="noConversion"/>
  </si>
  <si>
    <t>25.05488585</t>
    <phoneticPr fontId="4" type="noConversion"/>
  </si>
  <si>
    <t>五股端~新莊一交流道</t>
  </si>
  <si>
    <t>0K+000~1K+825</t>
    <phoneticPr fontId="2" type="noConversion"/>
  </si>
  <si>
    <t>北</t>
  </si>
  <si>
    <t>1K+350</t>
    <phoneticPr fontId="4" type="noConversion"/>
  </si>
  <si>
    <t>南</t>
  </si>
  <si>
    <t>Ⅰ-I47</t>
    <phoneticPr fontId="4" type="noConversion"/>
  </si>
  <si>
    <t>新莊二交流道</t>
    <phoneticPr fontId="4" type="noConversion"/>
  </si>
  <si>
    <t>121.44209486</t>
    <phoneticPr fontId="4" type="noConversion"/>
  </si>
  <si>
    <t>25.03311651</t>
    <phoneticPr fontId="4" type="noConversion"/>
  </si>
  <si>
    <t>新莊一交流道~板橋一交流道</t>
  </si>
  <si>
    <t>1K+825~5K+350</t>
    <phoneticPr fontId="2" type="noConversion"/>
  </si>
  <si>
    <t>3K+800</t>
    <phoneticPr fontId="4" type="noConversion"/>
  </si>
  <si>
    <t>Ⅰ-I48</t>
    <phoneticPr fontId="4" type="noConversion"/>
  </si>
  <si>
    <t>板橋二交流道</t>
    <phoneticPr fontId="4" type="noConversion"/>
  </si>
  <si>
    <t>121.44809643</t>
    <phoneticPr fontId="4" type="noConversion"/>
  </si>
  <si>
    <t>24.99645865</t>
    <phoneticPr fontId="4" type="noConversion"/>
  </si>
  <si>
    <t>板橋一交流道~土城一交流道</t>
  </si>
  <si>
    <t>5K+350~10K+706</t>
    <phoneticPr fontId="2" type="noConversion"/>
  </si>
  <si>
    <t>8K+300</t>
    <phoneticPr fontId="4" type="noConversion"/>
  </si>
  <si>
    <t>Ⅰ-I49</t>
    <phoneticPr fontId="4" type="noConversion"/>
  </si>
  <si>
    <t>土城交流道</t>
    <phoneticPr fontId="4" type="noConversion"/>
  </si>
  <si>
    <t>121.43248546</t>
    <phoneticPr fontId="4" type="noConversion"/>
  </si>
  <si>
    <t>24.96654283</t>
    <phoneticPr fontId="4" type="noConversion"/>
  </si>
  <si>
    <t>土城一交流道~土城</t>
    <phoneticPr fontId="2" type="noConversion"/>
  </si>
  <si>
    <t>10K+706~12K+357</t>
    <phoneticPr fontId="2" type="noConversion"/>
  </si>
  <si>
    <t>12K+150</t>
    <phoneticPr fontId="4" type="noConversion"/>
  </si>
  <si>
    <t>編號</t>
    <phoneticPr fontId="2" type="noConversion"/>
  </si>
  <si>
    <t>地點</t>
    <phoneticPr fontId="2" type="noConversion"/>
  </si>
  <si>
    <t>座標(X)</t>
    <phoneticPr fontId="2" type="noConversion"/>
  </si>
  <si>
    <t>座標(Y)</t>
    <phoneticPr fontId="2" type="noConversion"/>
  </si>
  <si>
    <t>車道容量</t>
    <phoneticPr fontId="2" type="noConversion"/>
  </si>
  <si>
    <t>V/C</t>
    <phoneticPr fontId="2" type="noConversion"/>
  </si>
  <si>
    <t>LOS</t>
    <phoneticPr fontId="2" type="noConversion"/>
  </si>
  <si>
    <t>機慢車道</t>
    <phoneticPr fontId="2" type="noConversion"/>
  </si>
  <si>
    <t>桃園縣</t>
  </si>
  <si>
    <t>台66線</t>
  </si>
  <si>
    <t>Ⅰ-I50</t>
    <phoneticPr fontId="4" type="noConversion"/>
  </si>
  <si>
    <t>新興</t>
    <phoneticPr fontId="4" type="noConversion"/>
  </si>
  <si>
    <t>121.09882553</t>
    <phoneticPr fontId="4" type="noConversion"/>
  </si>
  <si>
    <t>25.00129254</t>
    <phoneticPr fontId="4" type="noConversion"/>
  </si>
  <si>
    <t>大潭~北勢</t>
  </si>
  <si>
    <t>0K+000~10K+800</t>
  </si>
  <si>
    <t>5K+600</t>
    <phoneticPr fontId="4" type="noConversion"/>
  </si>
  <si>
    <t>Ⅰ-I50側車道</t>
    <phoneticPr fontId="4" type="noConversion"/>
  </si>
  <si>
    <t>新興</t>
    <phoneticPr fontId="4" type="noConversion"/>
  </si>
  <si>
    <t>121.10050086</t>
    <phoneticPr fontId="4" type="noConversion"/>
  </si>
  <si>
    <t>25.00005593</t>
    <phoneticPr fontId="4" type="noConversion"/>
  </si>
  <si>
    <t>大潭~北勢
(側車道)</t>
    <phoneticPr fontId="2" type="noConversion"/>
  </si>
  <si>
    <t>側車道3車道</t>
  </si>
  <si>
    <t>5K+600</t>
    <phoneticPr fontId="4" type="noConversion"/>
  </si>
  <si>
    <t>Ⅰ-I51</t>
    <phoneticPr fontId="4" type="noConversion"/>
  </si>
  <si>
    <t>高榮</t>
    <phoneticPr fontId="4" type="noConversion"/>
  </si>
  <si>
    <t>121.16740842</t>
    <phoneticPr fontId="4" type="noConversion"/>
  </si>
  <si>
    <t>24.94651563</t>
    <phoneticPr fontId="4" type="noConversion"/>
  </si>
  <si>
    <t>北勢~平鎮系統</t>
  </si>
  <si>
    <t>10K+800~17K+738</t>
  </si>
  <si>
    <t>16～17</t>
  </si>
  <si>
    <t>15K+550</t>
    <phoneticPr fontId="4" type="noConversion"/>
  </si>
  <si>
    <t>Ⅰ-I51側車道</t>
    <phoneticPr fontId="4" type="noConversion"/>
  </si>
  <si>
    <t>高榮</t>
    <phoneticPr fontId="4" type="noConversion"/>
  </si>
  <si>
    <t>121.16741912</t>
    <phoneticPr fontId="4" type="noConversion"/>
  </si>
  <si>
    <t>24.94639381</t>
    <phoneticPr fontId="4" type="noConversion"/>
  </si>
  <si>
    <t>北勢~平鎮系統
(側車道)</t>
    <phoneticPr fontId="2" type="noConversion"/>
  </si>
  <si>
    <t>側車道2車道</t>
  </si>
  <si>
    <t>15K+600</t>
    <phoneticPr fontId="4" type="noConversion"/>
  </si>
  <si>
    <t>Ⅰ-I52</t>
    <phoneticPr fontId="4" type="noConversion"/>
  </si>
  <si>
    <t>宋屋</t>
    <phoneticPr fontId="4" type="noConversion"/>
  </si>
  <si>
    <t>121.20011417</t>
    <phoneticPr fontId="4" type="noConversion"/>
  </si>
  <si>
    <t>24.93100528</t>
    <phoneticPr fontId="4" type="noConversion"/>
  </si>
  <si>
    <t>平鎮系統~南勢</t>
  </si>
  <si>
    <t>17K+738~20K+700</t>
    <phoneticPr fontId="2" type="noConversion"/>
  </si>
  <si>
    <t>19K+300</t>
    <phoneticPr fontId="4" type="noConversion"/>
  </si>
  <si>
    <t>6～7</t>
  </si>
  <si>
    <t>Ⅰ-I52側車道</t>
    <phoneticPr fontId="4" type="noConversion"/>
  </si>
  <si>
    <t>宋屋</t>
    <phoneticPr fontId="4" type="noConversion"/>
  </si>
  <si>
    <t>121.20174025</t>
    <phoneticPr fontId="4" type="noConversion"/>
  </si>
  <si>
    <t>24.93012856</t>
    <phoneticPr fontId="4" type="noConversion"/>
  </si>
  <si>
    <t>平鎮系統~南勢
(側車道)</t>
    <phoneticPr fontId="2" type="noConversion"/>
  </si>
  <si>
    <t>17K+738~20K+700</t>
  </si>
  <si>
    <t>19K+400</t>
    <phoneticPr fontId="4" type="noConversion"/>
  </si>
  <si>
    <t>Ⅰ-I53</t>
  </si>
  <si>
    <t>東勢</t>
  </si>
  <si>
    <t>121.22981452</t>
    <phoneticPr fontId="4" type="noConversion"/>
  </si>
  <si>
    <t>24.90787171</t>
    <phoneticPr fontId="4" type="noConversion"/>
  </si>
  <si>
    <t>南勢~東勢</t>
  </si>
  <si>
    <t>20K+700~23K+600</t>
  </si>
  <si>
    <t>23K+550</t>
  </si>
  <si>
    <t>Ⅰ-I53側車道</t>
  </si>
  <si>
    <t>121.23090827</t>
    <phoneticPr fontId="4" type="noConversion"/>
  </si>
  <si>
    <t>24.90623557</t>
    <phoneticPr fontId="4" type="noConversion"/>
  </si>
  <si>
    <t>南勢~東勢
(側車道)</t>
    <phoneticPr fontId="2" type="noConversion"/>
  </si>
  <si>
    <t>側車道5車道</t>
  </si>
  <si>
    <t>23K+600</t>
  </si>
  <si>
    <t>Ⅰ-I54</t>
  </si>
  <si>
    <t>大溪</t>
  </si>
  <si>
    <t>121.23647672</t>
    <phoneticPr fontId="4" type="noConversion"/>
  </si>
  <si>
    <t>24.90182291</t>
    <phoneticPr fontId="4" type="noConversion"/>
  </si>
  <si>
    <t>東勢~大溪</t>
  </si>
  <si>
    <t>23K+600~27K+200</t>
  </si>
  <si>
    <t>24K+500</t>
  </si>
  <si>
    <t>Ⅰ-I54側車道</t>
  </si>
  <si>
    <t>121.25126758</t>
    <phoneticPr fontId="4" type="noConversion"/>
  </si>
  <si>
    <t>24.89884369</t>
    <phoneticPr fontId="4" type="noConversion"/>
  </si>
  <si>
    <t>東勢~大溪
(側車道)</t>
    <phoneticPr fontId="2" type="noConversion"/>
  </si>
  <si>
    <t>分離車道;側車道2車道</t>
  </si>
  <si>
    <t>26K+700</t>
  </si>
  <si>
    <t>新竹縣</t>
  </si>
  <si>
    <t>台68線</t>
  </si>
  <si>
    <t>Ⅰ-I55</t>
    <phoneticPr fontId="4" type="noConversion"/>
  </si>
  <si>
    <t>南寮</t>
  </si>
  <si>
    <t>120.93602338</t>
  </si>
  <si>
    <t>24.84394786</t>
  </si>
  <si>
    <t>信義新村~南寮交流道</t>
  </si>
  <si>
    <t>0K+000~0K+700</t>
  </si>
  <si>
    <t>0K+400</t>
  </si>
  <si>
    <t>Ⅰ-I56</t>
    <phoneticPr fontId="4" type="noConversion"/>
  </si>
  <si>
    <t>南寮交流道</t>
  </si>
  <si>
    <t>120.93983308</t>
  </si>
  <si>
    <t>24.84186661</t>
  </si>
  <si>
    <t>南寮交流道~新竹一交流道</t>
  </si>
  <si>
    <t>0K+700~4K+000</t>
  </si>
  <si>
    <t>0K+850</t>
  </si>
  <si>
    <t>Ⅰ-I57</t>
    <phoneticPr fontId="4" type="noConversion"/>
  </si>
  <si>
    <t>新竹一交流道</t>
  </si>
  <si>
    <t>120.97731196</t>
  </si>
  <si>
    <t>24.82460716</t>
  </si>
  <si>
    <t>新竹一交流道~新竹二交流道</t>
    <phoneticPr fontId="2" type="noConversion"/>
  </si>
  <si>
    <t>4K+000~5K+200</t>
  </si>
  <si>
    <t>5K+140</t>
  </si>
  <si>
    <t>新竹二交流道</t>
  </si>
  <si>
    <t>Ⅰ-I58</t>
    <phoneticPr fontId="4" type="noConversion"/>
  </si>
  <si>
    <t>120.99388078</t>
  </si>
  <si>
    <t>24.82008655</t>
  </si>
  <si>
    <t>新竹二交流道~頭前溪橋</t>
    <phoneticPr fontId="2" type="noConversion"/>
  </si>
  <si>
    <t>5K+200~7K+200</t>
  </si>
  <si>
    <t>6K+900</t>
  </si>
  <si>
    <t>18～19</t>
  </si>
  <si>
    <t>Ⅰ-I59</t>
    <phoneticPr fontId="4" type="noConversion"/>
  </si>
  <si>
    <t>竹北(科園交流道)</t>
  </si>
  <si>
    <t>121.01470595</t>
  </si>
  <si>
    <t>24.80698565</t>
  </si>
  <si>
    <t>頭前溪橋~科園交流道</t>
  </si>
  <si>
    <t>7K+200~9K+900</t>
  </si>
  <si>
    <t>9K+470</t>
  </si>
  <si>
    <t>Ⅰ-I60</t>
    <phoneticPr fontId="4" type="noConversion"/>
  </si>
  <si>
    <t>芎林交流道</t>
  </si>
  <si>
    <t>121.05912403</t>
  </si>
  <si>
    <t>24.77649336</t>
  </si>
  <si>
    <t>科園交流道~芎林交流道</t>
  </si>
  <si>
    <t>9K+900~15K+300</t>
  </si>
  <si>
    <t>15K+250</t>
  </si>
  <si>
    <t>Ⅰ-I61</t>
    <phoneticPr fontId="4" type="noConversion"/>
  </si>
  <si>
    <t>竹東交流道</t>
  </si>
  <si>
    <t>121.08174878</t>
  </si>
  <si>
    <t>24.75066213</t>
  </si>
  <si>
    <t>芎林交流道~竹東交流道</t>
  </si>
  <si>
    <t>15K+300~19K+900</t>
  </si>
  <si>
    <t>19K+150</t>
  </si>
  <si>
    <t>Ⅰ-I62</t>
    <phoneticPr fontId="4" type="noConversion"/>
  </si>
  <si>
    <t>竹東</t>
  </si>
  <si>
    <t>121.10241677</t>
  </si>
  <si>
    <t>24.72598597</t>
  </si>
  <si>
    <t>竹東交流道~台3線交岔路口</t>
    <phoneticPr fontId="2" type="noConversion"/>
  </si>
  <si>
    <t>19K+900~23K+541</t>
  </si>
  <si>
    <t>22K+650</t>
  </si>
  <si>
    <t>台68甲線</t>
    <phoneticPr fontId="2" type="noConversion"/>
  </si>
  <si>
    <t>Ⅰ-I63</t>
    <phoneticPr fontId="4" type="noConversion"/>
  </si>
  <si>
    <t>竹東</t>
    <phoneticPr fontId="4" type="noConversion"/>
  </si>
  <si>
    <t>121.07454143</t>
    <phoneticPr fontId="4" type="noConversion"/>
  </si>
  <si>
    <t>24.75579173</t>
    <phoneticPr fontId="4" type="noConversion"/>
  </si>
  <si>
    <t>台68線交岔路口~竹東</t>
    <phoneticPr fontId="2" type="noConversion"/>
  </si>
  <si>
    <t>0K+000~0K+987</t>
    <phoneticPr fontId="4" type="noConversion"/>
  </si>
  <si>
    <t>0K+050</t>
    <phoneticPr fontId="2" type="noConversion"/>
  </si>
  <si>
    <t>台82線</t>
  </si>
  <si>
    <t>台84線</t>
  </si>
  <si>
    <t>台86線</t>
  </si>
  <si>
    <t>台88線</t>
  </si>
  <si>
    <t>苗栗縣</t>
  </si>
  <si>
    <t>台72線</t>
  </si>
  <si>
    <t>Ⅱ-I99</t>
  </si>
  <si>
    <t>後龍段</t>
  </si>
  <si>
    <t>後龍~造橋</t>
  </si>
  <si>
    <t>6K+562~0K+000</t>
  </si>
  <si>
    <t>2K+910</t>
  </si>
  <si>
    <t>Ⅱ-II00</t>
  </si>
  <si>
    <t>頭屋段</t>
  </si>
  <si>
    <t>造橋~公館</t>
  </si>
  <si>
    <t>15K+747~6K+562</t>
  </si>
  <si>
    <t>10K+700</t>
  </si>
  <si>
    <t xml:space="preserve">台72線 </t>
  </si>
  <si>
    <t>Ⅱ-II01</t>
  </si>
  <si>
    <t>龜山橋段</t>
  </si>
  <si>
    <t>公館~銅鑼</t>
  </si>
  <si>
    <t>20K+786~15K+747</t>
  </si>
  <si>
    <t>16K+350</t>
  </si>
  <si>
    <t>Ⅱ-II02</t>
  </si>
  <si>
    <t>中平段</t>
  </si>
  <si>
    <t>銅鑼~石圍牆</t>
  </si>
  <si>
    <t>25K+000~20K+786</t>
  </si>
  <si>
    <t>21K+120</t>
  </si>
  <si>
    <t>Ⅱ-II03</t>
  </si>
  <si>
    <t>汶水段</t>
  </si>
  <si>
    <t>石圍牆~獅潭</t>
  </si>
  <si>
    <t>30K+798~25K+000</t>
  </si>
  <si>
    <t>30K+600</t>
  </si>
  <si>
    <t>臺中市</t>
  </si>
  <si>
    <t>台74線</t>
  </si>
  <si>
    <t>快官系統</t>
  </si>
  <si>
    <t>快官交流道~成功交流道</t>
  </si>
  <si>
    <t>0K+000~1K+650</t>
  </si>
  <si>
    <t>Ⅱ-II05</t>
  </si>
  <si>
    <t>烏日</t>
  </si>
  <si>
    <t>成功交流道~筏子溪橋</t>
  </si>
  <si>
    <t>1K+650~2K+500</t>
  </si>
  <si>
    <t>1K+670</t>
  </si>
  <si>
    <t>Ⅱ-II06</t>
  </si>
  <si>
    <t>烏日高鐵站區</t>
  </si>
  <si>
    <t>4K+090</t>
  </si>
  <si>
    <t>Ⅱ-II07</t>
  </si>
  <si>
    <t>南屯一交流道</t>
  </si>
  <si>
    <t>4K+560</t>
  </si>
  <si>
    <t>Ⅱ-II08</t>
  </si>
  <si>
    <t>南屯二交流道</t>
  </si>
  <si>
    <t>南屯一交流道~南屯二交流道</t>
  </si>
  <si>
    <t>5K+500~7K+500</t>
  </si>
  <si>
    <t>7K+050</t>
  </si>
  <si>
    <t>Ⅱ-II09</t>
  </si>
  <si>
    <t>西屯一交流道</t>
  </si>
  <si>
    <t>南屯二交流道~西屯二交流道</t>
  </si>
  <si>
    <t>7K+500~9K+500</t>
  </si>
  <si>
    <t>8K+450</t>
  </si>
  <si>
    <t>Ⅱ-II10</t>
  </si>
  <si>
    <t>西屯二交流道</t>
  </si>
  <si>
    <t>西屯二交流道~西屯三交流道</t>
  </si>
  <si>
    <t>9K+500~10K+940</t>
  </si>
  <si>
    <t>9K+780</t>
  </si>
  <si>
    <t>Ⅱ-II11</t>
  </si>
  <si>
    <t>北屯一交流道</t>
  </si>
  <si>
    <t>西屯三交流道~北屯一交流道</t>
  </si>
  <si>
    <t>10K+940~13K+000</t>
  </si>
  <si>
    <t>12K+750</t>
  </si>
  <si>
    <t>Ⅱ-II12</t>
  </si>
  <si>
    <t>中清地下道</t>
  </si>
  <si>
    <t>北屯一交流道~崇德交流道</t>
  </si>
  <si>
    <t>13K+000~16K+987</t>
  </si>
  <si>
    <t>13K+200</t>
  </si>
  <si>
    <t>Ⅱ-II13</t>
  </si>
  <si>
    <t>崇德交流道</t>
  </si>
  <si>
    <t>崇德交流道~潭子交流道</t>
  </si>
  <si>
    <t>16K+987~18K+847</t>
  </si>
  <si>
    <t>16K+850</t>
  </si>
  <si>
    <t>Ⅱ-II14</t>
  </si>
  <si>
    <t>潭子交流道</t>
  </si>
  <si>
    <t>潭子交流道~松竹交流道</t>
  </si>
  <si>
    <t>18K+847~22K+750</t>
  </si>
  <si>
    <t>18K+400</t>
  </si>
  <si>
    <t>Ⅱ-II15</t>
  </si>
  <si>
    <t>松竹交流道</t>
  </si>
  <si>
    <t>松竹交流道~太原交流道</t>
  </si>
  <si>
    <t>22K+750~24K+411</t>
  </si>
  <si>
    <t>21K+930</t>
  </si>
  <si>
    <t>Ⅱ-II16</t>
  </si>
  <si>
    <t>太原交流道</t>
  </si>
  <si>
    <t>太原交流道~大里一交流道</t>
  </si>
  <si>
    <t>24K+411~30K+137</t>
  </si>
  <si>
    <t>24K+700</t>
  </si>
  <si>
    <t>Ⅱ-II17</t>
  </si>
  <si>
    <t>大里二交流道</t>
  </si>
  <si>
    <t>33K+200</t>
  </si>
  <si>
    <t>編號</t>
    <phoneticPr fontId="2" type="noConversion"/>
  </si>
  <si>
    <t>地點</t>
    <phoneticPr fontId="2" type="noConversion"/>
  </si>
  <si>
    <t>座標(X)</t>
    <phoneticPr fontId="2" type="noConversion"/>
  </si>
  <si>
    <t>座標(Y)</t>
    <phoneticPr fontId="2" type="noConversion"/>
  </si>
  <si>
    <t>車道容量</t>
    <phoneticPr fontId="2" type="noConversion"/>
  </si>
  <si>
    <t>V/C</t>
    <phoneticPr fontId="2" type="noConversion"/>
  </si>
  <si>
    <t>LOS</t>
    <phoneticPr fontId="2" type="noConversion"/>
  </si>
  <si>
    <t>機慢車道</t>
    <phoneticPr fontId="2" type="noConversion"/>
  </si>
  <si>
    <t>主線:80KPH</t>
    <phoneticPr fontId="2" type="noConversion"/>
  </si>
  <si>
    <t>匝道:50KPH</t>
    <phoneticPr fontId="2" type="noConversion"/>
  </si>
  <si>
    <t>Ⅱ-II04</t>
    <phoneticPr fontId="4" type="noConversion"/>
  </si>
  <si>
    <t>Ⅱ-II04
匝道1</t>
    <phoneticPr fontId="4" type="noConversion"/>
  </si>
  <si>
    <t>入口匝道</t>
    <phoneticPr fontId="4" type="noConversion"/>
  </si>
  <si>
    <t>0K+600</t>
  </si>
  <si>
    <t>Ⅱ-II04
匝道2</t>
    <phoneticPr fontId="2" type="noConversion"/>
  </si>
  <si>
    <t>快官系統
0K+600</t>
    <phoneticPr fontId="2" type="noConversion"/>
  </si>
  <si>
    <t>入口匝道</t>
  </si>
  <si>
    <t>Ⅱ-II05
匝道</t>
  </si>
  <si>
    <t>1K+900</t>
  </si>
  <si>
    <t>筏子溪橋~高鐵台中交流道</t>
    <phoneticPr fontId="2" type="noConversion"/>
  </si>
  <si>
    <t>2K+500~4K+500</t>
    <phoneticPr fontId="2" type="noConversion"/>
  </si>
  <si>
    <t>Ⅱ-II06
匝道</t>
  </si>
  <si>
    <t>筏子溪橋~高鐵台中交流道</t>
  </si>
  <si>
    <t>2K+500~4K+500</t>
  </si>
  <si>
    <t>4K+100</t>
  </si>
  <si>
    <t xml:space="preserve"> 9～10</t>
  </si>
  <si>
    <t>台74線</t>
    <phoneticPr fontId="2" type="noConversion"/>
  </si>
  <si>
    <t>高鐵台中交流道~南屯一交流道</t>
    <phoneticPr fontId="2" type="noConversion"/>
  </si>
  <si>
    <t>4K+500~5K+500</t>
    <phoneticPr fontId="2" type="noConversion"/>
  </si>
  <si>
    <t>Ⅱ-II07
匝道</t>
  </si>
  <si>
    <t>4K+500~5K+500</t>
  </si>
  <si>
    <t>出口匝道</t>
  </si>
  <si>
    <t>5K+250</t>
  </si>
  <si>
    <t>Ⅱ-II08
匝道</t>
  </si>
  <si>
    <t>7K+450</t>
  </si>
  <si>
    <t>Ⅱ-II09
匝道</t>
  </si>
  <si>
    <t>9K+200</t>
  </si>
  <si>
    <t>Ⅱ-II10
匝道</t>
  </si>
  <si>
    <t xml:space="preserve"> </t>
  </si>
  <si>
    <t>9K+900</t>
  </si>
  <si>
    <t>Ⅱ-II11
匝道</t>
  </si>
  <si>
    <t>12K+650</t>
  </si>
  <si>
    <t>Ⅱ-II12
匝道</t>
  </si>
  <si>
    <t>13K+300</t>
  </si>
  <si>
    <t>Ⅱ-II13
匝道</t>
  </si>
  <si>
    <t>17K+550</t>
  </si>
  <si>
    <t>Ⅱ-II14
匝道</t>
  </si>
  <si>
    <t>潭子交流道
19K+400</t>
    <phoneticPr fontId="2" type="noConversion"/>
  </si>
  <si>
    <t>潭子交流道~松竹交流道</t>
    <phoneticPr fontId="2" type="noConversion"/>
  </si>
  <si>
    <t>東</t>
    <phoneticPr fontId="4" type="noConversion"/>
  </si>
  <si>
    <t>出口匝道</t>
    <phoneticPr fontId="4" type="noConversion"/>
  </si>
  <si>
    <t>19K+400</t>
  </si>
  <si>
    <t>西</t>
    <phoneticPr fontId="4" type="noConversion"/>
  </si>
  <si>
    <t>Ⅱ-II15
匝道</t>
  </si>
  <si>
    <t>松竹交流道
22K+850</t>
    <phoneticPr fontId="2" type="noConversion"/>
  </si>
  <si>
    <t>入口匝道</t>
    <phoneticPr fontId="4" type="noConversion"/>
  </si>
  <si>
    <t>Ⅱ-II16
匝道</t>
  </si>
  <si>
    <t>24K+950</t>
  </si>
  <si>
    <t>大里一交流道~霧峰交流道</t>
    <phoneticPr fontId="2" type="noConversion"/>
  </si>
  <si>
    <t>30K+137~39K+235</t>
    <phoneticPr fontId="2" type="noConversion"/>
  </si>
  <si>
    <t>Ⅱ-II17
匝道</t>
  </si>
  <si>
    <t>120.68481973</t>
  </si>
  <si>
    <t>24.09146827</t>
  </si>
  <si>
    <t>大里一交流道~霧峰交流道</t>
  </si>
  <si>
    <t>30K+137~39K+235</t>
  </si>
  <si>
    <t>33K+250</t>
  </si>
  <si>
    <t>彰化縣</t>
  </si>
  <si>
    <t>台76線</t>
  </si>
  <si>
    <t>Ⅱ-II21</t>
    <phoneticPr fontId="4" type="noConversion"/>
  </si>
  <si>
    <t>福興交流道</t>
  </si>
  <si>
    <t>芳苑~埔鹽</t>
  </si>
  <si>
    <t>0K+000~13K+000</t>
  </si>
  <si>
    <t>11K+940</t>
  </si>
  <si>
    <t>Ⅱ-II21入口
匝道</t>
    <phoneticPr fontId="4" type="noConversion"/>
  </si>
  <si>
    <t>出口匝道</t>
    <phoneticPr fontId="4" type="noConversion"/>
  </si>
  <si>
    <t>Ⅱ-II22</t>
    <phoneticPr fontId="4" type="noConversion"/>
  </si>
  <si>
    <t>埔鹽系統交流道</t>
  </si>
  <si>
    <t>埔鹽~埔心</t>
  </si>
  <si>
    <t>13K+000~19K+000</t>
  </si>
  <si>
    <t>15K+000</t>
  </si>
  <si>
    <t>Ⅱ-II22入口
匝道1</t>
    <phoneticPr fontId="4" type="noConversion"/>
  </si>
  <si>
    <t>Ⅱ-II22入口
匝道2</t>
    <phoneticPr fontId="4" type="noConversion"/>
  </si>
  <si>
    <t>Ⅱ-II23</t>
    <phoneticPr fontId="4" type="noConversion"/>
  </si>
  <si>
    <t>埔心交流道</t>
  </si>
  <si>
    <t>埔心~員林</t>
  </si>
  <si>
    <t>19K+000~22K+200</t>
  </si>
  <si>
    <t>19K+200</t>
  </si>
  <si>
    <t>Ⅱ-II23入口
匝道</t>
    <phoneticPr fontId="4" type="noConversion"/>
  </si>
  <si>
    <t>彰化縣</t>
    <phoneticPr fontId="4" type="noConversion"/>
  </si>
  <si>
    <t>台76線</t>
    <phoneticPr fontId="4" type="noConversion"/>
  </si>
  <si>
    <t>Ⅱ-II24</t>
    <phoneticPr fontId="4" type="noConversion"/>
  </si>
  <si>
    <t>員林交流道</t>
    <phoneticPr fontId="4" type="noConversion"/>
  </si>
  <si>
    <t>員林~林厝</t>
  </si>
  <si>
    <t>22K+200~26K+100</t>
  </si>
  <si>
    <t>22K+200</t>
    <phoneticPr fontId="4" type="noConversion"/>
  </si>
  <si>
    <t>Ⅱ-II24
入口
匝道</t>
    <phoneticPr fontId="4" type="noConversion"/>
  </si>
  <si>
    <t>員林交流道</t>
  </si>
  <si>
    <t>22K+200</t>
  </si>
  <si>
    <t>Ⅱ-II25</t>
    <phoneticPr fontId="4" type="noConversion"/>
  </si>
  <si>
    <t>林厝交流道</t>
    <phoneticPr fontId="4" type="noConversion"/>
  </si>
  <si>
    <t>林厝~中興</t>
  </si>
  <si>
    <t>26K+100~32K+600</t>
  </si>
  <si>
    <t>26K+100</t>
    <phoneticPr fontId="4" type="noConversion"/>
  </si>
  <si>
    <t>Ⅱ-II25入口
匝道</t>
    <phoneticPr fontId="4" type="noConversion"/>
  </si>
  <si>
    <t>雲林縣</t>
  </si>
  <si>
    <t>台78線</t>
  </si>
  <si>
    <t>V-I25</t>
    <phoneticPr fontId="4" type="noConversion"/>
  </si>
  <si>
    <t>快速公路8K+040</t>
  </si>
  <si>
    <t>台西~東勢</t>
  </si>
  <si>
    <t>0K+000~15K+262</t>
  </si>
  <si>
    <t>V-I26</t>
    <phoneticPr fontId="4" type="noConversion"/>
  </si>
  <si>
    <t>快速公路15K+300</t>
  </si>
  <si>
    <t>東勢~虎尾</t>
  </si>
  <si>
    <t>15K+262~25K+417</t>
  </si>
  <si>
    <t>V-I27</t>
  </si>
  <si>
    <t>快速公路29K+450</t>
  </si>
  <si>
    <t>虎尾~斗南</t>
  </si>
  <si>
    <t>25K+417~30K+400</t>
  </si>
  <si>
    <t>V-I28</t>
  </si>
  <si>
    <t>快速公路38K+800</t>
  </si>
  <si>
    <t>斗南~斗六</t>
  </si>
  <si>
    <t>30K+400~39K+400</t>
  </si>
  <si>
    <t>V-I29</t>
  </si>
  <si>
    <t>快速公路40K+050</t>
  </si>
  <si>
    <t>斗六~古坑</t>
  </si>
  <si>
    <t>39K+400~42K+879</t>
  </si>
  <si>
    <t>14～15</t>
  </si>
  <si>
    <t>嘉義縣</t>
  </si>
  <si>
    <t>V-I30</t>
  </si>
  <si>
    <t>東石大橋</t>
  </si>
  <si>
    <t>東石大橋~朴子</t>
  </si>
  <si>
    <t>3K+600~11K+500</t>
  </si>
  <si>
    <t>3K+650</t>
  </si>
  <si>
    <t>V-I31</t>
  </si>
  <si>
    <t>朴子</t>
  </si>
  <si>
    <t>朴子~馬稠後</t>
  </si>
  <si>
    <t>11K+500~13K+800</t>
  </si>
  <si>
    <t>11K+700</t>
  </si>
  <si>
    <t>V-I32</t>
  </si>
  <si>
    <t>後寮</t>
  </si>
  <si>
    <t>馬稠後~中山高交流道</t>
  </si>
  <si>
    <t>13K+800~22K+530</t>
  </si>
  <si>
    <t>19K+000</t>
  </si>
  <si>
    <t>V-I33</t>
  </si>
  <si>
    <t>中庄</t>
  </si>
  <si>
    <t>中山高交流道~檳榔樹角</t>
  </si>
  <si>
    <t>22K+530~32K+000</t>
  </si>
  <si>
    <t>31K+900</t>
  </si>
  <si>
    <t>V-I34</t>
  </si>
  <si>
    <t>檳榔樹角</t>
  </si>
  <si>
    <t>檳榔樹角~溪底寮</t>
  </si>
  <si>
    <t>32K+000~34K+200</t>
  </si>
  <si>
    <t>33K+100</t>
  </si>
  <si>
    <t>台南市</t>
  </si>
  <si>
    <t>V-I48</t>
  </si>
  <si>
    <t>北門交流道</t>
  </si>
  <si>
    <t>起點~學甲交流道</t>
  </si>
  <si>
    <t>0K+000~8K+640</t>
  </si>
  <si>
    <t>1K+200</t>
  </si>
  <si>
    <t>V-I35</t>
  </si>
  <si>
    <t>學甲交流道</t>
  </si>
  <si>
    <t>學甲交流道~國一</t>
  </si>
  <si>
    <t>8K+640~13K+981</t>
  </si>
  <si>
    <t>8K+700</t>
  </si>
  <si>
    <t>V-I36</t>
  </si>
  <si>
    <t>西庄交流道</t>
  </si>
  <si>
    <t>國一~台一</t>
  </si>
  <si>
    <t>13K+981~26K+462</t>
    <phoneticPr fontId="2" type="noConversion"/>
  </si>
  <si>
    <t>21K+200</t>
  </si>
  <si>
    <t>V-I37</t>
  </si>
  <si>
    <t>大內交流道</t>
  </si>
  <si>
    <t>台一~走馬瀨</t>
  </si>
  <si>
    <t>26K+462~37K+800</t>
  </si>
  <si>
    <t>32K+000</t>
  </si>
  <si>
    <t>V-I38</t>
  </si>
  <si>
    <t>玉豐大橋</t>
  </si>
  <si>
    <t>走馬瀨~玉井</t>
  </si>
  <si>
    <t>37K+800~41K+780</t>
  </si>
  <si>
    <t>40K+470</t>
  </si>
  <si>
    <t>編號</t>
    <phoneticPr fontId="2" type="noConversion"/>
  </si>
  <si>
    <t>地點</t>
    <phoneticPr fontId="2" type="noConversion"/>
  </si>
  <si>
    <t>座標(X)</t>
    <phoneticPr fontId="2" type="noConversion"/>
  </si>
  <si>
    <t>座標(Y)</t>
    <phoneticPr fontId="2" type="noConversion"/>
  </si>
  <si>
    <t>車道容量</t>
    <phoneticPr fontId="2" type="noConversion"/>
  </si>
  <si>
    <t>V/C</t>
    <phoneticPr fontId="2" type="noConversion"/>
  </si>
  <si>
    <t>LOS</t>
    <phoneticPr fontId="2" type="noConversion"/>
  </si>
  <si>
    <t>機慢車道</t>
    <phoneticPr fontId="2" type="noConversion"/>
  </si>
  <si>
    <t>V-I39</t>
  </si>
  <si>
    <t>明興路上方</t>
    <phoneticPr fontId="9" type="noConversion"/>
  </si>
  <si>
    <t>台17線~灣裡交流道</t>
  </si>
  <si>
    <t>0K+000~2K+000</t>
  </si>
  <si>
    <t>0K+550</t>
  </si>
  <si>
    <t>V-I40</t>
  </si>
  <si>
    <t>路橋下</t>
  </si>
  <si>
    <t>灣裡交流道~台南交流道</t>
  </si>
  <si>
    <t>2K+000~5K+300</t>
  </si>
  <si>
    <t>3K+700</t>
  </si>
  <si>
    <t>V-I41</t>
  </si>
  <si>
    <t>鋼拱橋</t>
  </si>
  <si>
    <t>台南交流道~仁德系統交流道</t>
  </si>
  <si>
    <t>5K+300~8K+400</t>
  </si>
  <si>
    <t>6K+000</t>
  </si>
  <si>
    <t>V-I42</t>
  </si>
  <si>
    <t>農路高架橋</t>
  </si>
  <si>
    <t>仁德系統交流道~大潭交流道</t>
  </si>
  <si>
    <t>8K+400~11K+600</t>
  </si>
  <si>
    <t>10K+600</t>
  </si>
  <si>
    <t>V-I43</t>
  </si>
  <si>
    <t>21號橋</t>
  </si>
  <si>
    <t>大潭交流道~歸仁交流道</t>
  </si>
  <si>
    <t>11K+600~16K+600</t>
  </si>
  <si>
    <t>14K+800</t>
  </si>
  <si>
    <t>V-I44</t>
  </si>
  <si>
    <t>關廟端加油站</t>
  </si>
  <si>
    <t>歸仁交流道~關廟</t>
  </si>
  <si>
    <t>16K+600~18K+900</t>
  </si>
  <si>
    <t>18K+700</t>
  </si>
  <si>
    <t>高雄市</t>
  </si>
  <si>
    <t>Ⅲ-I10</t>
    <phoneticPr fontId="4" type="noConversion"/>
  </si>
  <si>
    <t>五甲交流道</t>
    <phoneticPr fontId="4" type="noConversion"/>
  </si>
  <si>
    <t>國道1號~鳳山交流道</t>
    <phoneticPr fontId="2" type="noConversion"/>
  </si>
  <si>
    <t>0K+000~2K+154</t>
    <phoneticPr fontId="2" type="noConversion"/>
  </si>
  <si>
    <t>1K+400</t>
    <phoneticPr fontId="4" type="noConversion"/>
  </si>
  <si>
    <t>Ⅲ-I11</t>
    <phoneticPr fontId="4" type="noConversion"/>
  </si>
  <si>
    <t>鳳山交流道</t>
    <phoneticPr fontId="4" type="noConversion"/>
  </si>
  <si>
    <t>鳳山交流道~大寮交流道</t>
  </si>
  <si>
    <t>2K+154~7K+048</t>
    <phoneticPr fontId="2" type="noConversion"/>
  </si>
  <si>
    <t>Ⅲ-I12</t>
    <phoneticPr fontId="4" type="noConversion"/>
  </si>
  <si>
    <t>大寮交流道</t>
    <phoneticPr fontId="4" type="noConversion"/>
  </si>
  <si>
    <t>大寮交流道~大發交流道</t>
  </si>
  <si>
    <t>7K+048~9K+741</t>
    <phoneticPr fontId="2" type="noConversion"/>
  </si>
  <si>
    <t>7K+700</t>
    <phoneticPr fontId="4" type="noConversion"/>
  </si>
  <si>
    <t>Ⅲ-I13</t>
    <phoneticPr fontId="4" type="noConversion"/>
  </si>
  <si>
    <t>大發交流道</t>
    <phoneticPr fontId="4" type="noConversion"/>
  </si>
  <si>
    <t>大發交流道~萬丹交流道</t>
  </si>
  <si>
    <t>9K+741~15K+143</t>
  </si>
  <si>
    <t>11K+700</t>
    <phoneticPr fontId="4" type="noConversion"/>
  </si>
  <si>
    <t>屏東縣</t>
  </si>
  <si>
    <t>Ⅲ-I14</t>
    <phoneticPr fontId="4" type="noConversion"/>
  </si>
  <si>
    <t>潮州</t>
    <phoneticPr fontId="4" type="noConversion"/>
  </si>
  <si>
    <t>萬丹交流道~竹田</t>
  </si>
  <si>
    <t>15K+143~22K+383</t>
  </si>
  <si>
    <t>20K+000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</si>
</sst>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Border="0"/>
  </cellStyleXfs>
  <cellXfs count="9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>
      <alignment vertical="center"/>
    </xf>
    <xf numFmtId="38" fontId="3" fillId="0" borderId="1" xfId="0" applyNumberFormat="1" applyFont="1" applyBorder="1">
      <alignment vertical="center"/>
    </xf>
    <xf numFmtId="1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8" fontId="3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vertical="center"/>
    </xf>
    <xf numFmtId="38" fontId="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1" fontId="0" fillId="0" borderId="1" xfId="0" applyNumberFormat="1" applyBorder="1" applyAlignment="1">
      <alignment horizontal="left" vertical="center" indent="2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" xfId="1" applyFont="1" applyBorder="1" applyAlignment="1">
      <alignment horizontal="center" vertical="center" shrinkToFit="1"/>
    </xf>
    <xf numFmtId="0" fontId="3" fillId="0" borderId="7" xfId="1" applyFont="1" applyBorder="1" applyAlignment="1">
      <alignment horizontal="center" vertical="center" shrinkToFi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</cellXfs>
  <cellStyles count="2">
    <cellStyle name="一般" xfId="0" builtinId="0"/>
    <cellStyle name="一般_94交通量調查統計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8&#24180;&#25972;&#29702;_&#21271;&#37096;_05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8&#24180;&#25972;&#29702;_&#20013;&#37096;_05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8&#24180;&#25972;&#29702;_&#21335;&#37096;_05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資料"/>
      <sheetName val="台62(整)"/>
      <sheetName val="台62(平)"/>
      <sheetName val="台62(假)"/>
      <sheetName val="台62(六)"/>
      <sheetName val="台62(日)"/>
      <sheetName val="台64(整)"/>
      <sheetName val="台64(平)"/>
      <sheetName val="台64(假)"/>
      <sheetName val="台64(六)"/>
      <sheetName val="台64(日)"/>
      <sheetName val="台65(整)"/>
      <sheetName val="台65(平)"/>
      <sheetName val="台65(假)"/>
      <sheetName val="台65(六)"/>
      <sheetName val="台65(日)"/>
      <sheetName val="台66(整)"/>
      <sheetName val="台66(平)"/>
      <sheetName val="台66(六)"/>
      <sheetName val="台66(日)"/>
      <sheetName val="台66(假)"/>
      <sheetName val="台68(整)"/>
      <sheetName val="台68(平)"/>
      <sheetName val="台68(假)"/>
      <sheetName val="台68(六)"/>
      <sheetName val="台68(日)"/>
    </sheetNames>
    <sheetDataSet>
      <sheetData sheetId="0">
        <row r="24">
          <cell r="A24">
            <v>1</v>
          </cell>
          <cell r="B24">
            <v>1.5</v>
          </cell>
          <cell r="C24">
            <v>1.5</v>
          </cell>
          <cell r="D24">
            <v>3</v>
          </cell>
          <cell r="E24">
            <v>3</v>
          </cell>
          <cell r="F24">
            <v>0.6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資料"/>
      <sheetName val="台72(整)"/>
      <sheetName val="台72(平)"/>
      <sheetName val="台72(假)"/>
      <sheetName val="台72(六)"/>
      <sheetName val="台72(日)"/>
      <sheetName val="台74(整)"/>
      <sheetName val="台74(平)"/>
      <sheetName val="台74(六)"/>
      <sheetName val="台74(日)"/>
      <sheetName val="台74(假)"/>
      <sheetName val="台76(整)"/>
      <sheetName val="台76(平)"/>
      <sheetName val="台76(假)"/>
      <sheetName val="台76(六)"/>
      <sheetName val="台76(日)"/>
    </sheetNames>
    <sheetDataSet>
      <sheetData sheetId="0">
        <row r="13">
          <cell r="B13">
            <v>0</v>
          </cell>
          <cell r="C13">
            <v>0.38</v>
          </cell>
        </row>
        <row r="14">
          <cell r="B14">
            <v>0.38</v>
          </cell>
          <cell r="C14">
            <v>0.63</v>
          </cell>
        </row>
        <row r="15">
          <cell r="B15">
            <v>0.63</v>
          </cell>
          <cell r="C15">
            <v>0.8</v>
          </cell>
        </row>
        <row r="16">
          <cell r="B16">
            <v>0.8</v>
          </cell>
          <cell r="C16">
            <v>0.92</v>
          </cell>
        </row>
        <row r="17">
          <cell r="B17">
            <v>0.92</v>
          </cell>
          <cell r="C17">
            <v>1</v>
          </cell>
        </row>
        <row r="24">
          <cell r="A24">
            <v>1</v>
          </cell>
          <cell r="B24">
            <v>1.5</v>
          </cell>
          <cell r="C24">
            <v>1.5</v>
          </cell>
          <cell r="D24">
            <v>3</v>
          </cell>
          <cell r="E24">
            <v>3</v>
          </cell>
          <cell r="F24">
            <v>0.6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資料"/>
      <sheetName val="台78(整)"/>
      <sheetName val="台78(平)"/>
      <sheetName val="台78(假)"/>
      <sheetName val="台82(整)"/>
      <sheetName val="台82(平)"/>
      <sheetName val="台82(假)"/>
      <sheetName val="台82(六)"/>
      <sheetName val="台82(日)"/>
      <sheetName val="台84(整)"/>
      <sheetName val="台84(平)"/>
      <sheetName val="台84(六)"/>
      <sheetName val="台84(日)"/>
      <sheetName val="台84(假)"/>
      <sheetName val="台86(整)"/>
      <sheetName val="台86(平)"/>
      <sheetName val="台86(假)"/>
      <sheetName val="台86(六)"/>
      <sheetName val="台86(日)"/>
      <sheetName val="台88(整)"/>
      <sheetName val="台88(平)"/>
      <sheetName val="台88(假)"/>
      <sheetName val="台88(六)"/>
      <sheetName val="台88(日)"/>
      <sheetName val="台78(六)"/>
      <sheetName val="台78(日)"/>
    </sheetNames>
    <sheetDataSet>
      <sheetData sheetId="0">
        <row r="13">
          <cell r="B13">
            <v>0</v>
          </cell>
          <cell r="C13">
            <v>0.38</v>
          </cell>
        </row>
        <row r="14">
          <cell r="B14">
            <v>0.38</v>
          </cell>
          <cell r="C14">
            <v>0.63</v>
          </cell>
        </row>
        <row r="15">
          <cell r="B15">
            <v>0.63</v>
          </cell>
          <cell r="C15">
            <v>0.8</v>
          </cell>
        </row>
        <row r="16">
          <cell r="B16">
            <v>0.8</v>
          </cell>
          <cell r="C16">
            <v>0.92</v>
          </cell>
        </row>
        <row r="17">
          <cell r="B17">
            <v>0.92</v>
          </cell>
          <cell r="C17">
            <v>1</v>
          </cell>
        </row>
        <row r="24">
          <cell r="A24">
            <v>1</v>
          </cell>
          <cell r="B24">
            <v>1.5</v>
          </cell>
          <cell r="C24">
            <v>1.5</v>
          </cell>
          <cell r="D24">
            <v>3</v>
          </cell>
          <cell r="E24">
            <v>3</v>
          </cell>
          <cell r="F24">
            <v>0.6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Y19"/>
  <sheetViews>
    <sheetView tabSelected="1" workbookViewId="0">
      <selection activeCell="D27" sqref="D27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14</v>
      </c>
      <c r="X1" s="44" t="s">
        <v>15</v>
      </c>
      <c r="Y1" s="44" t="s">
        <v>16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 t="s">
        <v>28</v>
      </c>
      <c r="X2" s="53"/>
      <c r="Y2" s="53"/>
    </row>
    <row r="3" spans="1:25">
      <c r="A3" s="46"/>
      <c r="B3" s="46"/>
      <c r="C3" s="46"/>
      <c r="D3" s="46"/>
      <c r="E3" s="46"/>
      <c r="F3" s="46"/>
      <c r="G3" s="46"/>
      <c r="H3" s="45"/>
      <c r="I3" s="45"/>
      <c r="J3" s="45"/>
      <c r="K3" s="3"/>
      <c r="L3" s="3"/>
      <c r="M3" s="1" t="s">
        <v>29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31</v>
      </c>
      <c r="U3" s="1"/>
      <c r="V3" s="1"/>
      <c r="W3" s="1" t="s">
        <v>32</v>
      </c>
      <c r="X3" s="45"/>
      <c r="Y3" s="45"/>
    </row>
    <row r="4" spans="1:25">
      <c r="A4" s="46" t="s">
        <v>33</v>
      </c>
      <c r="B4" s="46" t="s">
        <v>34</v>
      </c>
      <c r="C4" s="47" t="s">
        <v>35</v>
      </c>
      <c r="D4" s="4" t="s">
        <v>36</v>
      </c>
      <c r="E4" s="48" t="s">
        <v>37</v>
      </c>
      <c r="F4" s="49" t="s">
        <v>38</v>
      </c>
      <c r="G4" s="50" t="s">
        <v>39</v>
      </c>
      <c r="H4" s="42" t="s">
        <v>40</v>
      </c>
      <c r="I4" s="44">
        <v>2</v>
      </c>
      <c r="J4" s="1" t="s">
        <v>41</v>
      </c>
      <c r="K4" s="1">
        <v>2</v>
      </c>
      <c r="L4" s="1"/>
      <c r="M4" s="5">
        <f>N4*[1]基本資料!$A$24+O4*[1]基本資料!$B$24+P4*[1]基本資料!$C$24+Q4*[1]基本資料!$D$24+R4*[1]基本資料!$E$24+S4*[1]基本資料!$F$24</f>
        <v>9252.4</v>
      </c>
      <c r="N4" s="6">
        <v>7726</v>
      </c>
      <c r="O4" s="6">
        <v>209</v>
      </c>
      <c r="P4" s="6">
        <v>265</v>
      </c>
      <c r="Q4" s="6">
        <v>10</v>
      </c>
      <c r="R4" s="6">
        <v>244</v>
      </c>
      <c r="S4" s="6">
        <v>89</v>
      </c>
      <c r="T4" s="7">
        <v>788</v>
      </c>
      <c r="U4" s="1" t="s">
        <v>42</v>
      </c>
      <c r="V4" s="1" t="s">
        <v>43</v>
      </c>
      <c r="W4" s="1">
        <f t="shared" ref="W4:W15" si="0">2000*K4</f>
        <v>4000</v>
      </c>
      <c r="X4" s="8">
        <f>T4/W4</f>
        <v>0.19700000000000001</v>
      </c>
      <c r="Y4" s="1"/>
    </row>
    <row r="5" spans="1:25">
      <c r="A5" s="46"/>
      <c r="B5" s="46"/>
      <c r="C5" s="47"/>
      <c r="D5" s="4" t="s">
        <v>44</v>
      </c>
      <c r="E5" s="48"/>
      <c r="F5" s="49"/>
      <c r="G5" s="50"/>
      <c r="H5" s="43"/>
      <c r="I5" s="45"/>
      <c r="J5" s="1" t="s">
        <v>45</v>
      </c>
      <c r="K5" s="1">
        <v>2</v>
      </c>
      <c r="L5" s="1"/>
      <c r="M5" s="5">
        <f>N5*[1]基本資料!$A$24+O5*[1]基本資料!$B$24+P5*[1]基本資料!$C$24+Q5*[1]基本資料!$D$24+R5*[1]基本資料!$E$24+S5*[1]基本資料!$F$24</f>
        <v>726.8</v>
      </c>
      <c r="N5" s="5">
        <v>602</v>
      </c>
      <c r="O5" s="1">
        <v>29</v>
      </c>
      <c r="P5" s="1">
        <v>19</v>
      </c>
      <c r="Q5" s="1">
        <v>1</v>
      </c>
      <c r="R5" s="1">
        <v>15</v>
      </c>
      <c r="S5" s="1">
        <v>8</v>
      </c>
      <c r="T5" s="1">
        <v>727</v>
      </c>
      <c r="U5" s="1" t="s">
        <v>46</v>
      </c>
      <c r="V5" s="1" t="s">
        <v>43</v>
      </c>
      <c r="W5" s="1">
        <f t="shared" si="0"/>
        <v>4000</v>
      </c>
      <c r="X5" s="8">
        <f t="shared" ref="X5:X19" si="1">T5/W5</f>
        <v>0.18174999999999999</v>
      </c>
      <c r="Y5" s="1"/>
    </row>
    <row r="6" spans="1:25">
      <c r="A6" s="46" t="s">
        <v>47</v>
      </c>
      <c r="B6" s="46" t="s">
        <v>34</v>
      </c>
      <c r="C6" s="47" t="s">
        <v>48</v>
      </c>
      <c r="D6" s="4" t="s">
        <v>49</v>
      </c>
      <c r="E6" s="48" t="s">
        <v>50</v>
      </c>
      <c r="F6" s="49" t="s">
        <v>51</v>
      </c>
      <c r="G6" s="50" t="s">
        <v>52</v>
      </c>
      <c r="H6" s="42" t="s">
        <v>53</v>
      </c>
      <c r="I6" s="44">
        <v>3.6</v>
      </c>
      <c r="J6" s="1" t="s">
        <v>41</v>
      </c>
      <c r="K6" s="1">
        <v>3</v>
      </c>
      <c r="L6" s="1"/>
      <c r="M6" s="5">
        <f>N6*[1]基本資料!$A$24+O6*[1]基本資料!$B$24+P6*[1]基本資料!$C$24+Q6*[1]基本資料!$D$24+R6*[1]基本資料!$E$24+S6*[1]基本資料!$F$24</f>
        <v>17560.3</v>
      </c>
      <c r="N6" s="5">
        <v>11920</v>
      </c>
      <c r="O6" s="1">
        <v>230</v>
      </c>
      <c r="P6" s="1">
        <v>397</v>
      </c>
      <c r="Q6" s="1">
        <v>19</v>
      </c>
      <c r="R6" s="5">
        <v>1530</v>
      </c>
      <c r="S6" s="1">
        <v>88</v>
      </c>
      <c r="T6" s="5">
        <v>1515</v>
      </c>
      <c r="U6" s="1" t="s">
        <v>54</v>
      </c>
      <c r="V6" s="1"/>
      <c r="W6" s="1">
        <f t="shared" si="0"/>
        <v>6000</v>
      </c>
      <c r="X6" s="8">
        <f t="shared" si="1"/>
        <v>0.2525</v>
      </c>
      <c r="Y6" s="1"/>
    </row>
    <row r="7" spans="1:25">
      <c r="A7" s="46"/>
      <c r="B7" s="46"/>
      <c r="C7" s="47"/>
      <c r="D7" s="4" t="s">
        <v>55</v>
      </c>
      <c r="E7" s="48"/>
      <c r="F7" s="49"/>
      <c r="G7" s="50"/>
      <c r="H7" s="43"/>
      <c r="I7" s="45"/>
      <c r="J7" s="1" t="s">
        <v>45</v>
      </c>
      <c r="K7" s="1">
        <v>3</v>
      </c>
      <c r="L7" s="1"/>
      <c r="M7" s="5">
        <f>N7*[1]基本資料!$A$24+O7*[1]基本資料!$B$24+P7*[1]基本資料!$C$24+Q7*[1]基本資料!$D$24+R7*[1]基本資料!$E$24+S7*[1]基本資料!$F$24</f>
        <v>19207.099999999999</v>
      </c>
      <c r="N7" s="5">
        <v>14423</v>
      </c>
      <c r="O7" s="1">
        <v>246</v>
      </c>
      <c r="P7" s="1">
        <v>273</v>
      </c>
      <c r="Q7" s="1">
        <v>6</v>
      </c>
      <c r="R7" s="5">
        <v>1307</v>
      </c>
      <c r="S7" s="1">
        <v>111</v>
      </c>
      <c r="T7" s="5">
        <v>2224</v>
      </c>
      <c r="U7" s="1" t="s">
        <v>56</v>
      </c>
      <c r="V7" s="1"/>
      <c r="W7" s="1">
        <f t="shared" si="0"/>
        <v>6000</v>
      </c>
      <c r="X7" s="8">
        <f t="shared" si="1"/>
        <v>0.37066666666666664</v>
      </c>
      <c r="Y7" s="1"/>
    </row>
    <row r="8" spans="1:25">
      <c r="A8" s="46" t="s">
        <v>33</v>
      </c>
      <c r="B8" s="46" t="s">
        <v>34</v>
      </c>
      <c r="C8" s="47" t="s">
        <v>57</v>
      </c>
      <c r="D8" s="9" t="s">
        <v>58</v>
      </c>
      <c r="E8" s="48" t="s">
        <v>59</v>
      </c>
      <c r="F8" s="49" t="s">
        <v>60</v>
      </c>
      <c r="G8" s="50" t="s">
        <v>61</v>
      </c>
      <c r="H8" s="42" t="s">
        <v>62</v>
      </c>
      <c r="I8" s="44">
        <v>3.8</v>
      </c>
      <c r="J8" s="1" t="s">
        <v>41</v>
      </c>
      <c r="K8" s="1">
        <v>2</v>
      </c>
      <c r="L8" s="1"/>
      <c r="M8" s="5">
        <f>N8*[1]基本資料!$A$24+O8*[1]基本資料!$B$24+P8*[1]基本資料!$C$24+Q8*[1]基本資料!$D$24+R8*[1]基本資料!$E$24+S8*[1]基本資料!$F$24</f>
        <v>32276.3</v>
      </c>
      <c r="N8" s="5">
        <v>21140</v>
      </c>
      <c r="O8" s="1">
        <v>415</v>
      </c>
      <c r="P8" s="1">
        <v>546</v>
      </c>
      <c r="Q8" s="1">
        <v>85</v>
      </c>
      <c r="R8" s="5">
        <v>3123</v>
      </c>
      <c r="S8" s="1">
        <v>118</v>
      </c>
      <c r="T8" s="5">
        <v>2306</v>
      </c>
      <c r="U8" s="1" t="s">
        <v>63</v>
      </c>
      <c r="V8" s="1"/>
      <c r="W8" s="1">
        <f t="shared" si="0"/>
        <v>4000</v>
      </c>
      <c r="X8" s="8">
        <f t="shared" si="1"/>
        <v>0.57650000000000001</v>
      </c>
      <c r="Y8" s="1"/>
    </row>
    <row r="9" spans="1:25">
      <c r="A9" s="46"/>
      <c r="B9" s="46"/>
      <c r="C9" s="47"/>
      <c r="D9" s="9" t="s">
        <v>64</v>
      </c>
      <c r="E9" s="48"/>
      <c r="F9" s="49"/>
      <c r="G9" s="50"/>
      <c r="H9" s="43"/>
      <c r="I9" s="45"/>
      <c r="J9" s="1" t="s">
        <v>45</v>
      </c>
      <c r="K9" s="1">
        <v>2</v>
      </c>
      <c r="L9" s="1"/>
      <c r="M9" s="5">
        <f>N9*[1]基本資料!$A$24+O9*[1]基本資料!$B$24+P9*[1]基本資料!$C$24+Q9*[1]基本資料!$D$24+R9*[1]基本資料!$E$24+S9*[1]基本資料!$F$24</f>
        <v>30002.799999999999</v>
      </c>
      <c r="N9" s="5">
        <v>19909</v>
      </c>
      <c r="O9" s="1">
        <v>332</v>
      </c>
      <c r="P9" s="1">
        <v>468</v>
      </c>
      <c r="Q9" s="1">
        <v>73</v>
      </c>
      <c r="R9" s="5">
        <v>2865</v>
      </c>
      <c r="S9" s="1">
        <v>133</v>
      </c>
      <c r="T9" s="5">
        <v>2938</v>
      </c>
      <c r="U9" s="1" t="s">
        <v>56</v>
      </c>
      <c r="V9" s="1"/>
      <c r="W9" s="1">
        <f t="shared" si="0"/>
        <v>4000</v>
      </c>
      <c r="X9" s="8">
        <f t="shared" si="1"/>
        <v>0.73450000000000004</v>
      </c>
      <c r="Y9" s="1"/>
    </row>
    <row r="10" spans="1:25" ht="33">
      <c r="A10" s="46" t="s">
        <v>33</v>
      </c>
      <c r="B10" s="46" t="s">
        <v>34</v>
      </c>
      <c r="C10" s="47" t="s">
        <v>65</v>
      </c>
      <c r="D10" s="9" t="s">
        <v>66</v>
      </c>
      <c r="E10" s="48" t="s">
        <v>67</v>
      </c>
      <c r="F10" s="49" t="s">
        <v>68</v>
      </c>
      <c r="G10" s="50" t="s">
        <v>69</v>
      </c>
      <c r="H10" s="42" t="s">
        <v>70</v>
      </c>
      <c r="I10" s="44">
        <v>4.4000000000000004</v>
      </c>
      <c r="J10" s="1" t="s">
        <v>41</v>
      </c>
      <c r="K10" s="1">
        <v>2</v>
      </c>
      <c r="L10" s="1"/>
      <c r="M10" s="5">
        <f>N10*[1]基本資料!$A$24+O10*[1]基本資料!$B$24+P10*[1]基本資料!$C$24+Q10*[1]基本資料!$D$24+R10*[1]基本資料!$E$24+S10*[1]基本資料!$F$24</f>
        <v>29599.200000000001</v>
      </c>
      <c r="N10" s="5">
        <v>19239</v>
      </c>
      <c r="O10" s="1">
        <v>379</v>
      </c>
      <c r="P10" s="1">
        <v>681</v>
      </c>
      <c r="Q10" s="1">
        <v>102</v>
      </c>
      <c r="R10" s="5">
        <v>2792</v>
      </c>
      <c r="S10" s="1">
        <v>147</v>
      </c>
      <c r="T10" s="5">
        <v>2115</v>
      </c>
      <c r="U10" s="1" t="s">
        <v>63</v>
      </c>
      <c r="V10" s="1"/>
      <c r="W10" s="1">
        <f t="shared" si="0"/>
        <v>4000</v>
      </c>
      <c r="X10" s="8">
        <f t="shared" si="1"/>
        <v>0.52875000000000005</v>
      </c>
      <c r="Y10" s="1"/>
    </row>
    <row r="11" spans="1:25">
      <c r="A11" s="46"/>
      <c r="B11" s="46"/>
      <c r="C11" s="47"/>
      <c r="D11" s="9" t="s">
        <v>71</v>
      </c>
      <c r="E11" s="48"/>
      <c r="F11" s="49"/>
      <c r="G11" s="50"/>
      <c r="H11" s="43"/>
      <c r="I11" s="45"/>
      <c r="J11" s="1" t="s">
        <v>45</v>
      </c>
      <c r="K11" s="1">
        <v>2</v>
      </c>
      <c r="L11" s="1"/>
      <c r="M11" s="5">
        <f>N11*[1]基本資料!$A$24+O11*[1]基本資料!$B$24+P11*[1]基本資料!$C$24+Q11*[1]基本資料!$D$24+R11*[1]基本資料!$E$24+S11*[1]基本資料!$F$24</f>
        <v>30535.200000000001</v>
      </c>
      <c r="N11" s="5">
        <v>19479</v>
      </c>
      <c r="O11" s="1">
        <v>409</v>
      </c>
      <c r="P11" s="1">
        <v>1011</v>
      </c>
      <c r="Q11" s="1">
        <v>92</v>
      </c>
      <c r="R11" s="5">
        <v>2844</v>
      </c>
      <c r="S11" s="1">
        <v>197</v>
      </c>
      <c r="T11" s="5">
        <v>2542</v>
      </c>
      <c r="U11" s="1" t="s">
        <v>56</v>
      </c>
      <c r="V11" s="1"/>
      <c r="W11" s="1">
        <f t="shared" si="0"/>
        <v>4000</v>
      </c>
      <c r="X11" s="8">
        <f t="shared" si="1"/>
        <v>0.63549999999999995</v>
      </c>
      <c r="Y11" s="1"/>
    </row>
    <row r="12" spans="1:25">
      <c r="A12" s="46" t="s">
        <v>47</v>
      </c>
      <c r="B12" s="46" t="s">
        <v>34</v>
      </c>
      <c r="C12" s="47" t="s">
        <v>72</v>
      </c>
      <c r="D12" s="9" t="s">
        <v>73</v>
      </c>
      <c r="E12" s="48" t="s">
        <v>74</v>
      </c>
      <c r="F12" s="49" t="s">
        <v>75</v>
      </c>
      <c r="G12" s="50" t="s">
        <v>76</v>
      </c>
      <c r="H12" s="42" t="s">
        <v>77</v>
      </c>
      <c r="I12" s="44">
        <v>2.2000000000000002</v>
      </c>
      <c r="J12" s="1" t="s">
        <v>41</v>
      </c>
      <c r="K12" s="1">
        <v>2</v>
      </c>
      <c r="L12" s="1"/>
      <c r="M12" s="5">
        <f>N12*[1]基本資料!$A$24+O12*[1]基本資料!$B$24+P12*[1]基本資料!$C$24+Q12*[1]基本資料!$D$24+R12*[1]基本資料!$E$24+S12*[1]基本資料!$F$24</f>
        <v>19804.400000000001</v>
      </c>
      <c r="N12" s="5">
        <v>12440</v>
      </c>
      <c r="O12" s="1">
        <v>386</v>
      </c>
      <c r="P12" s="1">
        <v>538</v>
      </c>
      <c r="Q12" s="1">
        <v>78</v>
      </c>
      <c r="R12" s="1">
        <v>1898</v>
      </c>
      <c r="S12" s="1">
        <v>84</v>
      </c>
      <c r="T12" s="5">
        <v>1493</v>
      </c>
      <c r="U12" s="1" t="s">
        <v>63</v>
      </c>
      <c r="V12" s="1" t="s">
        <v>43</v>
      </c>
      <c r="W12" s="1">
        <f t="shared" si="0"/>
        <v>4000</v>
      </c>
      <c r="X12" s="8">
        <f t="shared" si="1"/>
        <v>0.37325000000000003</v>
      </c>
      <c r="Y12" s="1"/>
    </row>
    <row r="13" spans="1:25">
      <c r="A13" s="46"/>
      <c r="B13" s="46"/>
      <c r="C13" s="47"/>
      <c r="D13" s="9" t="s">
        <v>78</v>
      </c>
      <c r="E13" s="48"/>
      <c r="F13" s="49"/>
      <c r="G13" s="50"/>
      <c r="H13" s="43"/>
      <c r="I13" s="45"/>
      <c r="J13" s="1" t="s">
        <v>45</v>
      </c>
      <c r="K13" s="1">
        <v>2</v>
      </c>
      <c r="L13" s="1"/>
      <c r="M13" s="5">
        <f>N13*[1]基本資料!$A$24+O13*[1]基本資料!$B$24+P13*[1]基本資料!$C$24+Q13*[1]基本資料!$D$24+R13*[1]基本資料!$E$24+S13*[1]基本資料!$F$24</f>
        <v>20550.7</v>
      </c>
      <c r="N13" s="5">
        <v>13525</v>
      </c>
      <c r="O13" s="1">
        <v>391</v>
      </c>
      <c r="P13" s="1">
        <v>530</v>
      </c>
      <c r="Q13" s="1">
        <v>95</v>
      </c>
      <c r="R13" s="5">
        <v>1760</v>
      </c>
      <c r="S13" s="1">
        <v>132</v>
      </c>
      <c r="T13" s="5">
        <v>1420</v>
      </c>
      <c r="U13" s="1" t="s">
        <v>42</v>
      </c>
      <c r="V13" s="1" t="s">
        <v>43</v>
      </c>
      <c r="W13" s="1">
        <f t="shared" si="0"/>
        <v>4000</v>
      </c>
      <c r="X13" s="8">
        <f t="shared" si="1"/>
        <v>0.35499999999999998</v>
      </c>
      <c r="Y13" s="1"/>
    </row>
    <row r="14" spans="1:25" ht="33">
      <c r="A14" s="46" t="s">
        <v>33</v>
      </c>
      <c r="B14" s="46" t="s">
        <v>34</v>
      </c>
      <c r="C14" s="47" t="s">
        <v>79</v>
      </c>
      <c r="D14" s="9" t="s">
        <v>80</v>
      </c>
      <c r="E14" s="48" t="s">
        <v>81</v>
      </c>
      <c r="F14" s="49" t="s">
        <v>82</v>
      </c>
      <c r="G14" s="50" t="s">
        <v>83</v>
      </c>
      <c r="H14" s="42" t="s">
        <v>84</v>
      </c>
      <c r="I14" s="44">
        <v>2.8</v>
      </c>
      <c r="J14" s="1" t="s">
        <v>41</v>
      </c>
      <c r="K14" s="1">
        <v>2</v>
      </c>
      <c r="L14" s="1"/>
      <c r="M14" s="5">
        <f>N14*[1]基本資料!$A$24+O14*[1]基本資料!$B$24+P14*[1]基本資料!$C$24+Q14*[1]基本資料!$D$24+R14*[1]基本資料!$E$24+S14*[1]基本資料!$F$24</f>
        <v>9062.2000000000007</v>
      </c>
      <c r="N14" s="5">
        <v>3871</v>
      </c>
      <c r="O14" s="1">
        <v>99</v>
      </c>
      <c r="P14" s="1">
        <v>245</v>
      </c>
      <c r="Q14" s="1">
        <v>81</v>
      </c>
      <c r="R14" s="1">
        <v>1468</v>
      </c>
      <c r="S14" s="1">
        <v>47</v>
      </c>
      <c r="T14" s="5">
        <v>763</v>
      </c>
      <c r="U14" s="1" t="s">
        <v>63</v>
      </c>
      <c r="V14" s="1"/>
      <c r="W14" s="1">
        <f t="shared" si="0"/>
        <v>4000</v>
      </c>
      <c r="X14" s="8">
        <f t="shared" si="1"/>
        <v>0.19075</v>
      </c>
      <c r="Y14" s="1"/>
    </row>
    <row r="15" spans="1:25">
      <c r="A15" s="46"/>
      <c r="B15" s="46"/>
      <c r="C15" s="47"/>
      <c r="D15" s="9" t="s">
        <v>85</v>
      </c>
      <c r="E15" s="48"/>
      <c r="F15" s="49"/>
      <c r="G15" s="50"/>
      <c r="H15" s="43"/>
      <c r="I15" s="45"/>
      <c r="J15" s="1" t="s">
        <v>45</v>
      </c>
      <c r="K15" s="1">
        <v>2</v>
      </c>
      <c r="L15" s="1"/>
      <c r="M15" s="5">
        <f>N15*[1]基本資料!$A$24+O15*[1]基本資料!$B$24+P15*[1]基本資料!$C$24+Q15*[1]基本資料!$D$24+R15*[1]基本資料!$E$24+S15*[1]基本資料!$F$24</f>
        <v>9309.7000000000007</v>
      </c>
      <c r="N15" s="5">
        <v>4213</v>
      </c>
      <c r="O15" s="1">
        <v>73</v>
      </c>
      <c r="P15" s="1">
        <v>216</v>
      </c>
      <c r="Q15" s="1">
        <v>69</v>
      </c>
      <c r="R15" s="1">
        <v>1469</v>
      </c>
      <c r="S15" s="1">
        <v>82</v>
      </c>
      <c r="T15" s="1">
        <v>610</v>
      </c>
      <c r="U15" s="1" t="s">
        <v>86</v>
      </c>
      <c r="V15" s="1"/>
      <c r="W15" s="1">
        <f t="shared" si="0"/>
        <v>4000</v>
      </c>
      <c r="X15" s="8">
        <f t="shared" si="1"/>
        <v>0.1525</v>
      </c>
      <c r="Y15" s="1"/>
    </row>
    <row r="16" spans="1:25">
      <c r="A16" s="46" t="s">
        <v>33</v>
      </c>
      <c r="B16" s="46" t="s">
        <v>87</v>
      </c>
      <c r="C16" s="47" t="s">
        <v>88</v>
      </c>
      <c r="D16" s="9" t="s">
        <v>89</v>
      </c>
      <c r="E16" s="48" t="s">
        <v>90</v>
      </c>
      <c r="F16" s="49" t="s">
        <v>91</v>
      </c>
      <c r="G16" s="50" t="s">
        <v>92</v>
      </c>
      <c r="H16" s="42" t="s">
        <v>93</v>
      </c>
      <c r="I16" s="44">
        <v>3.2</v>
      </c>
      <c r="J16" s="1" t="s">
        <v>41</v>
      </c>
      <c r="K16" s="1">
        <v>2</v>
      </c>
      <c r="L16" s="1"/>
      <c r="M16" s="5">
        <f>N16*[1]基本資料!$A$24+O16*[1]基本資料!$B$24+P16*[1]基本資料!$C$24+Q16*[1]基本資料!$D$24+R16*[1]基本資料!$E$24+S16*[1]基本資料!$F$24</f>
        <v>5894.8</v>
      </c>
      <c r="N16" s="5">
        <v>3181</v>
      </c>
      <c r="O16" s="1">
        <v>17</v>
      </c>
      <c r="P16" s="1">
        <v>95</v>
      </c>
      <c r="Q16" s="1">
        <v>3</v>
      </c>
      <c r="R16" s="1">
        <v>835</v>
      </c>
      <c r="S16" s="1">
        <v>53</v>
      </c>
      <c r="T16" s="1">
        <v>459</v>
      </c>
      <c r="U16" s="1" t="s">
        <v>54</v>
      </c>
      <c r="V16" s="1"/>
      <c r="W16" s="1">
        <f>1800*K16</f>
        <v>3600</v>
      </c>
      <c r="X16" s="8">
        <f t="shared" si="1"/>
        <v>0.1275</v>
      </c>
      <c r="Y16" s="1"/>
    </row>
    <row r="17" spans="1:25">
      <c r="A17" s="46"/>
      <c r="B17" s="46"/>
      <c r="C17" s="47"/>
      <c r="D17" s="9" t="s">
        <v>94</v>
      </c>
      <c r="E17" s="48"/>
      <c r="F17" s="49"/>
      <c r="G17" s="50"/>
      <c r="H17" s="43"/>
      <c r="I17" s="45"/>
      <c r="J17" s="1" t="s">
        <v>45</v>
      </c>
      <c r="K17" s="1">
        <v>2</v>
      </c>
      <c r="L17" s="1"/>
      <c r="M17" s="5">
        <f>N17*[1]基本資料!$A$24+O17*[1]基本資料!$B$24+P17*[1]基本資料!$C$24+Q17*[1]基本資料!$D$24+R17*[1]基本資料!$E$24+S17*[1]基本資料!$F$24</f>
        <v>5787.1</v>
      </c>
      <c r="N17" s="5">
        <v>3043</v>
      </c>
      <c r="O17" s="1">
        <v>17</v>
      </c>
      <c r="P17" s="1">
        <v>56</v>
      </c>
      <c r="Q17" s="1">
        <v>3</v>
      </c>
      <c r="R17" s="1">
        <v>867</v>
      </c>
      <c r="S17" s="1">
        <v>41</v>
      </c>
      <c r="T17" s="1">
        <v>468</v>
      </c>
      <c r="U17" s="1" t="s">
        <v>56</v>
      </c>
      <c r="V17" s="1"/>
      <c r="W17" s="1">
        <f>1800*K17</f>
        <v>3600</v>
      </c>
      <c r="X17" s="8">
        <f t="shared" si="1"/>
        <v>0.13</v>
      </c>
      <c r="Y17" s="1"/>
    </row>
    <row r="18" spans="1:25">
      <c r="A18" s="46" t="s">
        <v>33</v>
      </c>
      <c r="B18" s="46" t="s">
        <v>87</v>
      </c>
      <c r="C18" s="47" t="s">
        <v>95</v>
      </c>
      <c r="D18" s="9" t="s">
        <v>96</v>
      </c>
      <c r="E18" s="48" t="s">
        <v>97</v>
      </c>
      <c r="F18" s="49" t="s">
        <v>98</v>
      </c>
      <c r="G18" s="50" t="s">
        <v>99</v>
      </c>
      <c r="H18" s="42" t="s">
        <v>100</v>
      </c>
      <c r="I18" s="44">
        <v>2.4</v>
      </c>
      <c r="J18" s="1" t="s">
        <v>41</v>
      </c>
      <c r="K18" s="1">
        <v>2</v>
      </c>
      <c r="L18" s="1"/>
      <c r="M18" s="5">
        <f>N18*[1]基本資料!$A$24+O18*[1]基本資料!$B$24+P18*[1]基本資料!$C$24+Q18*[1]基本資料!$D$24+R18*[1]基本資料!$E$24+S18*[1]基本資料!$F$24</f>
        <v>11015</v>
      </c>
      <c r="N18" s="5">
        <v>7727</v>
      </c>
      <c r="O18" s="1">
        <v>58</v>
      </c>
      <c r="P18" s="1">
        <v>196</v>
      </c>
      <c r="Q18" s="1">
        <v>2</v>
      </c>
      <c r="R18" s="1">
        <v>948</v>
      </c>
      <c r="S18" s="1">
        <v>95</v>
      </c>
      <c r="T18" s="1">
        <v>1326</v>
      </c>
      <c r="U18" s="1" t="s">
        <v>56</v>
      </c>
      <c r="V18" s="1" t="s">
        <v>43</v>
      </c>
      <c r="W18" s="1">
        <f>1800*K18</f>
        <v>3600</v>
      </c>
      <c r="X18" s="8">
        <f t="shared" si="1"/>
        <v>0.36833333333333335</v>
      </c>
      <c r="Y18" s="1"/>
    </row>
    <row r="19" spans="1:25">
      <c r="A19" s="46"/>
      <c r="B19" s="46"/>
      <c r="C19" s="47"/>
      <c r="D19" s="9" t="s">
        <v>101</v>
      </c>
      <c r="E19" s="48"/>
      <c r="F19" s="49"/>
      <c r="G19" s="50"/>
      <c r="H19" s="43"/>
      <c r="I19" s="45"/>
      <c r="J19" s="1" t="s">
        <v>45</v>
      </c>
      <c r="K19" s="1">
        <v>2</v>
      </c>
      <c r="L19" s="1"/>
      <c r="M19" s="5">
        <f>N19*[1]基本資料!$A$24+O19*[1]基本資料!$B$24+P19*[1]基本資料!$C$24+Q19*[1]基本資料!$D$24+R19*[1]基本資料!$E$24+S19*[1]基本資料!$F$24</f>
        <v>10346.799999999999</v>
      </c>
      <c r="N19" s="5">
        <v>7207</v>
      </c>
      <c r="O19" s="1">
        <v>47</v>
      </c>
      <c r="P19" s="1">
        <v>185</v>
      </c>
      <c r="Q19" s="1">
        <v>4</v>
      </c>
      <c r="R19" s="1">
        <v>908</v>
      </c>
      <c r="S19" s="1">
        <v>93</v>
      </c>
      <c r="T19" s="1">
        <v>926</v>
      </c>
      <c r="U19" s="1" t="s">
        <v>54</v>
      </c>
      <c r="V19" s="1" t="s">
        <v>43</v>
      </c>
      <c r="W19" s="1">
        <f>1800*K19</f>
        <v>3600</v>
      </c>
      <c r="X19" s="8">
        <f t="shared" si="1"/>
        <v>0.25722222222222224</v>
      </c>
      <c r="Y19" s="1"/>
    </row>
  </sheetData>
  <mergeCells count="79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4:A15"/>
    <mergeCell ref="B14:B15"/>
    <mergeCell ref="C14:C15"/>
    <mergeCell ref="E14:E15"/>
    <mergeCell ref="F14:F15"/>
    <mergeCell ref="G14:G15"/>
    <mergeCell ref="H14:H15"/>
    <mergeCell ref="I14:I15"/>
    <mergeCell ref="A12:A13"/>
    <mergeCell ref="B12:B13"/>
    <mergeCell ref="C12:C13"/>
    <mergeCell ref="E12:E13"/>
    <mergeCell ref="F12:F13"/>
    <mergeCell ref="G12:G13"/>
    <mergeCell ref="H16:H17"/>
    <mergeCell ref="I16:I17"/>
    <mergeCell ref="A18:A19"/>
    <mergeCell ref="B18:B19"/>
    <mergeCell ref="C18:C19"/>
    <mergeCell ref="E18:E19"/>
    <mergeCell ref="F18:F19"/>
    <mergeCell ref="G18:G19"/>
    <mergeCell ref="H18:H19"/>
    <mergeCell ref="I18:I19"/>
    <mergeCell ref="A16:A17"/>
    <mergeCell ref="B16:B17"/>
    <mergeCell ref="C16:C17"/>
    <mergeCell ref="E16:E17"/>
    <mergeCell ref="F16:F17"/>
    <mergeCell ref="G16:G1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Y13"/>
  <sheetViews>
    <sheetView workbookViewId="0">
      <selection sqref="A1:Y13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14</v>
      </c>
      <c r="X1" s="44" t="s">
        <v>15</v>
      </c>
      <c r="Y1" s="44" t="s">
        <v>16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>
      <c r="A4" s="71" t="s">
        <v>546</v>
      </c>
      <c r="B4" s="71" t="s">
        <v>323</v>
      </c>
      <c r="C4" s="47" t="s">
        <v>547</v>
      </c>
      <c r="D4" s="9" t="s">
        <v>548</v>
      </c>
      <c r="E4" s="62">
        <v>120.18967000000001</v>
      </c>
      <c r="F4" s="62">
        <v>23.452220000000001</v>
      </c>
      <c r="G4" s="73" t="s">
        <v>549</v>
      </c>
      <c r="H4" s="73" t="s">
        <v>550</v>
      </c>
      <c r="I4" s="73">
        <v>7.9</v>
      </c>
      <c r="J4" s="30" t="s">
        <v>41</v>
      </c>
      <c r="K4" s="30">
        <v>2</v>
      </c>
      <c r="L4" s="30">
        <v>1</v>
      </c>
      <c r="M4" s="12">
        <f>N4*[3]基本資料!$A$24+O4*[3]基本資料!$B$24+P4*[3]基本資料!$C$24+Q4*[3]基本資料!$D$24+R4*[3]基本資料!$E$24+S4*[3]基本資料!$F$24</f>
        <v>5343.5</v>
      </c>
      <c r="N4" s="13">
        <v>4454</v>
      </c>
      <c r="O4" s="13">
        <v>60</v>
      </c>
      <c r="P4" s="13">
        <v>111</v>
      </c>
      <c r="Q4" s="13">
        <v>9</v>
      </c>
      <c r="R4" s="13">
        <v>44</v>
      </c>
      <c r="S4" s="13">
        <v>790</v>
      </c>
      <c r="T4" s="14">
        <v>491</v>
      </c>
      <c r="U4" s="4" t="s">
        <v>54</v>
      </c>
      <c r="V4" s="22"/>
      <c r="W4" s="15">
        <f>1900*K4</f>
        <v>3800</v>
      </c>
      <c r="X4" s="16">
        <f>T4/W4</f>
        <v>0.12921052631578947</v>
      </c>
      <c r="Y4" s="20"/>
    </row>
    <row r="5" spans="1:25">
      <c r="A5" s="72"/>
      <c r="B5" s="72"/>
      <c r="C5" s="47"/>
      <c r="D5" s="9" t="s">
        <v>551</v>
      </c>
      <c r="E5" s="63"/>
      <c r="F5" s="63"/>
      <c r="G5" s="74"/>
      <c r="H5" s="74"/>
      <c r="I5" s="74"/>
      <c r="J5" s="30" t="s">
        <v>45</v>
      </c>
      <c r="K5" s="30">
        <v>2</v>
      </c>
      <c r="L5" s="30">
        <v>1</v>
      </c>
      <c r="M5" s="12">
        <f>N5*[3]基本資料!$A$24+O5*[3]基本資料!$B$24+P5*[3]基本資料!$C$24+Q5*[3]基本資料!$D$24+R5*[3]基本資料!$E$24+S5*[3]基本資料!$F$24</f>
        <v>5134.1000000000004</v>
      </c>
      <c r="N5" s="13">
        <v>4277</v>
      </c>
      <c r="O5" s="13">
        <v>53</v>
      </c>
      <c r="P5" s="13">
        <v>108</v>
      </c>
      <c r="Q5" s="13">
        <v>5</v>
      </c>
      <c r="R5" s="13">
        <v>29</v>
      </c>
      <c r="S5" s="13">
        <v>856</v>
      </c>
      <c r="T5" s="14">
        <v>382.7</v>
      </c>
      <c r="U5" s="4" t="s">
        <v>46</v>
      </c>
      <c r="V5" s="22"/>
      <c r="W5" s="15">
        <f>1900*K5</f>
        <v>3800</v>
      </c>
      <c r="X5" s="16">
        <f t="shared" ref="X5:X13" si="0">T5/W5</f>
        <v>0.10071052631578947</v>
      </c>
      <c r="Y5" s="20"/>
    </row>
    <row r="6" spans="1:25">
      <c r="A6" s="68" t="s">
        <v>546</v>
      </c>
      <c r="B6" s="68" t="s">
        <v>323</v>
      </c>
      <c r="C6" s="47" t="s">
        <v>552</v>
      </c>
      <c r="D6" s="39" t="s">
        <v>553</v>
      </c>
      <c r="E6" s="62">
        <v>120.25967</v>
      </c>
      <c r="F6" s="62">
        <v>23.452220000000001</v>
      </c>
      <c r="G6" s="89" t="s">
        <v>554</v>
      </c>
      <c r="H6" s="89" t="s">
        <v>555</v>
      </c>
      <c r="I6" s="89">
        <v>2.2999999999999998</v>
      </c>
      <c r="J6" s="30" t="s">
        <v>41</v>
      </c>
      <c r="K6" s="30">
        <v>2</v>
      </c>
      <c r="L6" s="30"/>
      <c r="M6" s="12">
        <f>N6*[3]基本資料!$A$24+O6*[3]基本資料!$B$24+P6*[3]基本資料!$C$24+Q6*[3]基本資料!$D$24+R6*[3]基本資料!$E$24+S6*[3]基本資料!$F$24</f>
        <v>9667.2999999999993</v>
      </c>
      <c r="N6" s="13">
        <v>8383</v>
      </c>
      <c r="O6" s="13">
        <v>58</v>
      </c>
      <c r="P6" s="13">
        <v>453</v>
      </c>
      <c r="Q6" s="13">
        <v>14</v>
      </c>
      <c r="R6" s="13">
        <v>157</v>
      </c>
      <c r="S6" s="13">
        <v>8</v>
      </c>
      <c r="T6" s="14">
        <v>913.7</v>
      </c>
      <c r="U6" s="4" t="s">
        <v>54</v>
      </c>
      <c r="V6" s="22"/>
      <c r="W6" s="15">
        <f t="shared" ref="W6:W13" si="1">2100*K6</f>
        <v>4200</v>
      </c>
      <c r="X6" s="16">
        <f t="shared" si="0"/>
        <v>0.21754761904761905</v>
      </c>
      <c r="Y6" s="20"/>
    </row>
    <row r="7" spans="1:25">
      <c r="A7" s="68"/>
      <c r="B7" s="68"/>
      <c r="C7" s="47"/>
      <c r="D7" s="39" t="s">
        <v>556</v>
      </c>
      <c r="E7" s="63"/>
      <c r="F7" s="63"/>
      <c r="G7" s="89"/>
      <c r="H7" s="89"/>
      <c r="I7" s="89"/>
      <c r="J7" s="30" t="s">
        <v>45</v>
      </c>
      <c r="K7" s="30">
        <v>2</v>
      </c>
      <c r="L7" s="30"/>
      <c r="M7" s="12">
        <f>N7*[3]基本資料!$A$24+O7*[3]基本資料!$B$24+P7*[3]基本資料!$C$24+Q7*[3]基本資料!$D$24+R7*[3]基本資料!$E$24+S7*[3]基本資料!$F$24</f>
        <v>11227.4</v>
      </c>
      <c r="N7" s="13">
        <v>10220</v>
      </c>
      <c r="O7" s="13">
        <v>63</v>
      </c>
      <c r="P7" s="13">
        <v>305</v>
      </c>
      <c r="Q7" s="13">
        <v>18</v>
      </c>
      <c r="R7" s="13">
        <v>132</v>
      </c>
      <c r="S7" s="13">
        <v>9</v>
      </c>
      <c r="T7" s="14">
        <v>1054.5</v>
      </c>
      <c r="U7" s="4" t="s">
        <v>286</v>
      </c>
      <c r="V7" s="22"/>
      <c r="W7" s="15">
        <f t="shared" si="1"/>
        <v>4200</v>
      </c>
      <c r="X7" s="16">
        <f t="shared" si="0"/>
        <v>0.25107142857142856</v>
      </c>
      <c r="Y7" s="20"/>
    </row>
    <row r="8" spans="1:25">
      <c r="A8" s="68" t="s">
        <v>546</v>
      </c>
      <c r="B8" s="68" t="s">
        <v>323</v>
      </c>
      <c r="C8" s="47" t="s">
        <v>557</v>
      </c>
      <c r="D8" s="39" t="s">
        <v>558</v>
      </c>
      <c r="E8" s="62">
        <v>120.32268999999999</v>
      </c>
      <c r="F8" s="62">
        <v>23.428609999999999</v>
      </c>
      <c r="G8" s="89" t="s">
        <v>559</v>
      </c>
      <c r="H8" s="89" t="s">
        <v>560</v>
      </c>
      <c r="I8" s="89">
        <v>8.6999999999999993</v>
      </c>
      <c r="J8" s="30" t="s">
        <v>41</v>
      </c>
      <c r="K8" s="30">
        <v>2</v>
      </c>
      <c r="L8" s="30"/>
      <c r="M8" s="12">
        <f>N8*[3]基本資料!$A$24+O8*[3]基本資料!$B$24+P8*[3]基本資料!$C$24+Q8*[3]基本資料!$D$24+R8*[3]基本資料!$E$24+S8*[3]基本資料!$F$24</f>
        <v>16000.8</v>
      </c>
      <c r="N8" s="13">
        <v>13797</v>
      </c>
      <c r="O8" s="13">
        <v>130</v>
      </c>
      <c r="P8" s="13">
        <v>810</v>
      </c>
      <c r="Q8" s="13">
        <v>24</v>
      </c>
      <c r="R8" s="13">
        <v>239</v>
      </c>
      <c r="S8" s="13">
        <v>8</v>
      </c>
      <c r="T8" s="14">
        <v>1700.2</v>
      </c>
      <c r="U8" s="4" t="s">
        <v>54</v>
      </c>
      <c r="V8" s="22"/>
      <c r="W8" s="15">
        <f t="shared" si="1"/>
        <v>4200</v>
      </c>
      <c r="X8" s="16">
        <f t="shared" si="0"/>
        <v>0.40480952380952384</v>
      </c>
      <c r="Y8" s="20"/>
    </row>
    <row r="9" spans="1:25">
      <c r="A9" s="68"/>
      <c r="B9" s="68"/>
      <c r="C9" s="47"/>
      <c r="D9" s="39" t="s">
        <v>561</v>
      </c>
      <c r="E9" s="63"/>
      <c r="F9" s="63"/>
      <c r="G9" s="89"/>
      <c r="H9" s="89"/>
      <c r="I9" s="89"/>
      <c r="J9" s="30" t="s">
        <v>45</v>
      </c>
      <c r="K9" s="30">
        <v>2</v>
      </c>
      <c r="L9" s="30"/>
      <c r="M9" s="12">
        <f>N9*[3]基本資料!$A$24+O9*[3]基本資料!$B$24+P9*[3]基本資料!$C$24+Q9*[3]基本資料!$D$24+R9*[3]基本資料!$E$24+S9*[3]基本資料!$F$24</f>
        <v>16337.6</v>
      </c>
      <c r="N9" s="13">
        <v>14237</v>
      </c>
      <c r="O9" s="13">
        <v>134</v>
      </c>
      <c r="P9" s="13">
        <v>760</v>
      </c>
      <c r="Q9" s="13">
        <v>17</v>
      </c>
      <c r="R9" s="13">
        <v>233</v>
      </c>
      <c r="S9" s="13">
        <v>16</v>
      </c>
      <c r="T9" s="14">
        <v>1716.7</v>
      </c>
      <c r="U9" s="4" t="s">
        <v>56</v>
      </c>
      <c r="V9" s="22"/>
      <c r="W9" s="15">
        <f t="shared" si="1"/>
        <v>4200</v>
      </c>
      <c r="X9" s="16">
        <f t="shared" si="0"/>
        <v>0.40873809523809523</v>
      </c>
      <c r="Y9" s="20"/>
    </row>
    <row r="10" spans="1:25">
      <c r="A10" s="68" t="s">
        <v>546</v>
      </c>
      <c r="B10" s="68" t="s">
        <v>323</v>
      </c>
      <c r="C10" s="47" t="s">
        <v>562</v>
      </c>
      <c r="D10" s="39" t="s">
        <v>563</v>
      </c>
      <c r="E10" s="62">
        <v>120.44503</v>
      </c>
      <c r="F10" s="62">
        <v>23.42944</v>
      </c>
      <c r="G10" s="89" t="s">
        <v>564</v>
      </c>
      <c r="H10" s="89" t="s">
        <v>565</v>
      </c>
      <c r="I10" s="89">
        <v>9.5</v>
      </c>
      <c r="J10" s="30" t="s">
        <v>41</v>
      </c>
      <c r="K10" s="30">
        <v>2</v>
      </c>
      <c r="L10" s="30"/>
      <c r="M10" s="12">
        <f>N10*[3]基本資料!$A$24+O10*[3]基本資料!$B$24+P10*[3]基本資料!$C$24+Q10*[3]基本資料!$D$24+R10*[3]基本資料!$E$24+S10*[3]基本資料!$F$24</f>
        <v>13998.9</v>
      </c>
      <c r="N10" s="13">
        <v>11118</v>
      </c>
      <c r="O10" s="13">
        <v>137</v>
      </c>
      <c r="P10" s="13">
        <v>840</v>
      </c>
      <c r="Q10" s="13">
        <v>20</v>
      </c>
      <c r="R10" s="13">
        <v>450</v>
      </c>
      <c r="S10" s="13">
        <v>9</v>
      </c>
      <c r="T10" s="14">
        <v>1126</v>
      </c>
      <c r="U10" s="4" t="s">
        <v>54</v>
      </c>
      <c r="V10" s="22"/>
      <c r="W10" s="15">
        <f t="shared" si="1"/>
        <v>4200</v>
      </c>
      <c r="X10" s="16">
        <f t="shared" si="0"/>
        <v>0.26809523809523811</v>
      </c>
      <c r="Y10" s="20"/>
    </row>
    <row r="11" spans="1:25">
      <c r="A11" s="68"/>
      <c r="B11" s="68"/>
      <c r="C11" s="47"/>
      <c r="D11" s="39" t="s">
        <v>566</v>
      </c>
      <c r="E11" s="63"/>
      <c r="F11" s="63"/>
      <c r="G11" s="89"/>
      <c r="H11" s="89"/>
      <c r="I11" s="89"/>
      <c r="J11" s="30" t="s">
        <v>45</v>
      </c>
      <c r="K11" s="30">
        <v>2</v>
      </c>
      <c r="L11" s="30"/>
      <c r="M11" s="12">
        <f>N11*[3]基本資料!$A$24+O11*[3]基本資料!$B$24+P11*[3]基本資料!$C$24+Q11*[3]基本資料!$D$24+R11*[3]基本資料!$E$24+S11*[3]基本資料!$F$24</f>
        <v>12198.5</v>
      </c>
      <c r="N11" s="13">
        <v>9671</v>
      </c>
      <c r="O11" s="13">
        <v>114</v>
      </c>
      <c r="P11" s="13">
        <v>711</v>
      </c>
      <c r="Q11" s="13">
        <v>16</v>
      </c>
      <c r="R11" s="13">
        <v>411</v>
      </c>
      <c r="S11" s="13">
        <v>15</v>
      </c>
      <c r="T11" s="14">
        <v>1064.3</v>
      </c>
      <c r="U11" s="4" t="s">
        <v>54</v>
      </c>
      <c r="V11" s="22"/>
      <c r="W11" s="15">
        <f t="shared" si="1"/>
        <v>4200</v>
      </c>
      <c r="X11" s="16">
        <f t="shared" si="0"/>
        <v>0.25340476190476191</v>
      </c>
      <c r="Y11" s="20"/>
    </row>
    <row r="12" spans="1:25">
      <c r="A12" s="68" t="s">
        <v>546</v>
      </c>
      <c r="B12" s="68" t="s">
        <v>323</v>
      </c>
      <c r="C12" s="47" t="s">
        <v>567</v>
      </c>
      <c r="D12" s="39" t="s">
        <v>568</v>
      </c>
      <c r="E12" s="62">
        <v>120.455</v>
      </c>
      <c r="F12" s="62">
        <v>23.43281</v>
      </c>
      <c r="G12" s="89" t="s">
        <v>569</v>
      </c>
      <c r="H12" s="89" t="s">
        <v>570</v>
      </c>
      <c r="I12" s="89">
        <v>2.2000000000000002</v>
      </c>
      <c r="J12" s="30" t="s">
        <v>41</v>
      </c>
      <c r="K12" s="30">
        <v>2</v>
      </c>
      <c r="L12" s="30"/>
      <c r="M12" s="12">
        <f>N12*[3]基本資料!$A$24+O12*[3]基本資料!$B$24+P12*[3]基本資料!$C$24+Q12*[3]基本資料!$D$24+R12*[3]基本資料!$E$24+S12*[3]基本資料!$F$24</f>
        <v>9442.5</v>
      </c>
      <c r="N12" s="13">
        <v>7755</v>
      </c>
      <c r="O12" s="13">
        <v>55</v>
      </c>
      <c r="P12" s="13">
        <v>496</v>
      </c>
      <c r="Q12" s="13">
        <v>5</v>
      </c>
      <c r="R12" s="13">
        <v>282</v>
      </c>
      <c r="S12" s="13">
        <v>0</v>
      </c>
      <c r="T12" s="14">
        <v>697.5</v>
      </c>
      <c r="U12" s="4" t="s">
        <v>54</v>
      </c>
      <c r="V12" s="22"/>
      <c r="W12" s="15">
        <f t="shared" si="1"/>
        <v>4200</v>
      </c>
      <c r="X12" s="16">
        <f t="shared" si="0"/>
        <v>0.16607142857142856</v>
      </c>
      <c r="Y12" s="20"/>
    </row>
    <row r="13" spans="1:25">
      <c r="A13" s="68"/>
      <c r="B13" s="68"/>
      <c r="C13" s="47"/>
      <c r="D13" s="39" t="s">
        <v>571</v>
      </c>
      <c r="E13" s="63"/>
      <c r="F13" s="63"/>
      <c r="G13" s="89"/>
      <c r="H13" s="89"/>
      <c r="I13" s="89"/>
      <c r="J13" s="30" t="s">
        <v>45</v>
      </c>
      <c r="K13" s="30">
        <v>2</v>
      </c>
      <c r="L13" s="30"/>
      <c r="M13" s="12">
        <f>N13*[3]基本資料!$A$24+O13*[3]基本資料!$B$24+P13*[3]基本資料!$C$24+Q13*[3]基本資料!$D$24+R13*[3]基本資料!$E$24+S13*[3]基本資料!$F$24</f>
        <v>9361</v>
      </c>
      <c r="N13" s="13">
        <v>7771</v>
      </c>
      <c r="O13" s="13">
        <v>140</v>
      </c>
      <c r="P13" s="13">
        <v>440</v>
      </c>
      <c r="Q13" s="13">
        <v>2</v>
      </c>
      <c r="R13" s="13">
        <v>238</v>
      </c>
      <c r="S13" s="13">
        <v>0</v>
      </c>
      <c r="T13" s="14">
        <v>714</v>
      </c>
      <c r="U13" s="4" t="s">
        <v>56</v>
      </c>
      <c r="V13" s="22"/>
      <c r="W13" s="15">
        <f t="shared" si="1"/>
        <v>4200</v>
      </c>
      <c r="X13" s="16">
        <f t="shared" si="0"/>
        <v>0.17</v>
      </c>
      <c r="Y13" s="20"/>
    </row>
  </sheetData>
  <mergeCells count="55">
    <mergeCell ref="B1:B3"/>
    <mergeCell ref="C1:C3"/>
    <mergeCell ref="D1:D3"/>
    <mergeCell ref="E1:E3"/>
    <mergeCell ref="F1:F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G1:G3"/>
    <mergeCell ref="H1:H3"/>
    <mergeCell ref="I1:I3"/>
    <mergeCell ref="J1:J3"/>
    <mergeCell ref="K1:L1"/>
    <mergeCell ref="M1:S1"/>
    <mergeCell ref="A1:A3"/>
    <mergeCell ref="H4:H5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G8:G9"/>
    <mergeCell ref="H8:H9"/>
    <mergeCell ref="I8:I9"/>
    <mergeCell ref="A10:A11"/>
    <mergeCell ref="B10:B11"/>
    <mergeCell ref="C10:C11"/>
    <mergeCell ref="E10:E11"/>
    <mergeCell ref="F10:F11"/>
    <mergeCell ref="A8:A9"/>
    <mergeCell ref="B8:B9"/>
    <mergeCell ref="C8:C9"/>
    <mergeCell ref="E8:E9"/>
    <mergeCell ref="F8:F9"/>
    <mergeCell ref="A12:A13"/>
    <mergeCell ref="B12:B13"/>
    <mergeCell ref="C12:C13"/>
    <mergeCell ref="E12:E13"/>
    <mergeCell ref="F12:F13"/>
    <mergeCell ref="H12:H13"/>
    <mergeCell ref="I12:I13"/>
    <mergeCell ref="G10:G11"/>
    <mergeCell ref="H10:H11"/>
    <mergeCell ref="I10:I11"/>
    <mergeCell ref="G12:G1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Y13"/>
  <sheetViews>
    <sheetView workbookViewId="0">
      <selection activeCell="L27" sqref="L27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419</v>
      </c>
      <c r="D1" s="46" t="s">
        <v>420</v>
      </c>
      <c r="E1" s="46" t="s">
        <v>421</v>
      </c>
      <c r="F1" s="46" t="s">
        <v>422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423</v>
      </c>
      <c r="X1" s="44" t="s">
        <v>424</v>
      </c>
      <c r="Y1" s="44" t="s">
        <v>425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426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>
      <c r="A4" s="71" t="s">
        <v>572</v>
      </c>
      <c r="B4" s="46" t="s">
        <v>324</v>
      </c>
      <c r="C4" s="96" t="s">
        <v>573</v>
      </c>
      <c r="D4" s="39" t="s">
        <v>574</v>
      </c>
      <c r="E4" s="95">
        <v>120.13849</v>
      </c>
      <c r="F4" s="95">
        <v>23.274560000000001</v>
      </c>
      <c r="G4" s="46" t="s">
        <v>575</v>
      </c>
      <c r="H4" s="50" t="s">
        <v>576</v>
      </c>
      <c r="I4" s="71">
        <v>12</v>
      </c>
      <c r="J4" s="30" t="s">
        <v>41</v>
      </c>
      <c r="K4" s="30">
        <v>2</v>
      </c>
      <c r="L4" s="30"/>
      <c r="M4" s="12">
        <f>N4*[3]基本資料!$A$24+O4*[3]基本資料!$B$24+P4*[3]基本資料!$C$24+Q4*[3]基本資料!$D$24+R4*[3]基本資料!$E$24+S4*[3]基本資料!$F$24</f>
        <v>6589.4</v>
      </c>
      <c r="N4" s="13">
        <v>3035</v>
      </c>
      <c r="O4" s="13">
        <v>43</v>
      </c>
      <c r="P4" s="13">
        <v>605</v>
      </c>
      <c r="Q4" s="13">
        <v>54</v>
      </c>
      <c r="R4" s="13">
        <v>799</v>
      </c>
      <c r="S4" s="13">
        <v>39</v>
      </c>
      <c r="T4" s="14">
        <v>500.6</v>
      </c>
      <c r="U4" s="4" t="s">
        <v>54</v>
      </c>
      <c r="V4" s="22"/>
      <c r="W4" s="15">
        <f t="shared" ref="W4:W11" si="0">2100*K4</f>
        <v>4200</v>
      </c>
      <c r="X4" s="16">
        <f>T4/W4</f>
        <v>0.11919047619047619</v>
      </c>
      <c r="Y4" s="20"/>
    </row>
    <row r="5" spans="1:25">
      <c r="A5" s="72"/>
      <c r="B5" s="46"/>
      <c r="C5" s="96"/>
      <c r="D5" s="39" t="s">
        <v>577</v>
      </c>
      <c r="E5" s="95"/>
      <c r="F5" s="95"/>
      <c r="G5" s="46"/>
      <c r="H5" s="50"/>
      <c r="I5" s="72"/>
      <c r="J5" s="30" t="s">
        <v>45</v>
      </c>
      <c r="K5" s="30">
        <v>2</v>
      </c>
      <c r="L5" s="30"/>
      <c r="M5" s="12">
        <f>N5*[3]基本資料!$A$24+O5*[3]基本資料!$B$24+P5*[3]基本資料!$C$24+Q5*[3]基本資料!$D$24+R5*[3]基本資料!$E$24+S5*[3]基本資料!$F$24</f>
        <v>6399.7</v>
      </c>
      <c r="N5" s="13">
        <v>2935</v>
      </c>
      <c r="O5" s="13">
        <v>38</v>
      </c>
      <c r="P5" s="13">
        <v>653</v>
      </c>
      <c r="Q5" s="13">
        <v>47</v>
      </c>
      <c r="R5" s="13">
        <v>757</v>
      </c>
      <c r="S5" s="13">
        <v>27</v>
      </c>
      <c r="T5" s="14">
        <v>497.1</v>
      </c>
      <c r="U5" s="4" t="s">
        <v>444</v>
      </c>
      <c r="V5" s="22"/>
      <c r="W5" s="15">
        <f t="shared" si="0"/>
        <v>4200</v>
      </c>
      <c r="X5" s="16">
        <f t="shared" ref="X5:X13" si="1">T5/W5</f>
        <v>0.11835714285714287</v>
      </c>
      <c r="Y5" s="20"/>
    </row>
    <row r="6" spans="1:25">
      <c r="A6" s="71" t="s">
        <v>572</v>
      </c>
      <c r="B6" s="46" t="s">
        <v>324</v>
      </c>
      <c r="C6" s="47" t="s">
        <v>578</v>
      </c>
      <c r="D6" s="39" t="s">
        <v>579</v>
      </c>
      <c r="E6" s="95">
        <v>120.20928000000001</v>
      </c>
      <c r="F6" s="95">
        <v>23.240269999999999</v>
      </c>
      <c r="G6" s="46" t="s">
        <v>580</v>
      </c>
      <c r="H6" s="50" t="s">
        <v>581</v>
      </c>
      <c r="I6" s="71">
        <v>12</v>
      </c>
      <c r="J6" s="30" t="s">
        <v>41</v>
      </c>
      <c r="K6" s="30">
        <v>2</v>
      </c>
      <c r="L6" s="30"/>
      <c r="M6" s="12">
        <f>N6*[3]基本資料!$A$24+O6*[3]基本資料!$B$24+P6*[3]基本資料!$C$24+Q6*[3]基本資料!$D$24+R6*[3]基本資料!$E$24+S6*[3]基本資料!$F$24</f>
        <v>9817.7000000000007</v>
      </c>
      <c r="N6" s="13">
        <v>5609</v>
      </c>
      <c r="O6" s="13">
        <v>45</v>
      </c>
      <c r="P6" s="13">
        <v>602</v>
      </c>
      <c r="Q6" s="13">
        <v>28</v>
      </c>
      <c r="R6" s="13">
        <v>1048</v>
      </c>
      <c r="S6" s="13">
        <v>17</v>
      </c>
      <c r="T6" s="14">
        <v>727.1</v>
      </c>
      <c r="U6" s="4" t="s">
        <v>54</v>
      </c>
      <c r="V6" s="22"/>
      <c r="W6" s="15">
        <f t="shared" si="0"/>
        <v>4200</v>
      </c>
      <c r="X6" s="16">
        <f t="shared" si="1"/>
        <v>0.17311904761904762</v>
      </c>
      <c r="Y6" s="20"/>
    </row>
    <row r="7" spans="1:25">
      <c r="A7" s="72"/>
      <c r="B7" s="46"/>
      <c r="C7" s="47"/>
      <c r="D7" s="39" t="s">
        <v>582</v>
      </c>
      <c r="E7" s="95"/>
      <c r="F7" s="95"/>
      <c r="G7" s="46"/>
      <c r="H7" s="50"/>
      <c r="I7" s="72"/>
      <c r="J7" s="30" t="s">
        <v>45</v>
      </c>
      <c r="K7" s="30">
        <v>2</v>
      </c>
      <c r="L7" s="30"/>
      <c r="M7" s="12">
        <f>N7*[3]基本資料!$A$24+O7*[3]基本資料!$B$24+P7*[3]基本資料!$C$24+Q7*[3]基本資料!$D$24+R7*[3]基本資料!$E$24+S7*[3]基本資料!$F$24</f>
        <v>9650.1</v>
      </c>
      <c r="N7" s="13">
        <v>5445</v>
      </c>
      <c r="O7" s="13">
        <v>45</v>
      </c>
      <c r="P7" s="13">
        <v>466</v>
      </c>
      <c r="Q7" s="13">
        <v>27</v>
      </c>
      <c r="R7" s="13">
        <v>1116</v>
      </c>
      <c r="S7" s="13">
        <v>16</v>
      </c>
      <c r="T7" s="14">
        <v>766</v>
      </c>
      <c r="U7" s="4" t="s">
        <v>143</v>
      </c>
      <c r="V7" s="22"/>
      <c r="W7" s="15">
        <f t="shared" si="0"/>
        <v>4200</v>
      </c>
      <c r="X7" s="16">
        <f t="shared" si="1"/>
        <v>0.18238095238095239</v>
      </c>
      <c r="Y7" s="20"/>
    </row>
    <row r="8" spans="1:25">
      <c r="A8" s="71" t="s">
        <v>572</v>
      </c>
      <c r="B8" s="46" t="s">
        <v>324</v>
      </c>
      <c r="C8" s="47" t="s">
        <v>583</v>
      </c>
      <c r="D8" s="39" t="s">
        <v>584</v>
      </c>
      <c r="E8" s="95">
        <v>120.30271999999999</v>
      </c>
      <c r="F8" s="95">
        <v>23.180689999999998</v>
      </c>
      <c r="G8" s="46" t="s">
        <v>585</v>
      </c>
      <c r="H8" s="50" t="s">
        <v>586</v>
      </c>
      <c r="I8" s="71">
        <v>4.5</v>
      </c>
      <c r="J8" s="30" t="s">
        <v>41</v>
      </c>
      <c r="K8" s="30">
        <v>2</v>
      </c>
      <c r="L8" s="30"/>
      <c r="M8" s="12">
        <f>N8*[3]基本資料!$A$24+O8*[3]基本資料!$B$24+P8*[3]基本資料!$C$24+Q8*[3]基本資料!$D$24+R8*[3]基本資料!$E$24+S8*[3]基本資料!$F$24</f>
        <v>5996.4</v>
      </c>
      <c r="N8" s="13">
        <v>3777</v>
      </c>
      <c r="O8" s="13">
        <v>46</v>
      </c>
      <c r="P8" s="13">
        <v>480</v>
      </c>
      <c r="Q8" s="13">
        <v>38</v>
      </c>
      <c r="R8" s="13">
        <v>433</v>
      </c>
      <c r="S8" s="13">
        <v>29</v>
      </c>
      <c r="T8" s="14">
        <v>474.2</v>
      </c>
      <c r="U8" s="4" t="s">
        <v>54</v>
      </c>
      <c r="V8" s="22"/>
      <c r="W8" s="15">
        <f t="shared" si="0"/>
        <v>4200</v>
      </c>
      <c r="X8" s="16">
        <f t="shared" si="1"/>
        <v>0.1129047619047619</v>
      </c>
      <c r="Y8" s="20"/>
    </row>
    <row r="9" spans="1:25">
      <c r="A9" s="72"/>
      <c r="B9" s="46"/>
      <c r="C9" s="47"/>
      <c r="D9" s="39" t="s">
        <v>587</v>
      </c>
      <c r="E9" s="95"/>
      <c r="F9" s="95"/>
      <c r="G9" s="46"/>
      <c r="H9" s="50"/>
      <c r="I9" s="72"/>
      <c r="J9" s="30" t="s">
        <v>45</v>
      </c>
      <c r="K9" s="30">
        <v>2</v>
      </c>
      <c r="L9" s="30"/>
      <c r="M9" s="12">
        <f>N9*[3]基本資料!$A$24+O9*[3]基本資料!$B$24+P9*[3]基本資料!$C$24+Q9*[3]基本資料!$D$24+R9*[3]基本資料!$E$24+S9*[3]基本資料!$F$24</f>
        <v>5858.7</v>
      </c>
      <c r="N9" s="13">
        <v>3513</v>
      </c>
      <c r="O9" s="13">
        <v>41</v>
      </c>
      <c r="P9" s="13">
        <v>366</v>
      </c>
      <c r="Q9" s="13">
        <v>21</v>
      </c>
      <c r="R9" s="13">
        <v>550</v>
      </c>
      <c r="S9" s="13">
        <v>37</v>
      </c>
      <c r="T9" s="14">
        <v>454.3</v>
      </c>
      <c r="U9" s="4" t="s">
        <v>56</v>
      </c>
      <c r="V9" s="22"/>
      <c r="W9" s="15">
        <f t="shared" si="0"/>
        <v>4200</v>
      </c>
      <c r="X9" s="16">
        <f t="shared" si="1"/>
        <v>0.10816666666666667</v>
      </c>
      <c r="Y9" s="20"/>
    </row>
    <row r="10" spans="1:25">
      <c r="A10" s="71" t="s">
        <v>572</v>
      </c>
      <c r="B10" s="46" t="s">
        <v>324</v>
      </c>
      <c r="C10" s="47" t="s">
        <v>588</v>
      </c>
      <c r="D10" s="39" t="s">
        <v>589</v>
      </c>
      <c r="E10" s="95">
        <v>120.36789</v>
      </c>
      <c r="F10" s="95">
        <v>23.145309999999998</v>
      </c>
      <c r="G10" s="46" t="s">
        <v>590</v>
      </c>
      <c r="H10" s="50" t="s">
        <v>591</v>
      </c>
      <c r="I10" s="71">
        <v>5.9</v>
      </c>
      <c r="J10" s="30" t="s">
        <v>41</v>
      </c>
      <c r="K10" s="30">
        <v>2</v>
      </c>
      <c r="L10" s="30"/>
      <c r="M10" s="12">
        <f>N10*[3]基本資料!$A$24+O10*[3]基本資料!$B$24+P10*[3]基本資料!$C$24+Q10*[3]基本資料!$D$24+R10*[3]基本資料!$E$24+S10*[3]基本資料!$F$24</f>
        <v>4970.3</v>
      </c>
      <c r="N10" s="13">
        <v>4391</v>
      </c>
      <c r="O10" s="13">
        <v>107</v>
      </c>
      <c r="P10" s="13">
        <v>202</v>
      </c>
      <c r="Q10" s="13">
        <v>0</v>
      </c>
      <c r="R10" s="13">
        <v>33</v>
      </c>
      <c r="S10" s="13">
        <v>28</v>
      </c>
      <c r="T10" s="14">
        <v>429.6</v>
      </c>
      <c r="U10" s="4" t="s">
        <v>46</v>
      </c>
      <c r="V10" s="22"/>
      <c r="W10" s="15">
        <f t="shared" si="0"/>
        <v>4200</v>
      </c>
      <c r="X10" s="16">
        <f t="shared" si="1"/>
        <v>0.10228571428571429</v>
      </c>
      <c r="Y10" s="20"/>
    </row>
    <row r="11" spans="1:25">
      <c r="A11" s="72"/>
      <c r="B11" s="46"/>
      <c r="C11" s="47"/>
      <c r="D11" s="39" t="s">
        <v>592</v>
      </c>
      <c r="E11" s="95"/>
      <c r="F11" s="95"/>
      <c r="G11" s="46"/>
      <c r="H11" s="50"/>
      <c r="I11" s="72"/>
      <c r="J11" s="30" t="s">
        <v>45</v>
      </c>
      <c r="K11" s="30">
        <v>2</v>
      </c>
      <c r="L11" s="30"/>
      <c r="M11" s="12">
        <f>N11*[3]基本資料!$A$24+O11*[3]基本資料!$B$24+P11*[3]基本資料!$C$24+Q11*[3]基本資料!$D$24+R11*[3]基本資料!$E$24+S11*[3]基本資料!$F$24</f>
        <v>5620.8</v>
      </c>
      <c r="N11" s="13">
        <v>5067</v>
      </c>
      <c r="O11" s="13">
        <v>84</v>
      </c>
      <c r="P11" s="13">
        <v>132</v>
      </c>
      <c r="Q11" s="13">
        <v>0</v>
      </c>
      <c r="R11" s="13">
        <v>70</v>
      </c>
      <c r="S11" s="13">
        <v>33</v>
      </c>
      <c r="T11" s="14">
        <v>526.6</v>
      </c>
      <c r="U11" s="4" t="s">
        <v>54</v>
      </c>
      <c r="V11" s="22"/>
      <c r="W11" s="15">
        <f t="shared" si="0"/>
        <v>4200</v>
      </c>
      <c r="X11" s="16">
        <f t="shared" si="1"/>
        <v>0.1253809523809524</v>
      </c>
      <c r="Y11" s="20"/>
    </row>
    <row r="12" spans="1:25">
      <c r="A12" s="71" t="s">
        <v>572</v>
      </c>
      <c r="B12" s="46" t="s">
        <v>324</v>
      </c>
      <c r="C12" s="47" t="s">
        <v>593</v>
      </c>
      <c r="D12" s="39" t="s">
        <v>594</v>
      </c>
      <c r="E12" s="95">
        <v>120.4355</v>
      </c>
      <c r="F12" s="95">
        <v>23.137440000000002</v>
      </c>
      <c r="G12" s="46" t="s">
        <v>595</v>
      </c>
      <c r="H12" s="50" t="s">
        <v>596</v>
      </c>
      <c r="I12" s="71">
        <v>4</v>
      </c>
      <c r="J12" s="30" t="s">
        <v>41</v>
      </c>
      <c r="K12" s="30">
        <v>2</v>
      </c>
      <c r="L12" s="30">
        <v>1</v>
      </c>
      <c r="M12" s="12">
        <f>N12*[3]基本資料!$A$24+O12*[3]基本資料!$B$24+P12*[3]基本資料!$C$24+Q12*[3]基本資料!$D$24+R12*[3]基本資料!$E$24+S12*[3]基本資料!$F$24</f>
        <v>5871</v>
      </c>
      <c r="N12" s="13">
        <v>4872</v>
      </c>
      <c r="O12" s="13">
        <v>89</v>
      </c>
      <c r="P12" s="13">
        <v>209</v>
      </c>
      <c r="Q12" s="13">
        <v>1</v>
      </c>
      <c r="R12" s="13">
        <v>34</v>
      </c>
      <c r="S12" s="13">
        <v>745</v>
      </c>
      <c r="T12" s="14">
        <v>496.2</v>
      </c>
      <c r="U12" s="4" t="s">
        <v>54</v>
      </c>
      <c r="V12" s="22"/>
      <c r="W12" s="15">
        <f>1900*K12</f>
        <v>3800</v>
      </c>
      <c r="X12" s="16">
        <f t="shared" si="1"/>
        <v>0.13057894736842104</v>
      </c>
      <c r="Y12" s="20"/>
    </row>
    <row r="13" spans="1:25">
      <c r="A13" s="72"/>
      <c r="B13" s="46"/>
      <c r="C13" s="47"/>
      <c r="D13" s="39" t="s">
        <v>597</v>
      </c>
      <c r="E13" s="95"/>
      <c r="F13" s="95"/>
      <c r="G13" s="46"/>
      <c r="H13" s="50"/>
      <c r="I13" s="72"/>
      <c r="J13" s="30" t="s">
        <v>45</v>
      </c>
      <c r="K13" s="30">
        <v>2</v>
      </c>
      <c r="L13" s="30">
        <v>1</v>
      </c>
      <c r="M13" s="12">
        <f>N13*[3]基本資料!$A$24+O13*[3]基本資料!$B$24+P13*[3]基本資料!$C$24+Q13*[3]基本資料!$D$24+R13*[3]基本資料!$E$24+S13*[3]基本資料!$F$24</f>
        <v>5936.7</v>
      </c>
      <c r="N13" s="13">
        <v>4962</v>
      </c>
      <c r="O13" s="13">
        <v>92</v>
      </c>
      <c r="P13" s="13">
        <v>153</v>
      </c>
      <c r="Q13" s="13">
        <v>1</v>
      </c>
      <c r="R13" s="13">
        <v>64</v>
      </c>
      <c r="S13" s="13">
        <v>687</v>
      </c>
      <c r="T13" s="14">
        <v>550.1</v>
      </c>
      <c r="U13" s="4" t="s">
        <v>42</v>
      </c>
      <c r="V13" s="22"/>
      <c r="W13" s="15">
        <f>1900*K13</f>
        <v>3800</v>
      </c>
      <c r="X13" s="16">
        <f t="shared" si="1"/>
        <v>0.14476315789473684</v>
      </c>
      <c r="Y13" s="20"/>
    </row>
  </sheetData>
  <mergeCells count="55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2:A13"/>
    <mergeCell ref="B12:B13"/>
    <mergeCell ref="C12:C13"/>
    <mergeCell ref="E12:E13"/>
    <mergeCell ref="F12:F13"/>
    <mergeCell ref="G12:G1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Y15"/>
  <sheetViews>
    <sheetView workbookViewId="0">
      <selection sqref="A1:Y15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598</v>
      </c>
      <c r="D1" s="46" t="s">
        <v>599</v>
      </c>
      <c r="E1" s="46" t="s">
        <v>600</v>
      </c>
      <c r="F1" s="46" t="s">
        <v>601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602</v>
      </c>
      <c r="X1" s="44" t="s">
        <v>603</v>
      </c>
      <c r="Y1" s="44" t="s">
        <v>604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605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>
      <c r="A4" s="71" t="s">
        <v>572</v>
      </c>
      <c r="B4" s="71" t="s">
        <v>325</v>
      </c>
      <c r="C4" s="96" t="s">
        <v>606</v>
      </c>
      <c r="D4" s="39" t="s">
        <v>607</v>
      </c>
      <c r="E4" s="93">
        <v>120.29371</v>
      </c>
      <c r="F4" s="93">
        <v>22.909939999999999</v>
      </c>
      <c r="G4" s="50" t="s">
        <v>608</v>
      </c>
      <c r="H4" s="50" t="s">
        <v>609</v>
      </c>
      <c r="I4" s="73">
        <v>2</v>
      </c>
      <c r="J4" s="30" t="s">
        <v>41</v>
      </c>
      <c r="K4" s="30">
        <v>2</v>
      </c>
      <c r="L4" s="30"/>
      <c r="M4" s="12">
        <f>N4*[3]基本資料!$A$24+O4*[3]基本資料!$B$24+P4*[3]基本資料!$C$24+Q4*[3]基本資料!$D$24+R4*[3]基本資料!$E$24+S4*[3]基本資料!$F$24</f>
        <v>12759</v>
      </c>
      <c r="N4" s="13">
        <v>10209</v>
      </c>
      <c r="O4" s="13">
        <v>96</v>
      </c>
      <c r="P4" s="13">
        <v>524</v>
      </c>
      <c r="Q4" s="13">
        <v>3</v>
      </c>
      <c r="R4" s="13">
        <v>532</v>
      </c>
      <c r="S4" s="13">
        <v>25</v>
      </c>
      <c r="T4" s="14">
        <v>954.1</v>
      </c>
      <c r="U4" s="4" t="s">
        <v>444</v>
      </c>
      <c r="V4" s="22"/>
      <c r="W4" s="40">
        <f>2100*K4</f>
        <v>4200</v>
      </c>
      <c r="X4" s="4">
        <f>T4/W4</f>
        <v>0.22716666666666668</v>
      </c>
      <c r="Y4" s="20"/>
    </row>
    <row r="5" spans="1:25">
      <c r="A5" s="72"/>
      <c r="B5" s="72"/>
      <c r="C5" s="96"/>
      <c r="D5" s="39" t="s">
        <v>610</v>
      </c>
      <c r="E5" s="94"/>
      <c r="F5" s="94"/>
      <c r="G5" s="50"/>
      <c r="H5" s="50"/>
      <c r="I5" s="74"/>
      <c r="J5" s="30" t="s">
        <v>45</v>
      </c>
      <c r="K5" s="30">
        <v>2</v>
      </c>
      <c r="L5" s="30"/>
      <c r="M5" s="12">
        <f>N5*[3]基本資料!$A$24+O5*[3]基本資料!$B$24+P5*[3]基本資料!$C$24+Q5*[3]基本資料!$D$24+R5*[3]基本資料!$E$24+S5*[3]基本資料!$F$24</f>
        <v>12715.8</v>
      </c>
      <c r="N5" s="13">
        <v>10452</v>
      </c>
      <c r="O5" s="13">
        <v>93</v>
      </c>
      <c r="P5" s="13">
        <v>349</v>
      </c>
      <c r="Q5" s="13">
        <v>1</v>
      </c>
      <c r="R5" s="13">
        <v>528</v>
      </c>
      <c r="S5" s="13">
        <v>23</v>
      </c>
      <c r="T5" s="14">
        <v>970.6</v>
      </c>
      <c r="U5" s="4" t="s">
        <v>42</v>
      </c>
      <c r="V5" s="22"/>
      <c r="W5" s="40">
        <f t="shared" ref="W5:W15" si="0">2100*K5</f>
        <v>4200</v>
      </c>
      <c r="X5" s="4">
        <f t="shared" ref="X5:X15" si="1">T5/W5</f>
        <v>0.2310952380952381</v>
      </c>
      <c r="Y5" s="20"/>
    </row>
    <row r="6" spans="1:25">
      <c r="A6" s="71" t="s">
        <v>572</v>
      </c>
      <c r="B6" s="71" t="s">
        <v>325</v>
      </c>
      <c r="C6" s="47" t="s">
        <v>611</v>
      </c>
      <c r="D6" s="39" t="s">
        <v>612</v>
      </c>
      <c r="E6" s="93">
        <v>120.20979</v>
      </c>
      <c r="F6" s="93">
        <v>22.92728</v>
      </c>
      <c r="G6" s="50" t="s">
        <v>613</v>
      </c>
      <c r="H6" s="50" t="s">
        <v>614</v>
      </c>
      <c r="I6" s="73">
        <v>3.3</v>
      </c>
      <c r="J6" s="30" t="s">
        <v>41</v>
      </c>
      <c r="K6" s="30">
        <v>2</v>
      </c>
      <c r="L6" s="30"/>
      <c r="M6" s="12">
        <f>N6*[3]基本資料!$A$24+O6*[3]基本資料!$B$24+P6*[3]基本資料!$C$24+Q6*[3]基本資料!$D$24+R6*[3]基本資料!$E$24+S6*[3]基本資料!$F$24</f>
        <v>22565.200000000001</v>
      </c>
      <c r="N6" s="13">
        <v>18952</v>
      </c>
      <c r="O6" s="13">
        <v>160</v>
      </c>
      <c r="P6" s="13">
        <v>1118</v>
      </c>
      <c r="Q6" s="13">
        <v>10</v>
      </c>
      <c r="R6" s="13">
        <v>548</v>
      </c>
      <c r="S6" s="13">
        <v>37</v>
      </c>
      <c r="T6" s="14">
        <v>1941.6</v>
      </c>
      <c r="U6" s="4" t="s">
        <v>54</v>
      </c>
      <c r="V6" s="22"/>
      <c r="W6" s="40">
        <f t="shared" si="0"/>
        <v>4200</v>
      </c>
      <c r="X6" s="4">
        <f t="shared" si="1"/>
        <v>0.46228571428571424</v>
      </c>
      <c r="Y6" s="20"/>
    </row>
    <row r="7" spans="1:25">
      <c r="A7" s="72"/>
      <c r="B7" s="72"/>
      <c r="C7" s="47"/>
      <c r="D7" s="39" t="s">
        <v>615</v>
      </c>
      <c r="E7" s="94"/>
      <c r="F7" s="94"/>
      <c r="G7" s="50"/>
      <c r="H7" s="50"/>
      <c r="I7" s="74"/>
      <c r="J7" s="30" t="s">
        <v>45</v>
      </c>
      <c r="K7" s="30">
        <v>2</v>
      </c>
      <c r="L7" s="30"/>
      <c r="M7" s="12">
        <f>N7*[3]基本資料!$A$24+O7*[3]基本資料!$B$24+P7*[3]基本資料!$C$24+Q7*[3]基本資料!$D$24+R7*[3]基本資料!$E$24+S7*[3]基本資料!$F$24</f>
        <v>23998.5</v>
      </c>
      <c r="N7" s="13">
        <v>20700</v>
      </c>
      <c r="O7" s="13">
        <v>171</v>
      </c>
      <c r="P7" s="13">
        <v>730</v>
      </c>
      <c r="Q7" s="13">
        <v>3</v>
      </c>
      <c r="R7" s="13">
        <v>638</v>
      </c>
      <c r="S7" s="13">
        <v>40</v>
      </c>
      <c r="T7" s="14">
        <v>1960.4</v>
      </c>
      <c r="U7" s="4" t="s">
        <v>143</v>
      </c>
      <c r="V7" s="22"/>
      <c r="W7" s="40">
        <f t="shared" si="0"/>
        <v>4200</v>
      </c>
      <c r="X7" s="4">
        <f t="shared" si="1"/>
        <v>0.46676190476190477</v>
      </c>
      <c r="Y7" s="20"/>
    </row>
    <row r="8" spans="1:25">
      <c r="A8" s="71" t="s">
        <v>572</v>
      </c>
      <c r="B8" s="71" t="s">
        <v>325</v>
      </c>
      <c r="C8" s="47" t="s">
        <v>616</v>
      </c>
      <c r="D8" s="39" t="s">
        <v>617</v>
      </c>
      <c r="E8" s="93">
        <v>120.28579000000001</v>
      </c>
      <c r="F8" s="93">
        <v>23.006710000000002</v>
      </c>
      <c r="G8" s="50" t="s">
        <v>618</v>
      </c>
      <c r="H8" s="50" t="s">
        <v>619</v>
      </c>
      <c r="I8" s="73">
        <v>3.1</v>
      </c>
      <c r="J8" s="30" t="s">
        <v>41</v>
      </c>
      <c r="K8" s="30">
        <v>2</v>
      </c>
      <c r="L8" s="30"/>
      <c r="M8" s="12">
        <f>N8*[3]基本資料!$A$24+O8*[3]基本資料!$B$24+P8*[3]基本資料!$C$24+Q8*[3]基本資料!$D$24+R8*[3]基本資料!$E$24+S8*[3]基本資料!$F$24</f>
        <v>29216.3</v>
      </c>
      <c r="N8" s="13">
        <v>24488</v>
      </c>
      <c r="O8" s="13">
        <v>477</v>
      </c>
      <c r="P8" s="13">
        <v>1250</v>
      </c>
      <c r="Q8" s="13">
        <v>11</v>
      </c>
      <c r="R8" s="13">
        <v>697</v>
      </c>
      <c r="S8" s="13">
        <v>23</v>
      </c>
      <c r="T8" s="14">
        <v>2319.6999999999998</v>
      </c>
      <c r="U8" s="4" t="s">
        <v>46</v>
      </c>
      <c r="V8" s="22"/>
      <c r="W8" s="40">
        <f t="shared" si="0"/>
        <v>4200</v>
      </c>
      <c r="X8" s="4">
        <f t="shared" si="1"/>
        <v>0.55230952380952381</v>
      </c>
      <c r="Y8" s="20"/>
    </row>
    <row r="9" spans="1:25">
      <c r="A9" s="72"/>
      <c r="B9" s="72"/>
      <c r="C9" s="47"/>
      <c r="D9" s="39" t="s">
        <v>620</v>
      </c>
      <c r="E9" s="94"/>
      <c r="F9" s="94"/>
      <c r="G9" s="50"/>
      <c r="H9" s="50"/>
      <c r="I9" s="74"/>
      <c r="J9" s="30" t="s">
        <v>45</v>
      </c>
      <c r="K9" s="30">
        <v>2</v>
      </c>
      <c r="L9" s="30"/>
      <c r="M9" s="12">
        <f>N9*[3]基本資料!$A$24+O9*[3]基本資料!$B$24+P9*[3]基本資料!$C$24+Q9*[3]基本資料!$D$24+R9*[3]基本資料!$E$24+S9*[3]基本資料!$F$24</f>
        <v>31547.9</v>
      </c>
      <c r="N9" s="13">
        <v>27179</v>
      </c>
      <c r="O9" s="13">
        <v>346</v>
      </c>
      <c r="P9" s="13">
        <v>1097</v>
      </c>
      <c r="Q9" s="13">
        <v>12</v>
      </c>
      <c r="R9" s="13">
        <v>718</v>
      </c>
      <c r="S9" s="13">
        <v>24</v>
      </c>
      <c r="T9" s="14">
        <v>2566.1</v>
      </c>
      <c r="U9" s="4" t="s">
        <v>444</v>
      </c>
      <c r="V9" s="22"/>
      <c r="W9" s="40">
        <f t="shared" si="0"/>
        <v>4200</v>
      </c>
      <c r="X9" s="4">
        <f t="shared" si="1"/>
        <v>0.61097619047619045</v>
      </c>
      <c r="Y9" s="20"/>
    </row>
    <row r="10" spans="1:25">
      <c r="A10" s="71" t="s">
        <v>572</v>
      </c>
      <c r="B10" s="71" t="s">
        <v>325</v>
      </c>
      <c r="C10" s="47" t="s">
        <v>621</v>
      </c>
      <c r="D10" s="39" t="s">
        <v>622</v>
      </c>
      <c r="E10" s="93">
        <v>120.27193</v>
      </c>
      <c r="F10" s="93">
        <v>22.968499999999999</v>
      </c>
      <c r="G10" s="50" t="s">
        <v>623</v>
      </c>
      <c r="H10" s="50" t="s">
        <v>624</v>
      </c>
      <c r="I10" s="73">
        <v>3.2</v>
      </c>
      <c r="J10" s="30" t="s">
        <v>41</v>
      </c>
      <c r="K10" s="30">
        <v>2</v>
      </c>
      <c r="L10" s="30"/>
      <c r="M10" s="12">
        <f>N10*[3]基本資料!$A$24+O10*[3]基本資料!$B$24+P10*[3]基本資料!$C$24+Q10*[3]基本資料!$D$24+R10*[3]基本資料!$E$24+S10*[3]基本資料!$F$24</f>
        <v>21040.6</v>
      </c>
      <c r="N10" s="13">
        <v>17140</v>
      </c>
      <c r="O10" s="13">
        <v>132</v>
      </c>
      <c r="P10" s="13">
        <v>946</v>
      </c>
      <c r="Q10" s="13">
        <v>26</v>
      </c>
      <c r="R10" s="13">
        <v>730</v>
      </c>
      <c r="S10" s="13">
        <v>26</v>
      </c>
      <c r="T10" s="14">
        <v>1966.9</v>
      </c>
      <c r="U10" s="4" t="s">
        <v>54</v>
      </c>
      <c r="V10" s="22"/>
      <c r="W10" s="40">
        <f t="shared" si="0"/>
        <v>4200</v>
      </c>
      <c r="X10" s="4">
        <f t="shared" si="1"/>
        <v>0.46830952380952384</v>
      </c>
      <c r="Y10" s="20"/>
    </row>
    <row r="11" spans="1:25">
      <c r="A11" s="72"/>
      <c r="B11" s="72"/>
      <c r="C11" s="47"/>
      <c r="D11" s="39" t="s">
        <v>625</v>
      </c>
      <c r="E11" s="94"/>
      <c r="F11" s="94"/>
      <c r="G11" s="50"/>
      <c r="H11" s="50"/>
      <c r="I11" s="74"/>
      <c r="J11" s="30" t="s">
        <v>45</v>
      </c>
      <c r="K11" s="30">
        <v>2</v>
      </c>
      <c r="L11" s="30"/>
      <c r="M11" s="12">
        <f>N11*[3]基本資料!$A$24+O11*[3]基本資料!$B$24+P11*[3]基本資料!$C$24+Q11*[3]基本資料!$D$24+R11*[3]基本資料!$E$24+S11*[3]基本資料!$F$24</f>
        <v>21523.5</v>
      </c>
      <c r="N11" s="13">
        <v>18414</v>
      </c>
      <c r="O11" s="13">
        <v>129</v>
      </c>
      <c r="P11" s="13">
        <v>574</v>
      </c>
      <c r="Q11" s="13">
        <v>16</v>
      </c>
      <c r="R11" s="13">
        <v>659</v>
      </c>
      <c r="S11" s="13">
        <v>50</v>
      </c>
      <c r="T11" s="14">
        <v>2076.8000000000002</v>
      </c>
      <c r="U11" s="4" t="s">
        <v>143</v>
      </c>
      <c r="V11" s="22"/>
      <c r="W11" s="40">
        <f t="shared" si="0"/>
        <v>4200</v>
      </c>
      <c r="X11" s="4">
        <f t="shared" si="1"/>
        <v>0.49447619047619051</v>
      </c>
      <c r="Y11" s="20"/>
    </row>
    <row r="12" spans="1:25">
      <c r="A12" s="71" t="s">
        <v>572</v>
      </c>
      <c r="B12" s="71" t="s">
        <v>325</v>
      </c>
      <c r="C12" s="47" t="s">
        <v>626</v>
      </c>
      <c r="D12" s="39" t="s">
        <v>627</v>
      </c>
      <c r="E12" s="93">
        <v>120.29371</v>
      </c>
      <c r="F12" s="93">
        <v>22.909939999999999</v>
      </c>
      <c r="G12" s="50" t="s">
        <v>628</v>
      </c>
      <c r="H12" s="50" t="s">
        <v>629</v>
      </c>
      <c r="I12" s="73">
        <v>5</v>
      </c>
      <c r="J12" s="30" t="s">
        <v>41</v>
      </c>
      <c r="K12" s="30">
        <v>2</v>
      </c>
      <c r="L12" s="30"/>
      <c r="M12" s="12">
        <f>N12*[3]基本資料!$A$24+O12*[3]基本資料!$B$24+P12*[3]基本資料!$C$24+Q12*[3]基本資料!$D$24+R12*[3]基本資料!$E$24+S12*[3]基本資料!$F$24</f>
        <v>14821.3</v>
      </c>
      <c r="N12" s="13">
        <v>12136</v>
      </c>
      <c r="O12" s="13">
        <v>100</v>
      </c>
      <c r="P12" s="13">
        <v>591</v>
      </c>
      <c r="Q12" s="13">
        <v>4</v>
      </c>
      <c r="R12" s="13">
        <v>540</v>
      </c>
      <c r="S12" s="13">
        <v>28</v>
      </c>
      <c r="T12" s="14">
        <v>1401.2</v>
      </c>
      <c r="U12" s="4" t="s">
        <v>444</v>
      </c>
      <c r="V12" s="22"/>
      <c r="W12" s="40">
        <f t="shared" si="0"/>
        <v>4200</v>
      </c>
      <c r="X12" s="4">
        <f t="shared" si="1"/>
        <v>0.33361904761904765</v>
      </c>
      <c r="Y12" s="20"/>
    </row>
    <row r="13" spans="1:25">
      <c r="A13" s="72"/>
      <c r="B13" s="72"/>
      <c r="C13" s="47"/>
      <c r="D13" s="39" t="s">
        <v>630</v>
      </c>
      <c r="E13" s="94"/>
      <c r="F13" s="94"/>
      <c r="G13" s="50"/>
      <c r="H13" s="50"/>
      <c r="I13" s="74"/>
      <c r="J13" s="30" t="s">
        <v>45</v>
      </c>
      <c r="K13" s="30">
        <v>2</v>
      </c>
      <c r="L13" s="30"/>
      <c r="M13" s="12">
        <f>N13*[3]基本資料!$A$24+O13*[3]基本資料!$B$24+P13*[3]基本資料!$C$24+Q13*[3]基本資料!$D$24+R13*[3]基本資料!$E$24+S13*[3]基本資料!$F$24</f>
        <v>14880.9</v>
      </c>
      <c r="N13" s="13">
        <v>12405</v>
      </c>
      <c r="O13" s="13">
        <v>66</v>
      </c>
      <c r="P13" s="13">
        <v>347</v>
      </c>
      <c r="Q13" s="13">
        <v>0</v>
      </c>
      <c r="R13" s="13">
        <v>614</v>
      </c>
      <c r="S13" s="13">
        <v>24</v>
      </c>
      <c r="T13" s="14">
        <v>1175.4000000000001</v>
      </c>
      <c r="U13" s="4" t="s">
        <v>54</v>
      </c>
      <c r="V13" s="22"/>
      <c r="W13" s="40">
        <f t="shared" si="0"/>
        <v>4200</v>
      </c>
      <c r="X13" s="4">
        <f t="shared" si="1"/>
        <v>0.27985714285714286</v>
      </c>
      <c r="Y13" s="20"/>
    </row>
    <row r="14" spans="1:25">
      <c r="A14" s="71" t="s">
        <v>572</v>
      </c>
      <c r="B14" s="71" t="s">
        <v>325</v>
      </c>
      <c r="C14" s="47" t="s">
        <v>631</v>
      </c>
      <c r="D14" s="39" t="s">
        <v>632</v>
      </c>
      <c r="E14" s="93">
        <v>120.31644</v>
      </c>
      <c r="F14" s="93">
        <v>22.973890000000001</v>
      </c>
      <c r="G14" s="50" t="s">
        <v>633</v>
      </c>
      <c r="H14" s="50" t="s">
        <v>634</v>
      </c>
      <c r="I14" s="73">
        <v>2.2999999999999998</v>
      </c>
      <c r="J14" s="30" t="s">
        <v>41</v>
      </c>
      <c r="K14" s="30">
        <v>2</v>
      </c>
      <c r="L14" s="30">
        <v>1</v>
      </c>
      <c r="M14" s="12">
        <f>N14*[3]基本資料!$A$24+O14*[3]基本資料!$B$24+P14*[3]基本資料!$C$24+Q14*[3]基本資料!$D$24+R14*[3]基本資料!$E$24+S14*[3]基本資料!$F$24</f>
        <v>14245.4</v>
      </c>
      <c r="N14" s="13">
        <v>10505</v>
      </c>
      <c r="O14" s="13">
        <v>93</v>
      </c>
      <c r="P14" s="13">
        <v>973</v>
      </c>
      <c r="Q14" s="13">
        <v>16</v>
      </c>
      <c r="R14" s="13">
        <v>635</v>
      </c>
      <c r="S14" s="13">
        <v>314</v>
      </c>
      <c r="T14" s="14">
        <v>1292.4000000000001</v>
      </c>
      <c r="U14" s="4" t="s">
        <v>56</v>
      </c>
      <c r="V14" s="1"/>
      <c r="W14" s="40">
        <f t="shared" si="0"/>
        <v>4200</v>
      </c>
      <c r="X14" s="4">
        <f t="shared" si="1"/>
        <v>0.30771428571428572</v>
      </c>
      <c r="Y14" s="1"/>
    </row>
    <row r="15" spans="1:25">
      <c r="A15" s="72"/>
      <c r="B15" s="72"/>
      <c r="C15" s="47"/>
      <c r="D15" s="39" t="s">
        <v>635</v>
      </c>
      <c r="E15" s="94"/>
      <c r="F15" s="94"/>
      <c r="G15" s="50"/>
      <c r="H15" s="50"/>
      <c r="I15" s="74"/>
      <c r="J15" s="30" t="s">
        <v>45</v>
      </c>
      <c r="K15" s="30">
        <v>2</v>
      </c>
      <c r="L15" s="30">
        <v>1</v>
      </c>
      <c r="M15" s="12">
        <f>N15*[3]基本資料!$A$24+O15*[3]基本資料!$B$24+P15*[3]基本資料!$C$24+Q15*[3]基本資料!$D$24+R15*[3]基本資料!$E$24+S15*[3]基本資料!$F$24</f>
        <v>13947.9</v>
      </c>
      <c r="N15" s="13">
        <v>10488</v>
      </c>
      <c r="O15" s="13">
        <v>65</v>
      </c>
      <c r="P15" s="13">
        <v>766</v>
      </c>
      <c r="Q15" s="13">
        <v>12</v>
      </c>
      <c r="R15" s="13">
        <v>650</v>
      </c>
      <c r="S15" s="13">
        <v>379</v>
      </c>
      <c r="T15" s="14">
        <v>1132.4000000000001</v>
      </c>
      <c r="U15" s="4" t="s">
        <v>54</v>
      </c>
      <c r="V15" s="1"/>
      <c r="W15" s="40">
        <f t="shared" si="0"/>
        <v>4200</v>
      </c>
      <c r="X15" s="4">
        <f t="shared" si="1"/>
        <v>0.26961904761904765</v>
      </c>
      <c r="Y15" s="1"/>
    </row>
  </sheetData>
  <mergeCells count="63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4:A15"/>
    <mergeCell ref="B14:B15"/>
    <mergeCell ref="C14:C15"/>
    <mergeCell ref="E14:E15"/>
    <mergeCell ref="F14:F15"/>
    <mergeCell ref="G14:G15"/>
    <mergeCell ref="H14:H15"/>
    <mergeCell ref="I14:I15"/>
    <mergeCell ref="A12:A13"/>
    <mergeCell ref="B12:B13"/>
    <mergeCell ref="C12:C13"/>
    <mergeCell ref="E12:E13"/>
    <mergeCell ref="F12:F13"/>
    <mergeCell ref="G12:G1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Y13"/>
  <sheetViews>
    <sheetView workbookViewId="0">
      <selection activeCell="M24" sqref="M24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14</v>
      </c>
      <c r="X1" s="44" t="s">
        <v>15</v>
      </c>
      <c r="Y1" s="44" t="s">
        <v>16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 ht="33">
      <c r="A4" s="71" t="s">
        <v>636</v>
      </c>
      <c r="B4" s="46" t="s">
        <v>326</v>
      </c>
      <c r="C4" s="47" t="s">
        <v>637</v>
      </c>
      <c r="D4" s="9" t="s">
        <v>638</v>
      </c>
      <c r="E4" s="95">
        <v>120.35197788000001</v>
      </c>
      <c r="F4" s="95">
        <v>22.5909263</v>
      </c>
      <c r="G4" s="50" t="s">
        <v>639</v>
      </c>
      <c r="H4" s="89" t="s">
        <v>640</v>
      </c>
      <c r="I4" s="73">
        <v>2.2000000000000002</v>
      </c>
      <c r="J4" s="30" t="s">
        <v>41</v>
      </c>
      <c r="K4" s="30">
        <v>2</v>
      </c>
      <c r="L4" s="30"/>
      <c r="M4" s="12">
        <f>N4*[3]基本資料!$A$24+O4*[3]基本資料!$B$24+P4*[3]基本資料!$C$24+Q4*[3]基本資料!$D$24+R4*[3]基本資料!$E$24+S4*[3]基本資料!$F$24</f>
        <v>48460.5</v>
      </c>
      <c r="N4" s="13">
        <v>36717</v>
      </c>
      <c r="O4" s="13">
        <v>497</v>
      </c>
      <c r="P4" s="13">
        <v>1622</v>
      </c>
      <c r="Q4" s="13">
        <v>126</v>
      </c>
      <c r="R4" s="13">
        <v>2729</v>
      </c>
      <c r="S4" s="13">
        <v>0</v>
      </c>
      <c r="T4" s="14">
        <v>3249.5</v>
      </c>
      <c r="U4" s="4" t="s">
        <v>56</v>
      </c>
      <c r="V4" s="22"/>
      <c r="W4" s="40">
        <f>2100*K4</f>
        <v>4200</v>
      </c>
      <c r="X4" s="41">
        <f>T4/W4</f>
        <v>0.77369047619047615</v>
      </c>
      <c r="Y4" s="20" t="str">
        <f>IF(AND(X4&gt;=[3]基本資料!$B$13,X4&lt;[3]基本資料!$C$13),"A",IF(AND(X4&gt;=[3]基本資料!$B$14,X4&lt;[3]基本資料!$C$14),"B",IF(AND(X4&gt;=[3]基本資料!$B$15,X4&lt;[3]基本資料!$C$15),"C",IF(AND(X4&gt;=[3]基本資料!$B$16,X4&lt;[3]基本資料!$C$16),"D",IF(AND(X4&gt;=[3]基本資料!$B$17,X4&lt;[3]基本資料!$C$17),"E","F")))))</f>
        <v>C</v>
      </c>
    </row>
    <row r="5" spans="1:25">
      <c r="A5" s="72"/>
      <c r="B5" s="46"/>
      <c r="C5" s="47"/>
      <c r="D5" s="9" t="s">
        <v>641</v>
      </c>
      <c r="E5" s="61"/>
      <c r="F5" s="61"/>
      <c r="G5" s="50"/>
      <c r="H5" s="89"/>
      <c r="I5" s="74"/>
      <c r="J5" s="30" t="s">
        <v>45</v>
      </c>
      <c r="K5" s="30">
        <v>2</v>
      </c>
      <c r="L5" s="30"/>
      <c r="M5" s="12">
        <f>N5*[3]基本資料!$A$24+O5*[3]基本資料!$B$24+P5*[3]基本資料!$C$24+Q5*[3]基本資料!$D$24+R5*[3]基本資料!$E$24+S5*[3]基本資料!$F$24</f>
        <v>48332.5</v>
      </c>
      <c r="N5" s="13">
        <v>36673</v>
      </c>
      <c r="O5" s="13">
        <v>436</v>
      </c>
      <c r="P5" s="13">
        <v>1591</v>
      </c>
      <c r="Q5" s="13">
        <v>106</v>
      </c>
      <c r="R5" s="13">
        <v>2767</v>
      </c>
      <c r="S5" s="13">
        <v>0</v>
      </c>
      <c r="T5" s="14">
        <v>3471</v>
      </c>
      <c r="U5" s="4" t="s">
        <v>206</v>
      </c>
      <c r="V5" s="22"/>
      <c r="W5" s="40">
        <f t="shared" ref="W5:W13" si="0">2100*K5</f>
        <v>4200</v>
      </c>
      <c r="X5" s="41">
        <f t="shared" ref="X5:X13" si="1">T5/W5</f>
        <v>0.8264285714285714</v>
      </c>
      <c r="Y5" s="20" t="str">
        <f>IF(AND(X5&gt;=[3]基本資料!$B$13,X5&lt;[3]基本資料!$C$13),"A",IF(AND(X5&gt;=[3]基本資料!$B$14,X5&lt;[3]基本資料!$C$14),"B",IF(AND(X5&gt;=[3]基本資料!$B$15,X5&lt;[3]基本資料!$C$15),"C",IF(AND(X5&gt;=[3]基本資料!$B$16,X5&lt;[3]基本資料!$C$16),"D",IF(AND(X5&gt;=[3]基本資料!$B$17,X5&lt;[3]基本資料!$C$17),"E","F")))))</f>
        <v>D</v>
      </c>
    </row>
    <row r="6" spans="1:25" ht="33">
      <c r="A6" s="71" t="s">
        <v>636</v>
      </c>
      <c r="B6" s="46" t="s">
        <v>326</v>
      </c>
      <c r="C6" s="47" t="s">
        <v>642</v>
      </c>
      <c r="D6" s="9" t="s">
        <v>643</v>
      </c>
      <c r="E6" s="95">
        <v>120.38693250999999</v>
      </c>
      <c r="F6" s="95">
        <v>22.589283609999999</v>
      </c>
      <c r="G6" s="50" t="s">
        <v>644</v>
      </c>
      <c r="H6" s="89" t="s">
        <v>645</v>
      </c>
      <c r="I6" s="73">
        <v>4.9000000000000004</v>
      </c>
      <c r="J6" s="30" t="s">
        <v>41</v>
      </c>
      <c r="K6" s="30">
        <v>2</v>
      </c>
      <c r="L6" s="30"/>
      <c r="M6" s="12">
        <f>N6*[3]基本資料!$A$24+O6*[3]基本資料!$B$24+P6*[3]基本資料!$C$24+Q6*[3]基本資料!$D$24+R6*[3]基本資料!$E$24+S6*[3]基本資料!$F$24</f>
        <v>49170.400000000001</v>
      </c>
      <c r="N6" s="13">
        <v>38089</v>
      </c>
      <c r="O6" s="13">
        <v>504</v>
      </c>
      <c r="P6" s="13">
        <v>1374</v>
      </c>
      <c r="Q6" s="13">
        <v>76</v>
      </c>
      <c r="R6" s="13">
        <v>2668</v>
      </c>
      <c r="S6" s="13">
        <v>54</v>
      </c>
      <c r="T6" s="14">
        <v>3831.8</v>
      </c>
      <c r="U6" s="4" t="s">
        <v>56</v>
      </c>
      <c r="V6" s="22"/>
      <c r="W6" s="40">
        <f t="shared" si="0"/>
        <v>4200</v>
      </c>
      <c r="X6" s="41">
        <f t="shared" si="1"/>
        <v>0.91233333333333333</v>
      </c>
      <c r="Y6" s="20" t="str">
        <f>IF(AND(X6&gt;=[3]基本資料!$B$13,X6&lt;[3]基本資料!$C$13),"A",IF(AND(X6&gt;=[3]基本資料!$B$14,X6&lt;[3]基本資料!$C$14),"B",IF(AND(X6&gt;=[3]基本資料!$B$15,X6&lt;[3]基本資料!$C$15),"C",IF(AND(X6&gt;=[3]基本資料!$B$16,X6&lt;[3]基本資料!$C$16),"D",IF(AND(X6&gt;=[3]基本資料!$B$17,X6&lt;[3]基本資料!$C$17),"E","F")))))</f>
        <v>D</v>
      </c>
    </row>
    <row r="7" spans="1:25">
      <c r="A7" s="72"/>
      <c r="B7" s="46"/>
      <c r="C7" s="47"/>
      <c r="D7" s="9" t="s">
        <v>101</v>
      </c>
      <c r="E7" s="61"/>
      <c r="F7" s="61"/>
      <c r="G7" s="50"/>
      <c r="H7" s="89"/>
      <c r="I7" s="74"/>
      <c r="J7" s="30" t="s">
        <v>45</v>
      </c>
      <c r="K7" s="30">
        <v>2</v>
      </c>
      <c r="L7" s="30"/>
      <c r="M7" s="12">
        <f>N7*[3]基本資料!$A$24+O7*[3]基本資料!$B$24+P7*[3]基本資料!$C$24+Q7*[3]基本資料!$D$24+R7*[3]基本資料!$E$24+S7*[3]基本資料!$F$24</f>
        <v>47560.4</v>
      </c>
      <c r="N7" s="13">
        <v>35615</v>
      </c>
      <c r="O7" s="13">
        <v>455</v>
      </c>
      <c r="P7" s="13">
        <v>1309</v>
      </c>
      <c r="Q7" s="13">
        <v>56</v>
      </c>
      <c r="R7" s="13">
        <v>3034</v>
      </c>
      <c r="S7" s="13">
        <v>49</v>
      </c>
      <c r="T7" s="14">
        <v>3441.7</v>
      </c>
      <c r="U7" s="4" t="s">
        <v>42</v>
      </c>
      <c r="V7" s="22"/>
      <c r="W7" s="40">
        <f t="shared" si="0"/>
        <v>4200</v>
      </c>
      <c r="X7" s="41">
        <f t="shared" si="1"/>
        <v>0.81945238095238093</v>
      </c>
      <c r="Y7" s="20" t="str">
        <f>IF(AND(X7&gt;=[3]基本資料!$B$13,X7&lt;[3]基本資料!$C$13),"A",IF(AND(X7&gt;=[3]基本資料!$B$14,X7&lt;[3]基本資料!$C$14),"B",IF(AND(X7&gt;=[3]基本資料!$B$15,X7&lt;[3]基本資料!$C$15),"C",IF(AND(X7&gt;=[3]基本資料!$B$16,X7&lt;[3]基本資料!$C$16),"D",IF(AND(X7&gt;=[3]基本資料!$B$17,X7&lt;[3]基本資料!$C$17),"E","F")))))</f>
        <v>D</v>
      </c>
    </row>
    <row r="8" spans="1:25" ht="33">
      <c r="A8" s="71" t="s">
        <v>636</v>
      </c>
      <c r="B8" s="46" t="s">
        <v>326</v>
      </c>
      <c r="C8" s="47" t="s">
        <v>646</v>
      </c>
      <c r="D8" s="9" t="s">
        <v>647</v>
      </c>
      <c r="E8" s="95">
        <v>120.41382484</v>
      </c>
      <c r="F8" s="95">
        <v>22.586419679999999</v>
      </c>
      <c r="G8" s="50" t="s">
        <v>648</v>
      </c>
      <c r="H8" s="89" t="s">
        <v>649</v>
      </c>
      <c r="I8" s="73">
        <v>2.7</v>
      </c>
      <c r="J8" s="30" t="s">
        <v>41</v>
      </c>
      <c r="K8" s="30">
        <v>2</v>
      </c>
      <c r="L8" s="30"/>
      <c r="M8" s="12">
        <f>N8*[3]基本資料!$A$24+O8*[3]基本資料!$B$24+P8*[3]基本資料!$C$24+Q8*[3]基本資料!$D$24+R8*[3]基本資料!$E$24+S8*[3]基本資料!$F$24</f>
        <v>38698.800000000003</v>
      </c>
      <c r="N8" s="13">
        <v>28281</v>
      </c>
      <c r="O8" s="13">
        <v>391</v>
      </c>
      <c r="P8" s="13">
        <v>1051</v>
      </c>
      <c r="Q8" s="13">
        <v>76</v>
      </c>
      <c r="R8" s="13">
        <v>2662</v>
      </c>
      <c r="S8" s="13">
        <v>68</v>
      </c>
      <c r="T8" s="14">
        <v>2961.5</v>
      </c>
      <c r="U8" s="4" t="s">
        <v>444</v>
      </c>
      <c r="V8" s="22"/>
      <c r="W8" s="40">
        <f t="shared" si="0"/>
        <v>4200</v>
      </c>
      <c r="X8" s="41">
        <f t="shared" si="1"/>
        <v>0.70511904761904765</v>
      </c>
      <c r="Y8" s="20" t="str">
        <f>IF(AND(X8&gt;=[3]基本資料!$B$13,X8&lt;[3]基本資料!$C$13),"A",IF(AND(X8&gt;=[3]基本資料!$B$14,X8&lt;[3]基本資料!$C$14),"B",IF(AND(X8&gt;=[3]基本資料!$B$15,X8&lt;[3]基本資料!$C$15),"C",IF(AND(X8&gt;=[3]基本資料!$B$16,X8&lt;[3]基本資料!$C$16),"D",IF(AND(X8&gt;=[3]基本資料!$B$17,X8&lt;[3]基本資料!$C$17),"E","F")))))</f>
        <v>C</v>
      </c>
    </row>
    <row r="9" spans="1:25">
      <c r="A9" s="72"/>
      <c r="B9" s="46"/>
      <c r="C9" s="47"/>
      <c r="D9" s="9" t="s">
        <v>650</v>
      </c>
      <c r="E9" s="61"/>
      <c r="F9" s="61"/>
      <c r="G9" s="50"/>
      <c r="H9" s="89"/>
      <c r="I9" s="74"/>
      <c r="J9" s="30" t="s">
        <v>45</v>
      </c>
      <c r="K9" s="30">
        <v>2</v>
      </c>
      <c r="L9" s="30"/>
      <c r="M9" s="12">
        <f>N9*[3]基本資料!$A$24+O9*[3]基本資料!$B$24+P9*[3]基本資料!$C$24+Q9*[3]基本資料!$D$24+R9*[3]基本資料!$E$24+S9*[3]基本資料!$F$24</f>
        <v>38846.699999999997</v>
      </c>
      <c r="N9" s="13">
        <v>28005</v>
      </c>
      <c r="O9" s="13">
        <v>417</v>
      </c>
      <c r="P9" s="13">
        <v>1136</v>
      </c>
      <c r="Q9" s="13">
        <v>41</v>
      </c>
      <c r="R9" s="13">
        <v>2786</v>
      </c>
      <c r="S9" s="13">
        <v>52</v>
      </c>
      <c r="T9" s="14">
        <v>2935.8</v>
      </c>
      <c r="U9" s="4" t="s">
        <v>54</v>
      </c>
      <c r="V9" s="22"/>
      <c r="W9" s="40">
        <f t="shared" si="0"/>
        <v>4200</v>
      </c>
      <c r="X9" s="41">
        <f t="shared" si="1"/>
        <v>0.69900000000000007</v>
      </c>
      <c r="Y9" s="20" t="str">
        <f>IF(AND(X9&gt;=[3]基本資料!$B$13,X9&lt;[3]基本資料!$C$13),"A",IF(AND(X9&gt;=[3]基本資料!$B$14,X9&lt;[3]基本資料!$C$14),"B",IF(AND(X9&gt;=[3]基本資料!$B$15,X9&lt;[3]基本資料!$C$15),"C",IF(AND(X9&gt;=[3]基本資料!$B$16,X9&lt;[3]基本資料!$C$16),"D",IF(AND(X9&gt;=[3]基本資料!$B$17,X9&lt;[3]基本資料!$C$17),"E","F")))))</f>
        <v>C</v>
      </c>
    </row>
    <row r="10" spans="1:25" ht="33">
      <c r="A10" s="71" t="s">
        <v>636</v>
      </c>
      <c r="B10" s="46" t="s">
        <v>326</v>
      </c>
      <c r="C10" s="47" t="s">
        <v>651</v>
      </c>
      <c r="D10" s="9" t="s">
        <v>652</v>
      </c>
      <c r="E10" s="95">
        <v>120.44914543</v>
      </c>
      <c r="F10" s="95">
        <v>22.591493249999999</v>
      </c>
      <c r="G10" s="50" t="s">
        <v>653</v>
      </c>
      <c r="H10" s="89" t="s">
        <v>654</v>
      </c>
      <c r="I10" s="73">
        <v>5.4</v>
      </c>
      <c r="J10" s="30" t="s">
        <v>41</v>
      </c>
      <c r="K10" s="30">
        <v>2</v>
      </c>
      <c r="L10" s="30"/>
      <c r="M10" s="12">
        <f>N10*[3]基本資料!$A$24+O10*[3]基本資料!$B$24+P10*[3]基本資料!$C$24+Q10*[3]基本資料!$D$24+R10*[3]基本資料!$E$24+S10*[3]基本資料!$F$24</f>
        <v>34234.800000000003</v>
      </c>
      <c r="N10" s="13">
        <v>27165</v>
      </c>
      <c r="O10" s="13">
        <v>442</v>
      </c>
      <c r="P10" s="13">
        <v>1190</v>
      </c>
      <c r="Q10" s="13">
        <v>9</v>
      </c>
      <c r="R10" s="13">
        <v>1519</v>
      </c>
      <c r="S10" s="13">
        <v>63</v>
      </c>
      <c r="T10" s="14">
        <v>2907.5</v>
      </c>
      <c r="U10" s="4" t="s">
        <v>54</v>
      </c>
      <c r="V10" s="22" t="s">
        <v>43</v>
      </c>
      <c r="W10" s="40">
        <f t="shared" si="0"/>
        <v>4200</v>
      </c>
      <c r="X10" s="41">
        <f t="shared" si="1"/>
        <v>0.69226190476190474</v>
      </c>
      <c r="Y10" s="20" t="str">
        <f>IF(AND(X10&gt;=[3]基本資料!$B$13,X10&lt;[3]基本資料!$C$13),"A",IF(AND(X10&gt;=[3]基本資料!$B$14,X10&lt;[3]基本資料!$C$14),"B",IF(AND(X10&gt;=[3]基本資料!$B$15,X10&lt;[3]基本資料!$C$15),"C",IF(AND(X10&gt;=[3]基本資料!$B$16,X10&lt;[3]基本資料!$C$16),"D",IF(AND(X10&gt;=[3]基本資料!$B$17,X10&lt;[3]基本資料!$C$17),"E","F")))))</f>
        <v>C</v>
      </c>
    </row>
    <row r="11" spans="1:25">
      <c r="A11" s="72"/>
      <c r="B11" s="46"/>
      <c r="C11" s="47"/>
      <c r="D11" s="9" t="s">
        <v>655</v>
      </c>
      <c r="E11" s="61"/>
      <c r="F11" s="61"/>
      <c r="G11" s="50"/>
      <c r="H11" s="89"/>
      <c r="I11" s="74"/>
      <c r="J11" s="30" t="s">
        <v>45</v>
      </c>
      <c r="K11" s="30">
        <v>2</v>
      </c>
      <c r="L11" s="30"/>
      <c r="M11" s="12">
        <f>N11*[3]基本資料!$A$24+O11*[3]基本資料!$B$24+P11*[3]基本資料!$C$24+Q11*[3]基本資料!$D$24+R11*[3]基本資料!$E$24+S11*[3]基本資料!$F$24</f>
        <v>32782.800000000003</v>
      </c>
      <c r="N11" s="13">
        <v>25773</v>
      </c>
      <c r="O11" s="13">
        <v>390</v>
      </c>
      <c r="P11" s="13">
        <v>1124</v>
      </c>
      <c r="Q11" s="13">
        <v>4</v>
      </c>
      <c r="R11" s="13">
        <v>1565</v>
      </c>
      <c r="S11" s="13">
        <v>53</v>
      </c>
      <c r="T11" s="14">
        <v>2675.4</v>
      </c>
      <c r="U11" s="4" t="s">
        <v>56</v>
      </c>
      <c r="V11" s="22" t="s">
        <v>43</v>
      </c>
      <c r="W11" s="40">
        <f t="shared" si="0"/>
        <v>4200</v>
      </c>
      <c r="X11" s="41">
        <f t="shared" si="1"/>
        <v>0.63700000000000001</v>
      </c>
      <c r="Y11" s="20" t="str">
        <f>IF(AND(X11&gt;=[3]基本資料!$B$13,X11&lt;[3]基本資料!$C$13),"A",IF(AND(X11&gt;=[3]基本資料!$B$14,X11&lt;[3]基本資料!$C$14),"B",IF(AND(X11&gt;=[3]基本資料!$B$15,X11&lt;[3]基本資料!$C$15),"C",IF(AND(X11&gt;=[3]基本資料!$B$16,X11&lt;[3]基本資料!$C$16),"D",IF(AND(X11&gt;=[3]基本資料!$B$17,X11&lt;[3]基本資料!$C$17),"E","F")))))</f>
        <v>C</v>
      </c>
    </row>
    <row r="12" spans="1:25">
      <c r="A12" s="71" t="s">
        <v>656</v>
      </c>
      <c r="B12" s="46" t="s">
        <v>326</v>
      </c>
      <c r="C12" s="47" t="s">
        <v>657</v>
      </c>
      <c r="D12" s="9" t="s">
        <v>658</v>
      </c>
      <c r="E12" s="95">
        <v>120.51823016</v>
      </c>
      <c r="F12" s="95">
        <v>22.568242269999999</v>
      </c>
      <c r="G12" s="50" t="s">
        <v>659</v>
      </c>
      <c r="H12" s="89" t="s">
        <v>660</v>
      </c>
      <c r="I12" s="73">
        <v>7.2</v>
      </c>
      <c r="J12" s="30" t="s">
        <v>41</v>
      </c>
      <c r="K12" s="30">
        <v>2</v>
      </c>
      <c r="L12" s="30"/>
      <c r="M12" s="12">
        <f>N12*[3]基本資料!$A$24+O12*[3]基本資料!$B$24+P12*[3]基本資料!$C$24+Q12*[3]基本資料!$D$24+R12*[3]基本資料!$E$24+S12*[3]基本資料!$F$24</f>
        <v>25526.7</v>
      </c>
      <c r="N12" s="13">
        <v>20322</v>
      </c>
      <c r="O12" s="13">
        <v>396</v>
      </c>
      <c r="P12" s="13">
        <v>889</v>
      </c>
      <c r="Q12" s="13">
        <v>9</v>
      </c>
      <c r="R12" s="13">
        <v>1073</v>
      </c>
      <c r="S12" s="13">
        <v>52</v>
      </c>
      <c r="T12" s="14">
        <v>2141</v>
      </c>
      <c r="U12" s="4" t="s">
        <v>54</v>
      </c>
      <c r="V12" s="22"/>
      <c r="W12" s="40">
        <f t="shared" si="0"/>
        <v>4200</v>
      </c>
      <c r="X12" s="41">
        <f t="shared" si="1"/>
        <v>0.50976190476190475</v>
      </c>
      <c r="Y12" s="20" t="str">
        <f>IF(AND(X12&gt;=[3]基本資料!$B$13,X12&lt;[3]基本資料!$C$13),"A",IF(AND(X12&gt;=[3]基本資料!$B$14,X12&lt;[3]基本資料!$C$14),"B",IF(AND(X12&gt;=[3]基本資料!$B$15,X12&lt;[3]基本資料!$C$15),"C",IF(AND(X12&gt;=[3]基本資料!$B$16,X12&lt;[3]基本資料!$C$16),"D",IF(AND(X12&gt;=[3]基本資料!$B$17,X12&lt;[3]基本資料!$C$17),"E","F")))))</f>
        <v>B</v>
      </c>
    </row>
    <row r="13" spans="1:25">
      <c r="A13" s="72"/>
      <c r="B13" s="46"/>
      <c r="C13" s="47"/>
      <c r="D13" s="9" t="s">
        <v>661</v>
      </c>
      <c r="E13" s="61"/>
      <c r="F13" s="61"/>
      <c r="G13" s="50"/>
      <c r="H13" s="89"/>
      <c r="I13" s="74"/>
      <c r="J13" s="30" t="s">
        <v>45</v>
      </c>
      <c r="K13" s="30">
        <v>2</v>
      </c>
      <c r="L13" s="30"/>
      <c r="M13" s="12">
        <f>N13*[3]基本資料!$A$24+O13*[3]基本資料!$B$24+P13*[3]基本資料!$C$24+Q13*[3]基本資料!$D$24+R13*[3]基本資料!$E$24+S13*[3]基本資料!$F$24</f>
        <v>25356.799999999999</v>
      </c>
      <c r="N13" s="13">
        <v>20249</v>
      </c>
      <c r="O13" s="13">
        <v>274</v>
      </c>
      <c r="P13" s="13">
        <v>786</v>
      </c>
      <c r="Q13" s="13">
        <v>4</v>
      </c>
      <c r="R13" s="13">
        <v>1162</v>
      </c>
      <c r="S13" s="13">
        <v>33</v>
      </c>
      <c r="T13" s="14">
        <v>2182</v>
      </c>
      <c r="U13" s="4" t="s">
        <v>56</v>
      </c>
      <c r="V13" s="22"/>
      <c r="W13" s="40">
        <f t="shared" si="0"/>
        <v>4200</v>
      </c>
      <c r="X13" s="41">
        <f t="shared" si="1"/>
        <v>0.5195238095238095</v>
      </c>
      <c r="Y13" s="20" t="str">
        <f>IF(AND(X13&gt;=[3]基本資料!$B$13,X13&lt;[3]基本資料!$C$13),"A",IF(AND(X13&gt;=[3]基本資料!$B$14,X13&lt;[3]基本資料!$C$14),"B",IF(AND(X13&gt;=[3]基本資料!$B$15,X13&lt;[3]基本資料!$C$15),"C",IF(AND(X13&gt;=[3]基本資料!$B$16,X13&lt;[3]基本資料!$C$16),"D",IF(AND(X13&gt;=[3]基本資料!$B$17,X13&lt;[3]基本資料!$C$17),"E","F")))))</f>
        <v>B</v>
      </c>
    </row>
  </sheetData>
  <mergeCells count="55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2:A13"/>
    <mergeCell ref="B12:B13"/>
    <mergeCell ref="C12:C13"/>
    <mergeCell ref="E12:E13"/>
    <mergeCell ref="F12:F13"/>
    <mergeCell ref="G12:G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Y15"/>
  <sheetViews>
    <sheetView workbookViewId="0">
      <selection activeCell="F8" sqref="F8:F9"/>
    </sheetView>
  </sheetViews>
  <sheetFormatPr defaultRowHeight="16.5"/>
  <cols>
    <col min="4" max="4" width="21.625" customWidth="1"/>
    <col min="5" max="5" width="13.375" bestFit="1" customWidth="1"/>
  </cols>
  <sheetData>
    <row r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14</v>
      </c>
      <c r="X1" s="44" t="s">
        <v>15</v>
      </c>
      <c r="Y1" s="44" t="s">
        <v>16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>
      <c r="A4" s="44" t="s">
        <v>33</v>
      </c>
      <c r="B4" s="44" t="s">
        <v>102</v>
      </c>
      <c r="C4" s="47" t="s">
        <v>103</v>
      </c>
      <c r="D4" s="11" t="s">
        <v>104</v>
      </c>
      <c r="E4" s="61">
        <v>121.39498522</v>
      </c>
      <c r="F4" s="61" t="s">
        <v>105</v>
      </c>
      <c r="G4" s="42" t="s">
        <v>106</v>
      </c>
      <c r="H4" s="42" t="s">
        <v>107</v>
      </c>
      <c r="I4" s="44">
        <v>1.1000000000000001</v>
      </c>
      <c r="J4" s="1" t="s">
        <v>41</v>
      </c>
      <c r="K4" s="1">
        <v>2</v>
      </c>
      <c r="L4" s="1"/>
      <c r="M4" s="12">
        <f>N4*[1]基本資料!$A$24+O4*[1]基本資料!$B$24+P4*[1]基本資料!$C$24+Q4*[1]基本資料!$D$24+R4*[1]基本資料!$E$24+S4*[1]基本資料!$F$24</f>
        <v>8001.9</v>
      </c>
      <c r="N4" s="13">
        <v>2418</v>
      </c>
      <c r="O4" s="13">
        <v>35</v>
      </c>
      <c r="P4" s="13">
        <v>330</v>
      </c>
      <c r="Q4" s="13">
        <v>1</v>
      </c>
      <c r="R4" s="13">
        <v>1665</v>
      </c>
      <c r="S4" s="13">
        <v>64</v>
      </c>
      <c r="T4" s="14">
        <v>829.7</v>
      </c>
      <c r="U4" s="4" t="s">
        <v>54</v>
      </c>
      <c r="V4" s="1"/>
      <c r="W4" s="15">
        <f t="shared" ref="W4:W10" si="0">2000*K4</f>
        <v>4000</v>
      </c>
      <c r="X4" s="16">
        <f>T4/W4</f>
        <v>0.207425</v>
      </c>
      <c r="Y4" s="15"/>
    </row>
    <row r="5" spans="1:25">
      <c r="A5" s="45"/>
      <c r="B5" s="45"/>
      <c r="C5" s="47"/>
      <c r="D5" s="11" t="s">
        <v>108</v>
      </c>
      <c r="E5" s="61"/>
      <c r="F5" s="61"/>
      <c r="G5" s="43"/>
      <c r="H5" s="43"/>
      <c r="I5" s="45"/>
      <c r="J5" s="1" t="s">
        <v>45</v>
      </c>
      <c r="K5" s="1">
        <v>2</v>
      </c>
      <c r="L5" s="1"/>
      <c r="M5" s="12">
        <f>N5*[1]基本資料!$A$24+O5*[1]基本資料!$B$24+P5*[1]基本資料!$C$24+Q5*[1]基本資料!$D$24+R5*[1]基本資料!$E$24+S5*[1]基本資料!$F$24</f>
        <v>14335.7</v>
      </c>
      <c r="N5" s="13">
        <v>6887</v>
      </c>
      <c r="O5" s="13">
        <v>64</v>
      </c>
      <c r="P5" s="13">
        <v>567</v>
      </c>
      <c r="Q5" s="13">
        <v>2</v>
      </c>
      <c r="R5" s="13">
        <v>2135</v>
      </c>
      <c r="S5" s="13">
        <v>152</v>
      </c>
      <c r="T5" s="4">
        <v>1528</v>
      </c>
      <c r="U5" s="4" t="s">
        <v>56</v>
      </c>
      <c r="V5" s="1"/>
      <c r="W5" s="15">
        <f t="shared" si="0"/>
        <v>4000</v>
      </c>
      <c r="X5" s="16">
        <f t="shared" ref="X5:X15" si="1">T5/W5</f>
        <v>0.38200000000000001</v>
      </c>
      <c r="Y5" s="15"/>
    </row>
    <row r="6" spans="1:25">
      <c r="A6" s="44" t="s">
        <v>33</v>
      </c>
      <c r="B6" s="44" t="s">
        <v>102</v>
      </c>
      <c r="C6" s="47" t="s">
        <v>109</v>
      </c>
      <c r="D6" s="11" t="s">
        <v>110</v>
      </c>
      <c r="E6" s="61" t="s">
        <v>111</v>
      </c>
      <c r="F6" s="61" t="s">
        <v>112</v>
      </c>
      <c r="G6" s="42" t="s">
        <v>113</v>
      </c>
      <c r="H6" s="42" t="s">
        <v>114</v>
      </c>
      <c r="I6" s="44">
        <v>5.4</v>
      </c>
      <c r="J6" s="1" t="s">
        <v>41</v>
      </c>
      <c r="K6" s="1">
        <v>2</v>
      </c>
      <c r="L6" s="1"/>
      <c r="M6" s="12">
        <f>N6*[1]基本資料!$A$24+O6*[1]基本資料!$B$24+P6*[1]基本資料!$C$24+Q6*[1]基本資料!$D$24+R6*[1]基本資料!$E$24+S6*[1]基本資料!$F$24</f>
        <v>29118.3</v>
      </c>
      <c r="N6" s="13">
        <v>16410</v>
      </c>
      <c r="O6" s="13">
        <v>167</v>
      </c>
      <c r="P6" s="13">
        <v>930</v>
      </c>
      <c r="Q6" s="13">
        <v>6</v>
      </c>
      <c r="R6" s="13">
        <v>3594</v>
      </c>
      <c r="S6" s="13">
        <v>438</v>
      </c>
      <c r="T6" s="12">
        <v>2600.6999999999998</v>
      </c>
      <c r="U6" s="17" t="s">
        <v>54</v>
      </c>
      <c r="V6" s="15" t="s">
        <v>43</v>
      </c>
      <c r="W6" s="15">
        <f t="shared" si="0"/>
        <v>4000</v>
      </c>
      <c r="X6" s="16">
        <f t="shared" si="1"/>
        <v>0.65017499999999995</v>
      </c>
      <c r="Y6" s="15"/>
    </row>
    <row r="7" spans="1:25">
      <c r="A7" s="45"/>
      <c r="B7" s="45"/>
      <c r="C7" s="47"/>
      <c r="D7" s="11" t="s">
        <v>115</v>
      </c>
      <c r="E7" s="61"/>
      <c r="F7" s="61"/>
      <c r="G7" s="43"/>
      <c r="H7" s="43"/>
      <c r="I7" s="45"/>
      <c r="J7" s="1" t="s">
        <v>45</v>
      </c>
      <c r="K7" s="1">
        <v>2</v>
      </c>
      <c r="L7" s="1"/>
      <c r="M7" s="12">
        <f>N7*[1]基本資料!$A$24+O7*[1]基本資料!$B$24+P7*[1]基本資料!$C$24+Q7*[1]基本資料!$D$24+R7*[1]基本資料!$E$24+S7*[1]基本資料!$F$24</f>
        <v>28050.7</v>
      </c>
      <c r="N7" s="13">
        <v>16639</v>
      </c>
      <c r="O7" s="13">
        <v>164</v>
      </c>
      <c r="P7" s="13">
        <v>717</v>
      </c>
      <c r="Q7" s="13">
        <v>15</v>
      </c>
      <c r="R7" s="13">
        <v>3264</v>
      </c>
      <c r="S7" s="13">
        <v>422</v>
      </c>
      <c r="T7" s="12">
        <v>2729.3</v>
      </c>
      <c r="U7" s="4" t="s">
        <v>56</v>
      </c>
      <c r="V7" s="15" t="s">
        <v>43</v>
      </c>
      <c r="W7" s="15">
        <f t="shared" si="0"/>
        <v>4000</v>
      </c>
      <c r="X7" s="16">
        <f t="shared" si="1"/>
        <v>0.68232500000000007</v>
      </c>
      <c r="Y7" s="15"/>
    </row>
    <row r="8" spans="1:25">
      <c r="A8" s="44" t="s">
        <v>33</v>
      </c>
      <c r="B8" s="44" t="s">
        <v>102</v>
      </c>
      <c r="C8" s="47" t="s">
        <v>116</v>
      </c>
      <c r="D8" s="11" t="s">
        <v>117</v>
      </c>
      <c r="E8" s="61" t="s">
        <v>118</v>
      </c>
      <c r="F8" s="61" t="s">
        <v>119</v>
      </c>
      <c r="G8" s="42" t="s">
        <v>120</v>
      </c>
      <c r="H8" s="42" t="s">
        <v>121</v>
      </c>
      <c r="I8" s="44">
        <v>3.7</v>
      </c>
      <c r="J8" s="1" t="s">
        <v>41</v>
      </c>
      <c r="K8" s="1">
        <v>2</v>
      </c>
      <c r="L8" s="1"/>
      <c r="M8" s="12">
        <f>N8*[1]基本資料!$A$24+O8*[1]基本資料!$B$24+P8*[1]基本資料!$C$24+Q8*[1]基本資料!$D$24+R8*[1]基本資料!$E$24+S8*[1]基本資料!$F$24</f>
        <v>30251.4</v>
      </c>
      <c r="N8" s="13">
        <v>18219</v>
      </c>
      <c r="O8" s="13">
        <v>186</v>
      </c>
      <c r="P8" s="13">
        <v>838</v>
      </c>
      <c r="Q8" s="13">
        <v>6</v>
      </c>
      <c r="R8" s="13">
        <v>3403</v>
      </c>
      <c r="S8" s="13">
        <v>449</v>
      </c>
      <c r="T8" s="12">
        <v>2615.1999999999998</v>
      </c>
      <c r="U8" s="4" t="s">
        <v>54</v>
      </c>
      <c r="V8" s="1"/>
      <c r="W8" s="15">
        <f t="shared" si="0"/>
        <v>4000</v>
      </c>
      <c r="X8" s="16">
        <f t="shared" si="1"/>
        <v>0.65379999999999994</v>
      </c>
      <c r="Y8" s="15"/>
    </row>
    <row r="9" spans="1:25">
      <c r="A9" s="45"/>
      <c r="B9" s="45"/>
      <c r="C9" s="47"/>
      <c r="D9" s="11" t="s">
        <v>122</v>
      </c>
      <c r="E9" s="61"/>
      <c r="F9" s="61"/>
      <c r="G9" s="43"/>
      <c r="H9" s="43"/>
      <c r="I9" s="45"/>
      <c r="J9" s="1" t="s">
        <v>45</v>
      </c>
      <c r="K9" s="1">
        <v>2</v>
      </c>
      <c r="L9" s="1"/>
      <c r="M9" s="12">
        <f>N9*[1]基本資料!$A$24+O9*[1]基本資料!$B$24+P9*[1]基本資料!$C$24+Q9*[1]基本資料!$D$24+R9*[1]基本資料!$E$24+S9*[1]基本資料!$F$24</f>
        <v>28937.200000000001</v>
      </c>
      <c r="N9" s="13">
        <v>18016</v>
      </c>
      <c r="O9" s="13">
        <v>166</v>
      </c>
      <c r="P9" s="13">
        <v>806</v>
      </c>
      <c r="Q9" s="13">
        <v>12</v>
      </c>
      <c r="R9" s="13">
        <v>3049</v>
      </c>
      <c r="S9" s="13">
        <v>467</v>
      </c>
      <c r="T9" s="12">
        <v>2750.2</v>
      </c>
      <c r="U9" s="4" t="s">
        <v>56</v>
      </c>
      <c r="V9" s="1"/>
      <c r="W9" s="15">
        <f t="shared" si="0"/>
        <v>4000</v>
      </c>
      <c r="X9" s="16">
        <f t="shared" si="1"/>
        <v>0.68754999999999999</v>
      </c>
      <c r="Y9" s="15"/>
    </row>
    <row r="10" spans="1:25">
      <c r="A10" s="57" t="s">
        <v>33</v>
      </c>
      <c r="B10" s="57" t="s">
        <v>102</v>
      </c>
      <c r="C10" s="59" t="s">
        <v>123</v>
      </c>
      <c r="D10" s="18" t="s">
        <v>124</v>
      </c>
      <c r="E10" s="60" t="s">
        <v>125</v>
      </c>
      <c r="F10" s="60" t="s">
        <v>126</v>
      </c>
      <c r="G10" s="55" t="s">
        <v>127</v>
      </c>
      <c r="H10" s="55" t="s">
        <v>128</v>
      </c>
      <c r="I10" s="57">
        <v>4.8</v>
      </c>
      <c r="J10" s="19" t="s">
        <v>41</v>
      </c>
      <c r="K10" s="19">
        <v>2</v>
      </c>
      <c r="L10" s="1"/>
      <c r="M10" s="12">
        <f>N10*[1]基本資料!$A$24+O10*[1]基本資料!$B$24+P10*[1]基本資料!$C$24+Q10*[1]基本資料!$D$24+R10*[1]基本資料!$E$24+S10*[1]基本資料!$F$24</f>
        <v>39081.699999999997</v>
      </c>
      <c r="N10" s="13">
        <v>28084</v>
      </c>
      <c r="O10" s="13">
        <v>238</v>
      </c>
      <c r="P10" s="13">
        <v>949</v>
      </c>
      <c r="Q10" s="13">
        <v>1</v>
      </c>
      <c r="R10" s="13">
        <v>2940</v>
      </c>
      <c r="S10" s="13">
        <v>657</v>
      </c>
      <c r="T10" s="12">
        <v>2964.1</v>
      </c>
      <c r="U10" s="4" t="s">
        <v>54</v>
      </c>
      <c r="V10" s="1"/>
      <c r="W10" s="20">
        <f t="shared" si="0"/>
        <v>4000</v>
      </c>
      <c r="X10" s="21">
        <f t="shared" si="1"/>
        <v>0.74102499999999993</v>
      </c>
      <c r="Y10" s="20"/>
    </row>
    <row r="11" spans="1:25">
      <c r="A11" s="58"/>
      <c r="B11" s="58"/>
      <c r="C11" s="59"/>
      <c r="D11" s="18" t="s">
        <v>129</v>
      </c>
      <c r="E11" s="60"/>
      <c r="F11" s="60"/>
      <c r="G11" s="56"/>
      <c r="H11" s="56"/>
      <c r="I11" s="58"/>
      <c r="J11" s="19" t="s">
        <v>45</v>
      </c>
      <c r="K11" s="19">
        <v>2</v>
      </c>
      <c r="L11" s="1"/>
      <c r="M11" s="12">
        <f>N11*[1]基本資料!$A$24+O11*[1]基本資料!$B$24+P11*[1]基本資料!$C$24+Q11*[1]基本資料!$D$24+R11*[1]基本資料!$E$24+S11*[1]基本資料!$F$24</f>
        <v>33939.599999999999</v>
      </c>
      <c r="N11" s="13">
        <v>24612</v>
      </c>
      <c r="O11" s="13">
        <v>172</v>
      </c>
      <c r="P11" s="13">
        <v>840</v>
      </c>
      <c r="Q11" s="13">
        <v>11</v>
      </c>
      <c r="R11" s="13">
        <v>2441</v>
      </c>
      <c r="S11" s="13">
        <v>756</v>
      </c>
      <c r="T11" s="12">
        <v>2890.1</v>
      </c>
      <c r="U11" s="4" t="s">
        <v>56</v>
      </c>
      <c r="V11" s="1"/>
      <c r="W11" s="20">
        <f>2000*K11</f>
        <v>4000</v>
      </c>
      <c r="X11" s="21">
        <f t="shared" si="1"/>
        <v>0.72252499999999997</v>
      </c>
      <c r="Y11" s="20"/>
    </row>
    <row r="12" spans="1:25">
      <c r="A12" s="57" t="s">
        <v>33</v>
      </c>
      <c r="B12" s="57" t="s">
        <v>102</v>
      </c>
      <c r="C12" s="59" t="s">
        <v>130</v>
      </c>
      <c r="D12" s="18" t="s">
        <v>131</v>
      </c>
      <c r="E12" s="60" t="s">
        <v>132</v>
      </c>
      <c r="F12" s="60" t="s">
        <v>133</v>
      </c>
      <c r="G12" s="55" t="s">
        <v>134</v>
      </c>
      <c r="H12" s="55" t="s">
        <v>135</v>
      </c>
      <c r="I12" s="57">
        <v>5.9</v>
      </c>
      <c r="J12" s="19" t="s">
        <v>41</v>
      </c>
      <c r="K12" s="19">
        <v>2</v>
      </c>
      <c r="L12" s="1"/>
      <c r="M12" s="12">
        <f>N12*[1]基本資料!$A$24+O12*[1]基本資料!$B$24+P12*[1]基本資料!$C$24+Q12*[1]基本資料!$D$24+R12*[1]基本資料!$E$24+S12*[1]基本資料!$F$24</f>
        <v>35190.300000000003</v>
      </c>
      <c r="N12" s="13">
        <v>30900</v>
      </c>
      <c r="O12" s="13">
        <v>265</v>
      </c>
      <c r="P12" s="13">
        <v>552</v>
      </c>
      <c r="Q12" s="13">
        <v>1</v>
      </c>
      <c r="R12" s="13">
        <v>878</v>
      </c>
      <c r="S12" s="13">
        <v>713</v>
      </c>
      <c r="T12" s="12">
        <v>2849.4</v>
      </c>
      <c r="U12" s="4" t="s">
        <v>54</v>
      </c>
      <c r="V12" s="1"/>
      <c r="W12" s="20">
        <f>1900*K12</f>
        <v>3800</v>
      </c>
      <c r="X12" s="21">
        <f t="shared" si="1"/>
        <v>0.74984210526315787</v>
      </c>
      <c r="Y12" s="20"/>
    </row>
    <row r="13" spans="1:25">
      <c r="A13" s="58"/>
      <c r="B13" s="58"/>
      <c r="C13" s="59"/>
      <c r="D13" s="18" t="s">
        <v>136</v>
      </c>
      <c r="E13" s="60"/>
      <c r="F13" s="60"/>
      <c r="G13" s="56"/>
      <c r="H13" s="56"/>
      <c r="I13" s="58"/>
      <c r="J13" s="19" t="s">
        <v>45</v>
      </c>
      <c r="K13" s="19">
        <v>2</v>
      </c>
      <c r="L13" s="1"/>
      <c r="M13" s="12">
        <f>N13*[1]基本資料!$A$24+O13*[1]基本資料!$B$24+P13*[1]基本資料!$C$24+Q13*[1]基本資料!$D$24+R13*[1]基本資料!$E$24+S13*[1]基本資料!$F$24</f>
        <v>41108.300000000003</v>
      </c>
      <c r="N13" s="13">
        <v>35312</v>
      </c>
      <c r="O13" s="13">
        <v>308</v>
      </c>
      <c r="P13" s="13">
        <v>879</v>
      </c>
      <c r="Q13" s="13">
        <v>2</v>
      </c>
      <c r="R13" s="13">
        <v>1172</v>
      </c>
      <c r="S13" s="13">
        <v>823</v>
      </c>
      <c r="T13" s="12">
        <v>3215.7</v>
      </c>
      <c r="U13" s="4" t="s">
        <v>56</v>
      </c>
      <c r="V13" s="1"/>
      <c r="W13" s="20">
        <f>1900*K13</f>
        <v>3800</v>
      </c>
      <c r="X13" s="21">
        <f t="shared" si="1"/>
        <v>0.84623684210526307</v>
      </c>
      <c r="Y13" s="20"/>
    </row>
    <row r="14" spans="1:25">
      <c r="A14" s="57" t="s">
        <v>33</v>
      </c>
      <c r="B14" s="57" t="s">
        <v>102</v>
      </c>
      <c r="C14" s="59" t="s">
        <v>137</v>
      </c>
      <c r="D14" s="18" t="s">
        <v>138</v>
      </c>
      <c r="E14" s="60" t="s">
        <v>139</v>
      </c>
      <c r="F14" s="60" t="s">
        <v>140</v>
      </c>
      <c r="G14" s="55" t="s">
        <v>141</v>
      </c>
      <c r="H14" s="55" t="s">
        <v>142</v>
      </c>
      <c r="I14" s="57">
        <v>7.5</v>
      </c>
      <c r="J14" s="19" t="s">
        <v>41</v>
      </c>
      <c r="K14" s="19">
        <v>2</v>
      </c>
      <c r="L14" s="1"/>
      <c r="M14" s="12">
        <f>N14*[1]基本資料!$A$24+O14*[1]基本資料!$B$24+P14*[1]基本資料!$C$24+Q14*[1]基本資料!$D$24+R14*[1]基本資料!$E$24+S14*[1]基本資料!$F$24</f>
        <v>54798.400000000001</v>
      </c>
      <c r="N14" s="13">
        <v>48379</v>
      </c>
      <c r="O14" s="13">
        <v>997</v>
      </c>
      <c r="P14" s="13">
        <v>1035</v>
      </c>
      <c r="Q14" s="13">
        <v>5</v>
      </c>
      <c r="R14" s="13">
        <v>854</v>
      </c>
      <c r="S14" s="13">
        <v>1324</v>
      </c>
      <c r="T14" s="12">
        <v>3875.7</v>
      </c>
      <c r="U14" s="17" t="s">
        <v>143</v>
      </c>
      <c r="V14" s="1"/>
      <c r="W14" s="20">
        <f>1900*K14</f>
        <v>3800</v>
      </c>
      <c r="X14" s="21">
        <f t="shared" si="1"/>
        <v>1.019921052631579</v>
      </c>
      <c r="Y14" s="20"/>
    </row>
    <row r="15" spans="1:25">
      <c r="A15" s="58"/>
      <c r="B15" s="58"/>
      <c r="C15" s="59"/>
      <c r="D15" s="18" t="s">
        <v>144</v>
      </c>
      <c r="E15" s="60"/>
      <c r="F15" s="60"/>
      <c r="G15" s="56"/>
      <c r="H15" s="56"/>
      <c r="I15" s="58"/>
      <c r="J15" s="19" t="s">
        <v>45</v>
      </c>
      <c r="K15" s="19">
        <v>2</v>
      </c>
      <c r="L15" s="1"/>
      <c r="M15" s="12">
        <f>N15*[1]基本資料!$A$24+O15*[1]基本資料!$B$24+P15*[1]基本資料!$C$24+Q15*[1]基本資料!$D$24+R15*[1]基本資料!$E$24+S15*[1]基本資料!$F$24</f>
        <v>58041.4</v>
      </c>
      <c r="N15" s="13">
        <v>51868</v>
      </c>
      <c r="O15" s="13">
        <v>691</v>
      </c>
      <c r="P15" s="13">
        <v>989</v>
      </c>
      <c r="Q15" s="13">
        <v>18</v>
      </c>
      <c r="R15" s="13">
        <v>929</v>
      </c>
      <c r="S15" s="13">
        <v>1354</v>
      </c>
      <c r="T15" s="14">
        <v>3827.5</v>
      </c>
      <c r="U15" s="4" t="s">
        <v>56</v>
      </c>
      <c r="V15" s="1"/>
      <c r="W15" s="20">
        <f>1900*K15</f>
        <v>3800</v>
      </c>
      <c r="X15" s="21">
        <f t="shared" si="1"/>
        <v>1.0072368421052631</v>
      </c>
      <c r="Y15" s="20"/>
    </row>
  </sheetData>
  <mergeCells count="63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4:A15"/>
    <mergeCell ref="B14:B15"/>
    <mergeCell ref="C14:C15"/>
    <mergeCell ref="E14:E15"/>
    <mergeCell ref="F14:F15"/>
    <mergeCell ref="G14:G15"/>
    <mergeCell ref="H14:H15"/>
    <mergeCell ref="I14:I15"/>
    <mergeCell ref="A12:A13"/>
    <mergeCell ref="B12:B13"/>
    <mergeCell ref="C12:C13"/>
    <mergeCell ref="E12:E13"/>
    <mergeCell ref="F12:F13"/>
    <mergeCell ref="G12:G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Y11"/>
  <sheetViews>
    <sheetView workbookViewId="0">
      <selection activeCell="E30" sqref="E30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14</v>
      </c>
      <c r="X1" s="44" t="s">
        <v>15</v>
      </c>
      <c r="Y1" s="44" t="s">
        <v>16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 ht="33">
      <c r="A4" s="44" t="s">
        <v>33</v>
      </c>
      <c r="B4" s="44" t="s">
        <v>145</v>
      </c>
      <c r="C4" s="47" t="s">
        <v>146</v>
      </c>
      <c r="D4" s="11" t="s">
        <v>147</v>
      </c>
      <c r="E4" s="61" t="s">
        <v>148</v>
      </c>
      <c r="F4" s="62" t="s">
        <v>149</v>
      </c>
      <c r="G4" s="42" t="s">
        <v>150</v>
      </c>
      <c r="H4" s="42" t="s">
        <v>151</v>
      </c>
      <c r="I4" s="44">
        <v>1.8</v>
      </c>
      <c r="J4" s="1" t="s">
        <v>152</v>
      </c>
      <c r="K4" s="1">
        <v>2</v>
      </c>
      <c r="L4" s="1"/>
      <c r="M4" s="12">
        <f>N4*[1]基本資料!$A$24+O4*[1]基本資料!$B$24+P4*[1]基本資料!$C$24+Q4*[1]基本資料!$D$24+R4*[1]基本資料!$E$24+S4*[1]基本資料!$F$24</f>
        <v>36081.4</v>
      </c>
      <c r="N4" s="13">
        <v>31525</v>
      </c>
      <c r="O4" s="13">
        <v>352</v>
      </c>
      <c r="P4" s="13">
        <v>826</v>
      </c>
      <c r="Q4" s="13">
        <v>13</v>
      </c>
      <c r="R4" s="13">
        <v>846</v>
      </c>
      <c r="S4" s="13">
        <v>354</v>
      </c>
      <c r="T4" s="14">
        <v>2431.1</v>
      </c>
      <c r="U4" s="4" t="s">
        <v>56</v>
      </c>
      <c r="V4" s="15"/>
      <c r="W4" s="15">
        <f t="shared" ref="W4:W9" si="0">2000*K4</f>
        <v>4000</v>
      </c>
      <c r="X4" s="16">
        <f>T4/W4</f>
        <v>0.60777499999999995</v>
      </c>
      <c r="Y4" s="15"/>
    </row>
    <row r="5" spans="1:25">
      <c r="A5" s="45"/>
      <c r="B5" s="45"/>
      <c r="C5" s="47"/>
      <c r="D5" s="11" t="s">
        <v>153</v>
      </c>
      <c r="E5" s="61"/>
      <c r="F5" s="63"/>
      <c r="G5" s="43"/>
      <c r="H5" s="43"/>
      <c r="I5" s="45"/>
      <c r="J5" s="1" t="s">
        <v>154</v>
      </c>
      <c r="K5" s="1">
        <v>2</v>
      </c>
      <c r="L5" s="1"/>
      <c r="M5" s="12">
        <f>N5*[1]基本資料!$A$24+O5*[1]基本資料!$B$24+P5*[1]基本資料!$C$24+Q5*[1]基本資料!$D$24+R5*[1]基本資料!$E$24+S5*[1]基本資料!$F$24</f>
        <v>34900.300000000003</v>
      </c>
      <c r="N5" s="13">
        <v>30136</v>
      </c>
      <c r="O5" s="13">
        <v>392</v>
      </c>
      <c r="P5" s="13">
        <v>851</v>
      </c>
      <c r="Q5" s="13">
        <v>14</v>
      </c>
      <c r="R5" s="13">
        <v>881</v>
      </c>
      <c r="S5" s="13">
        <v>358</v>
      </c>
      <c r="T5" s="14">
        <v>2380.5</v>
      </c>
      <c r="U5" s="4" t="s">
        <v>54</v>
      </c>
      <c r="V5" s="15"/>
      <c r="W5" s="15">
        <f t="shared" si="0"/>
        <v>4000</v>
      </c>
      <c r="X5" s="16">
        <f t="shared" ref="X5:X11" si="1">T5/W5</f>
        <v>0.59512500000000002</v>
      </c>
      <c r="Y5" s="15"/>
    </row>
    <row r="6" spans="1:25" ht="33">
      <c r="A6" s="44" t="s">
        <v>33</v>
      </c>
      <c r="B6" s="44" t="s">
        <v>145</v>
      </c>
      <c r="C6" s="47" t="s">
        <v>155</v>
      </c>
      <c r="D6" s="11" t="s">
        <v>156</v>
      </c>
      <c r="E6" s="61" t="s">
        <v>157</v>
      </c>
      <c r="F6" s="62" t="s">
        <v>158</v>
      </c>
      <c r="G6" s="42" t="s">
        <v>159</v>
      </c>
      <c r="H6" s="42" t="s">
        <v>160</v>
      </c>
      <c r="I6" s="44">
        <v>3.5</v>
      </c>
      <c r="J6" s="1" t="s">
        <v>152</v>
      </c>
      <c r="K6" s="1">
        <v>3</v>
      </c>
      <c r="L6" s="1"/>
      <c r="M6" s="12">
        <f>N6*[1]基本資料!$A$24+O6*[1]基本資料!$B$24+P6*[1]基本資料!$C$24+Q6*[1]基本資料!$D$24+R6*[1]基本資料!$E$24+S6*[1]基本資料!$F$24</f>
        <v>33383.9</v>
      </c>
      <c r="N6" s="13">
        <v>29801</v>
      </c>
      <c r="O6" s="13">
        <v>312</v>
      </c>
      <c r="P6" s="13">
        <v>783</v>
      </c>
      <c r="Q6" s="13">
        <v>14</v>
      </c>
      <c r="R6" s="13">
        <v>555</v>
      </c>
      <c r="S6" s="13">
        <v>389</v>
      </c>
      <c r="T6" s="14">
        <v>2487.8000000000002</v>
      </c>
      <c r="U6" s="4" t="s">
        <v>56</v>
      </c>
      <c r="V6" s="15"/>
      <c r="W6" s="15">
        <f t="shared" si="0"/>
        <v>6000</v>
      </c>
      <c r="X6" s="16">
        <f t="shared" si="1"/>
        <v>0.41463333333333335</v>
      </c>
      <c r="Y6" s="15"/>
    </row>
    <row r="7" spans="1:25">
      <c r="A7" s="45"/>
      <c r="B7" s="45"/>
      <c r="C7" s="47"/>
      <c r="D7" s="11" t="s">
        <v>161</v>
      </c>
      <c r="E7" s="61"/>
      <c r="F7" s="63"/>
      <c r="G7" s="43"/>
      <c r="H7" s="43"/>
      <c r="I7" s="45"/>
      <c r="J7" s="1" t="s">
        <v>154</v>
      </c>
      <c r="K7" s="1">
        <v>3</v>
      </c>
      <c r="L7" s="1"/>
      <c r="M7" s="12">
        <f>N7*[1]基本資料!$A$24+O7*[1]基本資料!$B$24+P7*[1]基本資料!$C$24+Q7*[1]基本資料!$D$24+R7*[1]基本資料!$E$24+S7*[1]基本資料!$F$24</f>
        <v>31471.4</v>
      </c>
      <c r="N7" s="13">
        <v>27731</v>
      </c>
      <c r="O7" s="13">
        <v>287</v>
      </c>
      <c r="P7" s="13">
        <v>529</v>
      </c>
      <c r="Q7" s="13">
        <v>24</v>
      </c>
      <c r="R7" s="13">
        <v>742</v>
      </c>
      <c r="S7" s="13">
        <v>364</v>
      </c>
      <c r="T7" s="14">
        <v>2363.4</v>
      </c>
      <c r="U7" s="4" t="s">
        <v>54</v>
      </c>
      <c r="V7" s="15"/>
      <c r="W7" s="15">
        <f t="shared" si="0"/>
        <v>6000</v>
      </c>
      <c r="X7" s="16">
        <f t="shared" si="1"/>
        <v>0.39390000000000003</v>
      </c>
      <c r="Y7" s="15"/>
    </row>
    <row r="8" spans="1:25" ht="33">
      <c r="A8" s="44" t="s">
        <v>33</v>
      </c>
      <c r="B8" s="44" t="s">
        <v>145</v>
      </c>
      <c r="C8" s="47" t="s">
        <v>162</v>
      </c>
      <c r="D8" s="11" t="s">
        <v>163</v>
      </c>
      <c r="E8" s="61" t="s">
        <v>164</v>
      </c>
      <c r="F8" s="62" t="s">
        <v>165</v>
      </c>
      <c r="G8" s="42" t="s">
        <v>166</v>
      </c>
      <c r="H8" s="42" t="s">
        <v>167</v>
      </c>
      <c r="I8" s="44">
        <v>5.4</v>
      </c>
      <c r="J8" s="1" t="s">
        <v>152</v>
      </c>
      <c r="K8" s="1">
        <v>2</v>
      </c>
      <c r="L8" s="1"/>
      <c r="M8" s="12">
        <f>N8*[1]基本資料!$A$24+O8*[1]基本資料!$B$24+P8*[1]基本資料!$C$24+Q8*[1]基本資料!$D$24+R8*[1]基本資料!$E$24+S8*[1]基本資料!$F$24</f>
        <v>38671.5</v>
      </c>
      <c r="N8" s="13">
        <v>32928</v>
      </c>
      <c r="O8" s="13">
        <v>691</v>
      </c>
      <c r="P8" s="13">
        <v>1034</v>
      </c>
      <c r="Q8" s="13">
        <v>17</v>
      </c>
      <c r="R8" s="13">
        <v>972</v>
      </c>
      <c r="S8" s="13">
        <v>315</v>
      </c>
      <c r="T8" s="14">
        <v>2942.5</v>
      </c>
      <c r="U8" s="4" t="s">
        <v>143</v>
      </c>
      <c r="V8" s="15"/>
      <c r="W8" s="15">
        <f t="shared" si="0"/>
        <v>4000</v>
      </c>
      <c r="X8" s="16">
        <f t="shared" si="1"/>
        <v>0.73562499999999997</v>
      </c>
      <c r="Y8" s="15"/>
    </row>
    <row r="9" spans="1:25">
      <c r="A9" s="45"/>
      <c r="B9" s="45"/>
      <c r="C9" s="47"/>
      <c r="D9" s="11" t="s">
        <v>168</v>
      </c>
      <c r="E9" s="61"/>
      <c r="F9" s="63"/>
      <c r="G9" s="43"/>
      <c r="H9" s="43"/>
      <c r="I9" s="45"/>
      <c r="J9" s="1" t="s">
        <v>154</v>
      </c>
      <c r="K9" s="1">
        <v>2</v>
      </c>
      <c r="L9" s="1"/>
      <c r="M9" s="12">
        <f>N9*[1]基本資料!$A$24+O9*[1]基本資料!$B$24+P9*[1]基本資料!$C$24+Q9*[1]基本資料!$D$24+R9*[1]基本資料!$E$24+S9*[1]基本資料!$F$24</f>
        <v>36077.800000000003</v>
      </c>
      <c r="N9" s="13">
        <v>31405</v>
      </c>
      <c r="O9" s="13">
        <v>546</v>
      </c>
      <c r="P9" s="13">
        <v>836</v>
      </c>
      <c r="Q9" s="13">
        <v>20</v>
      </c>
      <c r="R9" s="13">
        <v>784</v>
      </c>
      <c r="S9" s="13">
        <v>313</v>
      </c>
      <c r="T9" s="14">
        <v>2461.9</v>
      </c>
      <c r="U9" s="4" t="s">
        <v>56</v>
      </c>
      <c r="V9" s="15"/>
      <c r="W9" s="15">
        <f t="shared" si="0"/>
        <v>4000</v>
      </c>
      <c r="X9" s="16">
        <f t="shared" si="1"/>
        <v>0.61547499999999999</v>
      </c>
      <c r="Y9" s="15"/>
    </row>
    <row r="10" spans="1:25" ht="33">
      <c r="A10" s="44" t="s">
        <v>33</v>
      </c>
      <c r="B10" s="44" t="s">
        <v>145</v>
      </c>
      <c r="C10" s="47" t="s">
        <v>169</v>
      </c>
      <c r="D10" s="11" t="s">
        <v>170</v>
      </c>
      <c r="E10" s="61" t="s">
        <v>171</v>
      </c>
      <c r="F10" s="62" t="s">
        <v>172</v>
      </c>
      <c r="G10" s="42" t="s">
        <v>173</v>
      </c>
      <c r="H10" s="42" t="s">
        <v>174</v>
      </c>
      <c r="I10" s="44">
        <v>1.7</v>
      </c>
      <c r="J10" s="1" t="s">
        <v>152</v>
      </c>
      <c r="K10" s="1">
        <v>2</v>
      </c>
      <c r="L10" s="1"/>
      <c r="M10" s="12">
        <f>N10*[1]基本資料!$A$24+O10*[1]基本資料!$B$24+P10*[1]基本資料!$C$24+Q10*[1]基本資料!$D$24+R10*[1]基本資料!$E$24+S10*[1]基本資料!$F$24</f>
        <v>34542.5</v>
      </c>
      <c r="N10" s="13">
        <v>30338</v>
      </c>
      <c r="O10" s="13">
        <v>609</v>
      </c>
      <c r="P10" s="13">
        <v>470</v>
      </c>
      <c r="Q10" s="13">
        <v>19</v>
      </c>
      <c r="R10" s="13">
        <v>843</v>
      </c>
      <c r="S10" s="13">
        <v>0</v>
      </c>
      <c r="T10" s="14">
        <v>2544.5</v>
      </c>
      <c r="U10" s="4" t="s">
        <v>56</v>
      </c>
      <c r="V10" s="15"/>
      <c r="W10" s="15">
        <f>1800*K10</f>
        <v>3600</v>
      </c>
      <c r="X10" s="16">
        <f t="shared" si="1"/>
        <v>0.70680555555555558</v>
      </c>
      <c r="Y10" s="20"/>
    </row>
    <row r="11" spans="1:25">
      <c r="A11" s="45"/>
      <c r="B11" s="45"/>
      <c r="C11" s="47"/>
      <c r="D11" s="11" t="s">
        <v>175</v>
      </c>
      <c r="E11" s="61"/>
      <c r="F11" s="63"/>
      <c r="G11" s="43"/>
      <c r="H11" s="43"/>
      <c r="I11" s="45"/>
      <c r="J11" s="1" t="s">
        <v>154</v>
      </c>
      <c r="K11" s="1">
        <v>2</v>
      </c>
      <c r="L11" s="1"/>
      <c r="M11" s="12">
        <f>N11*[1]基本資料!$A$24+O11*[1]基本資料!$B$24+P11*[1]基本資料!$C$24+Q11*[1]基本資料!$D$24+R11*[1]基本資料!$E$24+S11*[1]基本資料!$F$24</f>
        <v>34656.5</v>
      </c>
      <c r="N11" s="13">
        <v>31454</v>
      </c>
      <c r="O11" s="13">
        <v>491</v>
      </c>
      <c r="P11" s="13">
        <v>640</v>
      </c>
      <c r="Q11" s="13">
        <v>28</v>
      </c>
      <c r="R11" s="13">
        <v>474</v>
      </c>
      <c r="S11" s="13">
        <v>0</v>
      </c>
      <c r="T11" s="14">
        <v>2526</v>
      </c>
      <c r="U11" s="4" t="s">
        <v>56</v>
      </c>
      <c r="V11" s="15"/>
      <c r="W11" s="15">
        <f>1800*K11</f>
        <v>3600</v>
      </c>
      <c r="X11" s="16">
        <f t="shared" si="1"/>
        <v>0.70166666666666666</v>
      </c>
      <c r="Y11" s="20"/>
    </row>
  </sheetData>
  <mergeCells count="47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Y23"/>
  <sheetViews>
    <sheetView workbookViewId="0">
      <selection sqref="A1:Y23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176</v>
      </c>
      <c r="D1" s="46" t="s">
        <v>177</v>
      </c>
      <c r="E1" s="46" t="s">
        <v>178</v>
      </c>
      <c r="F1" s="46" t="s">
        <v>179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180</v>
      </c>
      <c r="X1" s="44" t="s">
        <v>181</v>
      </c>
      <c r="Y1" s="44" t="s">
        <v>182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183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>
      <c r="A4" s="66" t="s">
        <v>184</v>
      </c>
      <c r="B4" s="70" t="s">
        <v>185</v>
      </c>
      <c r="C4" s="47" t="s">
        <v>186</v>
      </c>
      <c r="D4" s="9" t="s">
        <v>187</v>
      </c>
      <c r="E4" s="61" t="s">
        <v>188</v>
      </c>
      <c r="F4" s="61" t="s">
        <v>189</v>
      </c>
      <c r="G4" s="66" t="s">
        <v>190</v>
      </c>
      <c r="H4" s="64" t="s">
        <v>191</v>
      </c>
      <c r="I4" s="66">
        <v>10.8</v>
      </c>
      <c r="J4" s="22" t="s">
        <v>41</v>
      </c>
      <c r="K4" s="22">
        <v>2</v>
      </c>
      <c r="L4" s="1"/>
      <c r="M4" s="12">
        <f>N4*[1]基本資料!$A$24+O4*[1]基本資料!$B$24+P4*[1]基本資料!$C$24+Q4*[1]基本資料!$D$24+R4*[1]基本資料!$E$24+S4*[1]基本資料!$F$24</f>
        <v>7571.3</v>
      </c>
      <c r="N4" s="13">
        <v>4886</v>
      </c>
      <c r="O4" s="13">
        <v>223</v>
      </c>
      <c r="P4" s="13">
        <v>328</v>
      </c>
      <c r="Q4" s="13">
        <v>23</v>
      </c>
      <c r="R4" s="13">
        <v>588</v>
      </c>
      <c r="S4" s="13">
        <v>43</v>
      </c>
      <c r="T4" s="14">
        <v>948.2</v>
      </c>
      <c r="U4" s="4" t="s">
        <v>54</v>
      </c>
      <c r="V4" s="20"/>
      <c r="W4" s="20">
        <f>2000*K4</f>
        <v>4000</v>
      </c>
      <c r="X4" s="21">
        <f>T4/W4</f>
        <v>0.23705000000000001</v>
      </c>
      <c r="Y4" s="15"/>
    </row>
    <row r="5" spans="1:25">
      <c r="A5" s="67"/>
      <c r="B5" s="70"/>
      <c r="C5" s="47"/>
      <c r="D5" s="9" t="s">
        <v>192</v>
      </c>
      <c r="E5" s="61"/>
      <c r="F5" s="61"/>
      <c r="G5" s="67"/>
      <c r="H5" s="65"/>
      <c r="I5" s="67"/>
      <c r="J5" s="22" t="s">
        <v>45</v>
      </c>
      <c r="K5" s="22">
        <v>2</v>
      </c>
      <c r="L5" s="1"/>
      <c r="M5" s="12">
        <f>N5*[1]基本資料!$A$24+O5*[1]基本資料!$B$24+P5*[1]基本資料!$C$24+Q5*[1]基本資料!$D$24+R5*[1]基本資料!$E$24+S5*[1]基本資料!$F$24</f>
        <v>8222.1</v>
      </c>
      <c r="N5" s="13">
        <v>5235</v>
      </c>
      <c r="O5" s="13">
        <v>214</v>
      </c>
      <c r="P5" s="13">
        <v>523</v>
      </c>
      <c r="Q5" s="13">
        <v>24</v>
      </c>
      <c r="R5" s="13">
        <v>593</v>
      </c>
      <c r="S5" s="13">
        <v>51</v>
      </c>
      <c r="T5" s="14">
        <v>902.4</v>
      </c>
      <c r="U5" s="4" t="s">
        <v>56</v>
      </c>
      <c r="V5" s="20"/>
      <c r="W5" s="20">
        <f>2000*K5</f>
        <v>4000</v>
      </c>
      <c r="X5" s="21">
        <f t="shared" ref="X5:X23" si="0">T5/W5</f>
        <v>0.22559999999999999</v>
      </c>
      <c r="Y5" s="15"/>
    </row>
    <row r="6" spans="1:25">
      <c r="A6" s="71" t="s">
        <v>184</v>
      </c>
      <c r="B6" s="46" t="s">
        <v>185</v>
      </c>
      <c r="C6" s="47" t="s">
        <v>193</v>
      </c>
      <c r="D6" s="9" t="s">
        <v>194</v>
      </c>
      <c r="E6" s="61" t="s">
        <v>195</v>
      </c>
      <c r="F6" s="61" t="s">
        <v>196</v>
      </c>
      <c r="G6" s="64" t="s">
        <v>197</v>
      </c>
      <c r="H6" s="64" t="s">
        <v>191</v>
      </c>
      <c r="I6" s="66">
        <v>10.8</v>
      </c>
      <c r="J6" s="22" t="s">
        <v>41</v>
      </c>
      <c r="K6" s="22">
        <v>3</v>
      </c>
      <c r="L6" s="1"/>
      <c r="M6" s="12">
        <f>N6*[1]基本資料!$A$24+O6*[1]基本資料!$B$24+P6*[1]基本資料!$C$24+Q6*[1]基本資料!$D$24+R6*[1]基本資料!$E$24+S6*[1]基本資料!$F$24</f>
        <v>5792.6</v>
      </c>
      <c r="N6" s="13">
        <v>3281</v>
      </c>
      <c r="O6" s="13">
        <v>22</v>
      </c>
      <c r="P6" s="13">
        <v>494</v>
      </c>
      <c r="Q6" s="13">
        <v>28</v>
      </c>
      <c r="R6" s="13">
        <v>487</v>
      </c>
      <c r="S6" s="13">
        <v>321</v>
      </c>
      <c r="T6" s="14">
        <v>621.9</v>
      </c>
      <c r="U6" s="4" t="s">
        <v>54</v>
      </c>
      <c r="V6" s="20" t="s">
        <v>198</v>
      </c>
      <c r="W6" s="20">
        <f>1800*K6</f>
        <v>5400</v>
      </c>
      <c r="X6" s="21">
        <f t="shared" si="0"/>
        <v>0.11516666666666667</v>
      </c>
      <c r="Y6" s="15"/>
    </row>
    <row r="7" spans="1:25">
      <c r="A7" s="72"/>
      <c r="B7" s="46"/>
      <c r="C7" s="47"/>
      <c r="D7" s="9" t="s">
        <v>199</v>
      </c>
      <c r="E7" s="61"/>
      <c r="F7" s="61"/>
      <c r="G7" s="65"/>
      <c r="H7" s="65"/>
      <c r="I7" s="67"/>
      <c r="J7" s="22" t="s">
        <v>45</v>
      </c>
      <c r="K7" s="22">
        <v>3</v>
      </c>
      <c r="L7" s="1"/>
      <c r="M7" s="12">
        <f>N7*[1]基本資料!$A$24+O7*[1]基本資料!$B$24+P7*[1]基本資料!$C$24+Q7*[1]基本資料!$D$24+R7*[1]基本資料!$E$24+S7*[1]基本資料!$F$24</f>
        <v>1304.3</v>
      </c>
      <c r="N7" s="13">
        <v>887</v>
      </c>
      <c r="O7" s="13">
        <v>4</v>
      </c>
      <c r="P7" s="13">
        <v>93</v>
      </c>
      <c r="Q7" s="13">
        <v>4</v>
      </c>
      <c r="R7" s="13">
        <v>31</v>
      </c>
      <c r="S7" s="13">
        <v>278</v>
      </c>
      <c r="T7" s="14">
        <v>163.1</v>
      </c>
      <c r="U7" s="4" t="s">
        <v>56</v>
      </c>
      <c r="V7" s="20" t="s">
        <v>198</v>
      </c>
      <c r="W7" s="20">
        <f>1800*K7</f>
        <v>5400</v>
      </c>
      <c r="X7" s="21">
        <f t="shared" si="0"/>
        <v>3.0203703703703701E-2</v>
      </c>
      <c r="Y7" s="15"/>
    </row>
    <row r="8" spans="1:25">
      <c r="A8" s="66" t="s">
        <v>184</v>
      </c>
      <c r="B8" s="70" t="s">
        <v>185</v>
      </c>
      <c r="C8" s="47" t="s">
        <v>200</v>
      </c>
      <c r="D8" s="9" t="s">
        <v>201</v>
      </c>
      <c r="E8" s="61" t="s">
        <v>202</v>
      </c>
      <c r="F8" s="61" t="s">
        <v>203</v>
      </c>
      <c r="G8" s="66" t="s">
        <v>204</v>
      </c>
      <c r="H8" s="64" t="s">
        <v>205</v>
      </c>
      <c r="I8" s="66">
        <v>6.9</v>
      </c>
      <c r="J8" s="22" t="s">
        <v>41</v>
      </c>
      <c r="K8" s="22">
        <v>2</v>
      </c>
      <c r="L8" s="1"/>
      <c r="M8" s="12">
        <f>N8*[1]基本資料!$A$24+O8*[1]基本資料!$B$24+P8*[1]基本資料!$C$24+Q8*[1]基本資料!$D$24+R8*[1]基本資料!$E$24+S8*[1]基本資料!$F$24</f>
        <v>34377.4</v>
      </c>
      <c r="N8" s="13">
        <v>25381</v>
      </c>
      <c r="O8" s="13">
        <v>285</v>
      </c>
      <c r="P8" s="13">
        <v>1841</v>
      </c>
      <c r="Q8" s="13">
        <v>178</v>
      </c>
      <c r="R8" s="13">
        <v>1722</v>
      </c>
      <c r="S8" s="13">
        <v>179</v>
      </c>
      <c r="T8" s="14">
        <v>2828.1</v>
      </c>
      <c r="U8" s="4" t="s">
        <v>206</v>
      </c>
      <c r="V8" s="20"/>
      <c r="W8" s="20">
        <f>2000*K8</f>
        <v>4000</v>
      </c>
      <c r="X8" s="21">
        <f t="shared" si="0"/>
        <v>0.70702500000000001</v>
      </c>
      <c r="Y8" s="15"/>
    </row>
    <row r="9" spans="1:25">
      <c r="A9" s="67"/>
      <c r="B9" s="70"/>
      <c r="C9" s="47"/>
      <c r="D9" s="9" t="s">
        <v>207</v>
      </c>
      <c r="E9" s="61"/>
      <c r="F9" s="61"/>
      <c r="G9" s="67"/>
      <c r="H9" s="65"/>
      <c r="I9" s="67"/>
      <c r="J9" s="22" t="s">
        <v>45</v>
      </c>
      <c r="K9" s="22">
        <v>2</v>
      </c>
      <c r="L9" s="1"/>
      <c r="M9" s="12">
        <f>N9*[1]基本資料!$A$24+O9*[1]基本資料!$B$24+P9*[1]基本資料!$C$24+Q9*[1]基本資料!$D$24+R9*[1]基本資料!$E$24+S9*[1]基本資料!$F$24</f>
        <v>35741.1</v>
      </c>
      <c r="N9" s="13">
        <v>25899</v>
      </c>
      <c r="O9" s="13">
        <v>305</v>
      </c>
      <c r="P9" s="13">
        <v>1892</v>
      </c>
      <c r="Q9" s="13">
        <v>119</v>
      </c>
      <c r="R9" s="13">
        <v>2042</v>
      </c>
      <c r="S9" s="13">
        <v>106</v>
      </c>
      <c r="T9" s="14">
        <v>3210.9</v>
      </c>
      <c r="U9" s="4" t="s">
        <v>56</v>
      </c>
      <c r="V9" s="20"/>
      <c r="W9" s="20">
        <f>2000*K9</f>
        <v>4000</v>
      </c>
      <c r="X9" s="21">
        <f t="shared" si="0"/>
        <v>0.80272500000000002</v>
      </c>
      <c r="Y9" s="15"/>
    </row>
    <row r="10" spans="1:25">
      <c r="A10" s="71" t="s">
        <v>184</v>
      </c>
      <c r="B10" s="46" t="s">
        <v>185</v>
      </c>
      <c r="C10" s="47" t="s">
        <v>208</v>
      </c>
      <c r="D10" s="9" t="s">
        <v>209</v>
      </c>
      <c r="E10" s="61" t="s">
        <v>210</v>
      </c>
      <c r="F10" s="61" t="s">
        <v>211</v>
      </c>
      <c r="G10" s="64" t="s">
        <v>212</v>
      </c>
      <c r="H10" s="64" t="s">
        <v>205</v>
      </c>
      <c r="I10" s="66">
        <v>6.9</v>
      </c>
      <c r="J10" s="22" t="s">
        <v>41</v>
      </c>
      <c r="K10" s="22">
        <v>2</v>
      </c>
      <c r="L10" s="1"/>
      <c r="M10" s="12">
        <f>N10*[1]基本資料!$A$24+O10*[1]基本資料!$B$24+P10*[1]基本資料!$C$24+Q10*[1]基本資料!$D$24+R10*[1]基本資料!$E$24+S10*[1]基本資料!$F$24</f>
        <v>10911.9</v>
      </c>
      <c r="N10" s="13">
        <v>8361</v>
      </c>
      <c r="O10" s="13">
        <v>29</v>
      </c>
      <c r="P10" s="13">
        <v>470</v>
      </c>
      <c r="Q10" s="13">
        <v>21</v>
      </c>
      <c r="R10" s="13">
        <v>288</v>
      </c>
      <c r="S10" s="13">
        <v>1459</v>
      </c>
      <c r="T10" s="14">
        <v>1730.4</v>
      </c>
      <c r="U10" s="4" t="s">
        <v>54</v>
      </c>
      <c r="V10" s="20" t="s">
        <v>213</v>
      </c>
      <c r="W10" s="20">
        <f t="shared" ref="W10:W11" si="1">1800*K10</f>
        <v>3600</v>
      </c>
      <c r="X10" s="21">
        <f t="shared" si="0"/>
        <v>0.48066666666666669</v>
      </c>
      <c r="Y10" s="20"/>
    </row>
    <row r="11" spans="1:25">
      <c r="A11" s="72"/>
      <c r="B11" s="46"/>
      <c r="C11" s="47"/>
      <c r="D11" s="9" t="s">
        <v>214</v>
      </c>
      <c r="E11" s="61"/>
      <c r="F11" s="61"/>
      <c r="G11" s="65"/>
      <c r="H11" s="65"/>
      <c r="I11" s="67"/>
      <c r="J11" s="22" t="s">
        <v>45</v>
      </c>
      <c r="K11" s="22">
        <v>2</v>
      </c>
      <c r="L11" s="1"/>
      <c r="M11" s="12">
        <f>N11*[1]基本資料!$A$24+O11*[1]基本資料!$B$24+P11*[1]基本資料!$C$24+Q11*[1]基本資料!$D$24+R11*[1]基本資料!$E$24+S11*[1]基本資料!$F$24</f>
        <v>11165.4</v>
      </c>
      <c r="N11" s="13">
        <v>8532</v>
      </c>
      <c r="O11" s="13">
        <v>52</v>
      </c>
      <c r="P11" s="13">
        <v>396</v>
      </c>
      <c r="Q11" s="13">
        <v>17</v>
      </c>
      <c r="R11" s="13">
        <v>299</v>
      </c>
      <c r="S11" s="13">
        <v>1689</v>
      </c>
      <c r="T11" s="14">
        <v>1435.8</v>
      </c>
      <c r="U11" s="4" t="s">
        <v>56</v>
      </c>
      <c r="V11" s="20" t="s">
        <v>213</v>
      </c>
      <c r="W11" s="20">
        <f t="shared" si="1"/>
        <v>3600</v>
      </c>
      <c r="X11" s="21">
        <f t="shared" si="0"/>
        <v>0.39883333333333332</v>
      </c>
      <c r="Y11" s="20"/>
    </row>
    <row r="12" spans="1:25">
      <c r="A12" s="69" t="s">
        <v>184</v>
      </c>
      <c r="B12" s="70" t="s">
        <v>185</v>
      </c>
      <c r="C12" s="47" t="s">
        <v>215</v>
      </c>
      <c r="D12" s="9" t="s">
        <v>216</v>
      </c>
      <c r="E12" s="61" t="s">
        <v>217</v>
      </c>
      <c r="F12" s="61" t="s">
        <v>218</v>
      </c>
      <c r="G12" s="66" t="s">
        <v>219</v>
      </c>
      <c r="H12" s="64" t="s">
        <v>220</v>
      </c>
      <c r="I12" s="66">
        <v>3</v>
      </c>
      <c r="J12" s="22" t="s">
        <v>41</v>
      </c>
      <c r="K12" s="22">
        <v>2</v>
      </c>
      <c r="L12" s="1"/>
      <c r="M12" s="12">
        <f>N12*[1]基本資料!$A$24+O12*[1]基本資料!$B$24+P12*[1]基本資料!$C$24+Q12*[1]基本資料!$D$24+R12*[1]基本資料!$E$24+S12*[1]基本資料!$F$24</f>
        <v>42390.400000000001</v>
      </c>
      <c r="N12" s="13">
        <v>33553</v>
      </c>
      <c r="O12" s="13">
        <v>371</v>
      </c>
      <c r="P12" s="13">
        <v>1945</v>
      </c>
      <c r="Q12" s="13">
        <v>55</v>
      </c>
      <c r="R12" s="13">
        <v>1714</v>
      </c>
      <c r="S12" s="13">
        <v>94</v>
      </c>
      <c r="T12" s="14">
        <v>3306.3</v>
      </c>
      <c r="U12" s="13" t="s">
        <v>54</v>
      </c>
      <c r="V12" s="20"/>
      <c r="W12" s="20">
        <f>2100*K12</f>
        <v>4200</v>
      </c>
      <c r="X12" s="21">
        <f t="shared" si="0"/>
        <v>0.78721428571428576</v>
      </c>
      <c r="Y12" s="1"/>
    </row>
    <row r="13" spans="1:25">
      <c r="A13" s="69"/>
      <c r="B13" s="70"/>
      <c r="C13" s="47"/>
      <c r="D13" s="9" t="s">
        <v>221</v>
      </c>
      <c r="E13" s="61"/>
      <c r="F13" s="61"/>
      <c r="G13" s="67"/>
      <c r="H13" s="65"/>
      <c r="I13" s="67"/>
      <c r="J13" s="22" t="s">
        <v>45</v>
      </c>
      <c r="K13" s="22">
        <v>2</v>
      </c>
      <c r="L13" s="1"/>
      <c r="M13" s="12">
        <f>N13*[1]基本資料!$A$24+O13*[1]基本資料!$B$24+P13*[1]基本資料!$C$24+Q13*[1]基本資料!$D$24+R13*[1]基本資料!$E$24+S13*[1]基本資料!$F$24</f>
        <v>41195.4</v>
      </c>
      <c r="N13" s="13">
        <v>32973</v>
      </c>
      <c r="O13" s="13">
        <v>340</v>
      </c>
      <c r="P13" s="13">
        <v>1706</v>
      </c>
      <c r="Q13" s="13">
        <v>59</v>
      </c>
      <c r="R13" s="13">
        <v>1636</v>
      </c>
      <c r="S13" s="13">
        <v>114</v>
      </c>
      <c r="T13" s="14">
        <v>2968.8</v>
      </c>
      <c r="U13" s="13" t="s">
        <v>222</v>
      </c>
      <c r="V13" s="20"/>
      <c r="W13" s="20">
        <f>2100*K13</f>
        <v>4200</v>
      </c>
      <c r="X13" s="21">
        <f t="shared" si="0"/>
        <v>0.70685714285714285</v>
      </c>
      <c r="Y13" s="1"/>
    </row>
    <row r="14" spans="1:25">
      <c r="A14" s="68" t="s">
        <v>184</v>
      </c>
      <c r="B14" s="46" t="s">
        <v>185</v>
      </c>
      <c r="C14" s="47" t="s">
        <v>223</v>
      </c>
      <c r="D14" s="9" t="s">
        <v>224</v>
      </c>
      <c r="E14" s="61" t="s">
        <v>225</v>
      </c>
      <c r="F14" s="61" t="s">
        <v>226</v>
      </c>
      <c r="G14" s="64" t="s">
        <v>227</v>
      </c>
      <c r="H14" s="64" t="s">
        <v>228</v>
      </c>
      <c r="I14" s="66">
        <v>3</v>
      </c>
      <c r="J14" s="22" t="s">
        <v>41</v>
      </c>
      <c r="K14" s="22">
        <v>2</v>
      </c>
      <c r="L14" s="1"/>
      <c r="M14" s="12">
        <f>N14*[1]基本資料!$A$24+O14*[1]基本資料!$B$24+P14*[1]基本資料!$C$24+Q14*[1]基本資料!$D$24+R14*[1]基本資料!$E$24+S14*[1]基本資料!$F$24</f>
        <v>8452.7999999999993</v>
      </c>
      <c r="N14" s="13">
        <v>6405</v>
      </c>
      <c r="O14" s="13">
        <v>73</v>
      </c>
      <c r="P14" s="13">
        <v>271</v>
      </c>
      <c r="Q14" s="13">
        <v>5</v>
      </c>
      <c r="R14" s="13">
        <v>102</v>
      </c>
      <c r="S14" s="13">
        <v>2018</v>
      </c>
      <c r="T14" s="14">
        <v>994.6</v>
      </c>
      <c r="U14" s="13" t="s">
        <v>54</v>
      </c>
      <c r="V14" s="20" t="s">
        <v>213</v>
      </c>
      <c r="W14" s="20">
        <f t="shared" ref="W14:W15" si="2">1800*K14</f>
        <v>3600</v>
      </c>
      <c r="X14" s="21">
        <f t="shared" si="0"/>
        <v>0.27627777777777779</v>
      </c>
      <c r="Y14" s="1"/>
    </row>
    <row r="15" spans="1:25">
      <c r="A15" s="68"/>
      <c r="B15" s="46"/>
      <c r="C15" s="47"/>
      <c r="D15" s="9" t="s">
        <v>229</v>
      </c>
      <c r="E15" s="61"/>
      <c r="F15" s="61"/>
      <c r="G15" s="65"/>
      <c r="H15" s="65"/>
      <c r="I15" s="67"/>
      <c r="J15" s="22" t="s">
        <v>45</v>
      </c>
      <c r="K15" s="22">
        <v>2</v>
      </c>
      <c r="L15" s="1"/>
      <c r="M15" s="12">
        <f>N15*[1]基本資料!$A$24+O15*[1]基本資料!$B$24+P15*[1]基本資料!$C$24+Q15*[1]基本資料!$D$24+R15*[1]基本資料!$E$24+S15*[1]基本資料!$F$24</f>
        <v>9053.4</v>
      </c>
      <c r="N15" s="13">
        <v>6813</v>
      </c>
      <c r="O15" s="13">
        <v>117</v>
      </c>
      <c r="P15" s="13">
        <v>329</v>
      </c>
      <c r="Q15" s="13">
        <v>3</v>
      </c>
      <c r="R15" s="13">
        <v>74</v>
      </c>
      <c r="S15" s="13">
        <v>2234</v>
      </c>
      <c r="T15" s="14">
        <v>1012.3</v>
      </c>
      <c r="U15" s="4" t="s">
        <v>56</v>
      </c>
      <c r="V15" s="20" t="s">
        <v>213</v>
      </c>
      <c r="W15" s="20">
        <f t="shared" si="2"/>
        <v>3600</v>
      </c>
      <c r="X15" s="21">
        <f t="shared" si="0"/>
        <v>0.28119444444444441</v>
      </c>
      <c r="Y15" s="1"/>
    </row>
    <row r="16" spans="1:25">
      <c r="A16" s="69" t="s">
        <v>184</v>
      </c>
      <c r="B16" s="70" t="s">
        <v>185</v>
      </c>
      <c r="C16" s="47" t="s">
        <v>230</v>
      </c>
      <c r="D16" s="9" t="s">
        <v>231</v>
      </c>
      <c r="E16" s="61" t="s">
        <v>232</v>
      </c>
      <c r="F16" s="61" t="s">
        <v>233</v>
      </c>
      <c r="G16" s="66" t="s">
        <v>234</v>
      </c>
      <c r="H16" s="64" t="s">
        <v>235</v>
      </c>
      <c r="I16" s="66">
        <v>2.9</v>
      </c>
      <c r="J16" s="22" t="s">
        <v>41</v>
      </c>
      <c r="K16" s="22">
        <v>2</v>
      </c>
      <c r="L16" s="1"/>
      <c r="M16" s="12">
        <f>N16*[1]基本資料!$A$24+O16*[1]基本資料!$B$24+P16*[1]基本資料!$C$24+Q16*[1]基本資料!$D$24+R16*[1]基本資料!$E$24+S16*[1]基本資料!$F$24</f>
        <v>20829</v>
      </c>
      <c r="N16" s="13">
        <v>16551</v>
      </c>
      <c r="O16" s="13">
        <v>299</v>
      </c>
      <c r="P16" s="13">
        <v>895</v>
      </c>
      <c r="Q16" s="13">
        <v>33</v>
      </c>
      <c r="R16" s="13">
        <v>781</v>
      </c>
      <c r="S16" s="13">
        <v>75</v>
      </c>
      <c r="T16" s="14">
        <v>1603.8</v>
      </c>
      <c r="U16" s="13" t="s">
        <v>54</v>
      </c>
      <c r="V16" s="20"/>
      <c r="W16" s="20">
        <f>2100*K16</f>
        <v>4200</v>
      </c>
      <c r="X16" s="21">
        <f t="shared" si="0"/>
        <v>0.38185714285714284</v>
      </c>
      <c r="Y16" s="1"/>
    </row>
    <row r="17" spans="1:25">
      <c r="A17" s="69"/>
      <c r="B17" s="70"/>
      <c r="C17" s="47"/>
      <c r="D17" s="9" t="s">
        <v>236</v>
      </c>
      <c r="E17" s="61"/>
      <c r="F17" s="61"/>
      <c r="G17" s="67"/>
      <c r="H17" s="65"/>
      <c r="I17" s="67"/>
      <c r="J17" s="22" t="s">
        <v>45</v>
      </c>
      <c r="K17" s="22">
        <v>2</v>
      </c>
      <c r="L17" s="1"/>
      <c r="M17" s="12">
        <f>N17*[1]基本資料!$A$24+O17*[1]基本資料!$B$24+P17*[1]基本資料!$C$24+Q17*[1]基本資料!$D$24+R17*[1]基本資料!$E$24+S17*[1]基本資料!$F$24</f>
        <v>22451</v>
      </c>
      <c r="N17" s="13">
        <v>18140</v>
      </c>
      <c r="O17" s="13">
        <v>281</v>
      </c>
      <c r="P17" s="13">
        <v>909</v>
      </c>
      <c r="Q17" s="13">
        <v>30</v>
      </c>
      <c r="R17" s="13">
        <v>798</v>
      </c>
      <c r="S17" s="13">
        <v>70</v>
      </c>
      <c r="T17" s="14">
        <v>1590.4</v>
      </c>
      <c r="U17" s="4" t="s">
        <v>56</v>
      </c>
      <c r="V17" s="20"/>
      <c r="W17" s="20">
        <f>2100*K17</f>
        <v>4200</v>
      </c>
      <c r="X17" s="21">
        <f t="shared" si="0"/>
        <v>0.37866666666666671</v>
      </c>
      <c r="Y17" s="1"/>
    </row>
    <row r="18" spans="1:25">
      <c r="A18" s="68" t="s">
        <v>184</v>
      </c>
      <c r="B18" s="46" t="s">
        <v>185</v>
      </c>
      <c r="C18" s="47" t="s">
        <v>237</v>
      </c>
      <c r="D18" s="9" t="s">
        <v>231</v>
      </c>
      <c r="E18" s="61" t="s">
        <v>238</v>
      </c>
      <c r="F18" s="61" t="s">
        <v>239</v>
      </c>
      <c r="G18" s="64" t="s">
        <v>240</v>
      </c>
      <c r="H18" s="64" t="s">
        <v>235</v>
      </c>
      <c r="I18" s="66">
        <v>2.9</v>
      </c>
      <c r="J18" s="22" t="s">
        <v>41</v>
      </c>
      <c r="K18" s="22">
        <v>4</v>
      </c>
      <c r="L18" s="4">
        <v>1</v>
      </c>
      <c r="M18" s="12">
        <f>N18*[1]基本資料!$A$24+O18*[1]基本資料!$B$24+P18*[1]基本資料!$C$24+Q18*[1]基本資料!$D$24+R18*[1]基本資料!$E$24+S18*[1]基本資料!$F$24</f>
        <v>13527.1</v>
      </c>
      <c r="N18" s="13">
        <v>10117</v>
      </c>
      <c r="O18" s="13">
        <v>62</v>
      </c>
      <c r="P18" s="13">
        <v>569</v>
      </c>
      <c r="Q18" s="13">
        <v>8</v>
      </c>
      <c r="R18" s="13">
        <v>321</v>
      </c>
      <c r="S18" s="13">
        <v>2461</v>
      </c>
      <c r="T18" s="14">
        <v>1678.3</v>
      </c>
      <c r="U18" s="4" t="s">
        <v>56</v>
      </c>
      <c r="V18" s="20" t="s">
        <v>241</v>
      </c>
      <c r="W18" s="20">
        <f t="shared" ref="W18:W19" si="3">1800*K18</f>
        <v>7200</v>
      </c>
      <c r="X18" s="21">
        <f t="shared" si="0"/>
        <v>0.23309722222222221</v>
      </c>
      <c r="Y18" s="1"/>
    </row>
    <row r="19" spans="1:25">
      <c r="A19" s="68"/>
      <c r="B19" s="46"/>
      <c r="C19" s="47"/>
      <c r="D19" s="9" t="s">
        <v>242</v>
      </c>
      <c r="E19" s="61"/>
      <c r="F19" s="61"/>
      <c r="G19" s="65"/>
      <c r="H19" s="65"/>
      <c r="I19" s="67"/>
      <c r="J19" s="22" t="s">
        <v>45</v>
      </c>
      <c r="K19" s="22">
        <v>5</v>
      </c>
      <c r="L19" s="1"/>
      <c r="M19" s="12">
        <f>N19*[1]基本資料!$A$24+O19*[1]基本資料!$B$24+P19*[1]基本資料!$C$24+Q19*[1]基本資料!$D$24+R19*[1]基本資料!$E$24+S19*[1]基本資料!$F$24</f>
        <v>19931.599999999999</v>
      </c>
      <c r="N19" s="13">
        <v>15458</v>
      </c>
      <c r="O19" s="13">
        <v>163</v>
      </c>
      <c r="P19" s="13">
        <v>839</v>
      </c>
      <c r="Q19" s="13">
        <v>10</v>
      </c>
      <c r="R19" s="13">
        <v>407</v>
      </c>
      <c r="S19" s="13">
        <v>2866</v>
      </c>
      <c r="T19" s="14">
        <v>1897.7</v>
      </c>
      <c r="U19" s="4" t="s">
        <v>56</v>
      </c>
      <c r="V19" s="20" t="s">
        <v>241</v>
      </c>
      <c r="W19" s="20">
        <f t="shared" si="3"/>
        <v>9000</v>
      </c>
      <c r="X19" s="21">
        <f t="shared" si="0"/>
        <v>0.21085555555555557</v>
      </c>
      <c r="Y19" s="1"/>
    </row>
    <row r="20" spans="1:25">
      <c r="A20" s="69" t="s">
        <v>184</v>
      </c>
      <c r="B20" s="70" t="s">
        <v>185</v>
      </c>
      <c r="C20" s="47" t="s">
        <v>243</v>
      </c>
      <c r="D20" s="9" t="s">
        <v>244</v>
      </c>
      <c r="E20" s="61" t="s">
        <v>245</v>
      </c>
      <c r="F20" s="61" t="s">
        <v>246</v>
      </c>
      <c r="G20" s="66" t="s">
        <v>247</v>
      </c>
      <c r="H20" s="64" t="s">
        <v>248</v>
      </c>
      <c r="I20" s="66">
        <v>3.6</v>
      </c>
      <c r="J20" s="22" t="s">
        <v>41</v>
      </c>
      <c r="K20" s="22">
        <v>2</v>
      </c>
      <c r="L20" s="1"/>
      <c r="M20" s="12">
        <f>N20*[1]基本資料!$A$24+O20*[1]基本資料!$B$24+P20*[1]基本資料!$C$24+Q20*[1]基本資料!$D$24+R20*[1]基本資料!$E$24+S20*[1]基本資料!$F$24</f>
        <v>26956.2</v>
      </c>
      <c r="N20" s="13">
        <v>22062</v>
      </c>
      <c r="O20" s="13">
        <v>287</v>
      </c>
      <c r="P20" s="13">
        <v>857</v>
      </c>
      <c r="Q20" s="13">
        <v>42</v>
      </c>
      <c r="R20" s="13">
        <v>1001</v>
      </c>
      <c r="S20" s="13">
        <v>82</v>
      </c>
      <c r="T20" s="14">
        <v>2039.6</v>
      </c>
      <c r="U20" s="13" t="s">
        <v>54</v>
      </c>
      <c r="V20" s="20"/>
      <c r="W20" s="20">
        <f>2100*K20</f>
        <v>4200</v>
      </c>
      <c r="X20" s="21">
        <f t="shared" si="0"/>
        <v>0.48561904761904762</v>
      </c>
      <c r="Y20" s="1"/>
    </row>
    <row r="21" spans="1:25">
      <c r="A21" s="69"/>
      <c r="B21" s="70"/>
      <c r="C21" s="47"/>
      <c r="D21" s="9" t="s">
        <v>249</v>
      </c>
      <c r="E21" s="61"/>
      <c r="F21" s="61"/>
      <c r="G21" s="67"/>
      <c r="H21" s="65"/>
      <c r="I21" s="67"/>
      <c r="J21" s="22" t="s">
        <v>45</v>
      </c>
      <c r="K21" s="22">
        <v>2</v>
      </c>
      <c r="L21" s="1"/>
      <c r="M21" s="12">
        <f>N21*[1]基本資料!$A$24+O21*[1]基本資料!$B$24+P21*[1]基本資料!$C$24+Q21*[1]基本資料!$D$24+R21*[1]基本資料!$E$24+S21*[1]基本資料!$F$24</f>
        <v>26999.7</v>
      </c>
      <c r="N21" s="13">
        <v>22311</v>
      </c>
      <c r="O21" s="13">
        <v>359</v>
      </c>
      <c r="P21" s="13">
        <v>1160</v>
      </c>
      <c r="Q21" s="13">
        <v>33</v>
      </c>
      <c r="R21" s="13">
        <v>754</v>
      </c>
      <c r="S21" s="13">
        <v>82</v>
      </c>
      <c r="T21" s="14">
        <v>1864.9</v>
      </c>
      <c r="U21" s="13" t="s">
        <v>54</v>
      </c>
      <c r="V21" s="20"/>
      <c r="W21" s="20">
        <f>2100*K21</f>
        <v>4200</v>
      </c>
      <c r="X21" s="21">
        <f t="shared" si="0"/>
        <v>0.44402380952380954</v>
      </c>
      <c r="Y21" s="1"/>
    </row>
    <row r="22" spans="1:25">
      <c r="A22" s="68" t="s">
        <v>184</v>
      </c>
      <c r="B22" s="46" t="s">
        <v>185</v>
      </c>
      <c r="C22" s="47" t="s">
        <v>250</v>
      </c>
      <c r="D22" s="9" t="s">
        <v>244</v>
      </c>
      <c r="E22" s="61" t="s">
        <v>251</v>
      </c>
      <c r="F22" s="61" t="s">
        <v>252</v>
      </c>
      <c r="G22" s="64" t="s">
        <v>253</v>
      </c>
      <c r="H22" s="64" t="s">
        <v>248</v>
      </c>
      <c r="I22" s="66">
        <v>3.6</v>
      </c>
      <c r="J22" s="22" t="s">
        <v>41</v>
      </c>
      <c r="K22" s="22">
        <v>2</v>
      </c>
      <c r="L22" s="1"/>
      <c r="M22" s="12">
        <f>N22*[1]基本資料!$A$24+O22*[1]基本資料!$B$24+P22*[1]基本資料!$C$24+Q22*[1]基本資料!$D$24+R22*[1]基本資料!$E$24+S22*[1]基本資料!$F$24</f>
        <v>5924.4</v>
      </c>
      <c r="N22" s="13">
        <v>3363</v>
      </c>
      <c r="O22" s="13">
        <v>14</v>
      </c>
      <c r="P22" s="13">
        <v>374</v>
      </c>
      <c r="Q22" s="13">
        <v>9</v>
      </c>
      <c r="R22" s="13">
        <v>195</v>
      </c>
      <c r="S22" s="13">
        <v>2279</v>
      </c>
      <c r="T22" s="14">
        <v>715.2</v>
      </c>
      <c r="U22" s="4" t="s">
        <v>56</v>
      </c>
      <c r="V22" s="20" t="s">
        <v>254</v>
      </c>
      <c r="W22" s="20">
        <f t="shared" ref="W22:W23" si="4">1800*K22</f>
        <v>3600</v>
      </c>
      <c r="X22" s="21">
        <f t="shared" si="0"/>
        <v>0.19866666666666669</v>
      </c>
      <c r="Y22" s="1"/>
    </row>
    <row r="23" spans="1:25">
      <c r="A23" s="68"/>
      <c r="B23" s="46"/>
      <c r="C23" s="47"/>
      <c r="D23" s="9" t="s">
        <v>255</v>
      </c>
      <c r="E23" s="61"/>
      <c r="F23" s="61"/>
      <c r="G23" s="65"/>
      <c r="H23" s="65"/>
      <c r="I23" s="67"/>
      <c r="J23" s="22" t="s">
        <v>45</v>
      </c>
      <c r="K23" s="22">
        <v>2</v>
      </c>
      <c r="L23" s="1"/>
      <c r="M23" s="12">
        <f>N23*[1]基本資料!$A$24+O23*[1]基本資料!$B$24+P23*[1]基本資料!$C$24+Q23*[1]基本資料!$D$24+R23*[1]基本資料!$E$24+S23*[1]基本資料!$F$24</f>
        <v>6206.8</v>
      </c>
      <c r="N23" s="13">
        <v>3538</v>
      </c>
      <c r="O23" s="13">
        <v>11</v>
      </c>
      <c r="P23" s="13">
        <v>417</v>
      </c>
      <c r="Q23" s="13">
        <v>0</v>
      </c>
      <c r="R23" s="13">
        <v>211</v>
      </c>
      <c r="S23" s="13">
        <v>2323</v>
      </c>
      <c r="T23" s="14">
        <v>976.59999999999991</v>
      </c>
      <c r="U23" s="4" t="s">
        <v>56</v>
      </c>
      <c r="V23" s="20" t="s">
        <v>254</v>
      </c>
      <c r="W23" s="20">
        <f t="shared" si="4"/>
        <v>3600</v>
      </c>
      <c r="X23" s="21">
        <f t="shared" si="0"/>
        <v>0.27127777777777773</v>
      </c>
      <c r="Y23" s="1"/>
    </row>
  </sheetData>
  <mergeCells count="95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4:A15"/>
    <mergeCell ref="B14:B15"/>
    <mergeCell ref="C14:C15"/>
    <mergeCell ref="E14:E15"/>
    <mergeCell ref="F14:F15"/>
    <mergeCell ref="G14:G15"/>
    <mergeCell ref="H14:H15"/>
    <mergeCell ref="I14:I15"/>
    <mergeCell ref="A12:A13"/>
    <mergeCell ref="B12:B13"/>
    <mergeCell ref="C12:C13"/>
    <mergeCell ref="E12:E13"/>
    <mergeCell ref="F12:F13"/>
    <mergeCell ref="G12:G13"/>
    <mergeCell ref="H16:H17"/>
    <mergeCell ref="I16:I17"/>
    <mergeCell ref="A18:A19"/>
    <mergeCell ref="B18:B19"/>
    <mergeCell ref="C18:C19"/>
    <mergeCell ref="E18:E19"/>
    <mergeCell ref="F18:F19"/>
    <mergeCell ref="G18:G19"/>
    <mergeCell ref="H18:H19"/>
    <mergeCell ref="I18:I19"/>
    <mergeCell ref="A16:A17"/>
    <mergeCell ref="B16:B17"/>
    <mergeCell ref="C16:C17"/>
    <mergeCell ref="E16:E17"/>
    <mergeCell ref="F16:F17"/>
    <mergeCell ref="G16:G17"/>
    <mergeCell ref="H20:H21"/>
    <mergeCell ref="I20:I21"/>
    <mergeCell ref="A22:A23"/>
    <mergeCell ref="B22:B23"/>
    <mergeCell ref="C22:C23"/>
    <mergeCell ref="E22:E23"/>
    <mergeCell ref="F22:F23"/>
    <mergeCell ref="G22:G23"/>
    <mergeCell ref="H22:H23"/>
    <mergeCell ref="I22:I23"/>
    <mergeCell ref="A20:A21"/>
    <mergeCell ref="B20:B21"/>
    <mergeCell ref="C20:C21"/>
    <mergeCell ref="E20:E21"/>
    <mergeCell ref="F20:F21"/>
    <mergeCell ref="G20:G2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Y21"/>
  <sheetViews>
    <sheetView workbookViewId="0">
      <selection sqref="A1:Y21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14</v>
      </c>
      <c r="X1" s="44" t="s">
        <v>15</v>
      </c>
      <c r="Y1" s="44" t="s">
        <v>16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>
      <c r="A4" s="66" t="s">
        <v>256</v>
      </c>
      <c r="B4" s="66" t="s">
        <v>257</v>
      </c>
      <c r="C4" s="59" t="s">
        <v>258</v>
      </c>
      <c r="D4" s="23" t="s">
        <v>259</v>
      </c>
      <c r="E4" s="60" t="s">
        <v>260</v>
      </c>
      <c r="F4" s="60" t="s">
        <v>261</v>
      </c>
      <c r="G4" s="64" t="s">
        <v>262</v>
      </c>
      <c r="H4" s="64" t="s">
        <v>263</v>
      </c>
      <c r="I4" s="66">
        <v>0.7</v>
      </c>
      <c r="J4" s="22" t="s">
        <v>41</v>
      </c>
      <c r="K4" s="22">
        <v>2</v>
      </c>
      <c r="L4" s="1"/>
      <c r="M4" s="12">
        <f>N4*[1]基本資料!$A$24+O4*[1]基本資料!$B$24+P4*[1]基本資料!$C$24+Q4*[1]基本資料!$D$24+R4*[1]基本資料!$E$24+S4*[1]基本資料!$F$24</f>
        <v>3794.3</v>
      </c>
      <c r="N4" s="13">
        <v>3536</v>
      </c>
      <c r="O4" s="13">
        <v>46</v>
      </c>
      <c r="P4" s="13">
        <v>65</v>
      </c>
      <c r="Q4" s="13">
        <v>0</v>
      </c>
      <c r="R4" s="13">
        <v>24</v>
      </c>
      <c r="S4" s="13">
        <v>33</v>
      </c>
      <c r="T4" s="14">
        <v>395.3</v>
      </c>
      <c r="U4" s="4" t="s">
        <v>56</v>
      </c>
      <c r="V4" s="20"/>
      <c r="W4" s="20">
        <v>4000</v>
      </c>
      <c r="X4" s="24">
        <f>T4/W4</f>
        <v>9.8824999999999996E-2</v>
      </c>
      <c r="Y4" s="20"/>
    </row>
    <row r="5" spans="1:25">
      <c r="A5" s="67"/>
      <c r="B5" s="67"/>
      <c r="C5" s="59"/>
      <c r="D5" s="23" t="s">
        <v>264</v>
      </c>
      <c r="E5" s="60"/>
      <c r="F5" s="60"/>
      <c r="G5" s="65"/>
      <c r="H5" s="65"/>
      <c r="I5" s="67"/>
      <c r="J5" s="22" t="s">
        <v>45</v>
      </c>
      <c r="K5" s="22">
        <v>2</v>
      </c>
      <c r="L5" s="1"/>
      <c r="M5" s="12">
        <f>N5*[1]基本資料!$A$24+O5*[1]基本資料!$B$24+P5*[1]基本資料!$C$24+Q5*[1]基本資料!$D$24+R5*[1]基本資料!$E$24+S5*[1]基本資料!$F$24</f>
        <v>4508.5</v>
      </c>
      <c r="N5" s="13">
        <v>4153</v>
      </c>
      <c r="O5" s="13">
        <v>52</v>
      </c>
      <c r="P5" s="13">
        <v>99</v>
      </c>
      <c r="Q5" s="13">
        <v>1</v>
      </c>
      <c r="R5" s="13">
        <v>37</v>
      </c>
      <c r="S5" s="13">
        <v>25</v>
      </c>
      <c r="T5" s="14">
        <v>384.4</v>
      </c>
      <c r="U5" s="4" t="s">
        <v>54</v>
      </c>
      <c r="V5" s="20"/>
      <c r="W5" s="20">
        <v>4000</v>
      </c>
      <c r="X5" s="24">
        <f t="shared" ref="X5:X21" si="0">T5/W5</f>
        <v>9.6099999999999991E-2</v>
      </c>
      <c r="Y5" s="20"/>
    </row>
    <row r="6" spans="1:25" ht="33">
      <c r="A6" s="66" t="s">
        <v>256</v>
      </c>
      <c r="B6" s="66" t="s">
        <v>257</v>
      </c>
      <c r="C6" s="59" t="s">
        <v>265</v>
      </c>
      <c r="D6" s="23" t="s">
        <v>266</v>
      </c>
      <c r="E6" s="60" t="s">
        <v>267</v>
      </c>
      <c r="F6" s="60" t="s">
        <v>268</v>
      </c>
      <c r="G6" s="64" t="s">
        <v>269</v>
      </c>
      <c r="H6" s="64" t="s">
        <v>270</v>
      </c>
      <c r="I6" s="66">
        <v>3.3</v>
      </c>
      <c r="J6" s="22" t="s">
        <v>41</v>
      </c>
      <c r="K6" s="22">
        <v>2</v>
      </c>
      <c r="L6" s="1"/>
      <c r="M6" s="12">
        <f>N6*[1]基本資料!$A$24+O6*[1]基本資料!$B$24+P6*[1]基本資料!$C$24+Q6*[1]基本資料!$D$24+R6*[1]基本資料!$E$24+S6*[1]基本資料!$F$24</f>
        <v>13662</v>
      </c>
      <c r="N6" s="13">
        <v>11997</v>
      </c>
      <c r="O6" s="13">
        <v>104</v>
      </c>
      <c r="P6" s="13">
        <v>220</v>
      </c>
      <c r="Q6" s="13">
        <v>2</v>
      </c>
      <c r="R6" s="13">
        <v>361</v>
      </c>
      <c r="S6" s="13">
        <v>150</v>
      </c>
      <c r="T6" s="14">
        <v>1427.8</v>
      </c>
      <c r="U6" s="4" t="s">
        <v>56</v>
      </c>
      <c r="V6" s="20"/>
      <c r="W6" s="20">
        <v>4000</v>
      </c>
      <c r="X6" s="24">
        <f t="shared" si="0"/>
        <v>0.35694999999999999</v>
      </c>
      <c r="Y6" s="20"/>
    </row>
    <row r="7" spans="1:25">
      <c r="A7" s="67"/>
      <c r="B7" s="67"/>
      <c r="C7" s="59"/>
      <c r="D7" s="23" t="s">
        <v>271</v>
      </c>
      <c r="E7" s="60"/>
      <c r="F7" s="60"/>
      <c r="G7" s="65"/>
      <c r="H7" s="65"/>
      <c r="I7" s="67"/>
      <c r="J7" s="22" t="s">
        <v>45</v>
      </c>
      <c r="K7" s="22">
        <v>2</v>
      </c>
      <c r="L7" s="1"/>
      <c r="M7" s="12">
        <f>N7*[1]基本資料!$A$24+O7*[1]基本資料!$B$24+P7*[1]基本資料!$C$24+Q7*[1]基本資料!$D$24+R7*[1]基本資料!$E$24+S7*[1]基本資料!$F$24</f>
        <v>13157.9</v>
      </c>
      <c r="N7" s="13">
        <v>11717</v>
      </c>
      <c r="O7" s="13">
        <v>104</v>
      </c>
      <c r="P7" s="13">
        <v>283</v>
      </c>
      <c r="Q7" s="13">
        <v>6</v>
      </c>
      <c r="R7" s="13">
        <v>265</v>
      </c>
      <c r="S7" s="13">
        <v>79</v>
      </c>
      <c r="T7" s="14">
        <v>1228.5</v>
      </c>
      <c r="U7" s="4" t="s">
        <v>56</v>
      </c>
      <c r="V7" s="20"/>
      <c r="W7" s="20">
        <v>4000</v>
      </c>
      <c r="X7" s="24">
        <f t="shared" si="0"/>
        <v>0.30712499999999998</v>
      </c>
      <c r="Y7" s="20"/>
    </row>
    <row r="8" spans="1:25" ht="33">
      <c r="A8" s="66" t="s">
        <v>256</v>
      </c>
      <c r="B8" s="66" t="s">
        <v>257</v>
      </c>
      <c r="C8" s="59" t="s">
        <v>272</v>
      </c>
      <c r="D8" s="23" t="s">
        <v>273</v>
      </c>
      <c r="E8" s="60" t="s">
        <v>274</v>
      </c>
      <c r="F8" s="60" t="s">
        <v>275</v>
      </c>
      <c r="G8" s="64" t="s">
        <v>276</v>
      </c>
      <c r="H8" s="64" t="s">
        <v>277</v>
      </c>
      <c r="I8" s="66">
        <v>1.2</v>
      </c>
      <c r="J8" s="22" t="s">
        <v>41</v>
      </c>
      <c r="K8" s="22">
        <v>2</v>
      </c>
      <c r="L8" s="1"/>
      <c r="M8" s="12">
        <f>N8*[1]基本資料!$A$24+O8*[1]基本資料!$B$24+P8*[1]基本資料!$C$24+Q8*[1]基本資料!$D$24+R8*[1]基本資料!$E$24+S8*[1]基本資料!$F$24</f>
        <v>25031.9</v>
      </c>
      <c r="N8" s="13">
        <v>22838</v>
      </c>
      <c r="O8" s="13">
        <v>176</v>
      </c>
      <c r="P8" s="13">
        <v>403</v>
      </c>
      <c r="Q8" s="13">
        <v>5</v>
      </c>
      <c r="R8" s="13">
        <v>404</v>
      </c>
      <c r="S8" s="13">
        <v>164</v>
      </c>
      <c r="T8" s="14">
        <v>2452.6</v>
      </c>
      <c r="U8" s="4" t="s">
        <v>56</v>
      </c>
      <c r="V8" s="20"/>
      <c r="W8" s="20">
        <v>4000</v>
      </c>
      <c r="X8" s="24">
        <f t="shared" si="0"/>
        <v>0.61314999999999997</v>
      </c>
      <c r="Y8" s="20"/>
    </row>
    <row r="9" spans="1:25">
      <c r="A9" s="67"/>
      <c r="B9" s="67"/>
      <c r="C9" s="59"/>
      <c r="D9" s="23" t="s">
        <v>278</v>
      </c>
      <c r="E9" s="60"/>
      <c r="F9" s="60"/>
      <c r="G9" s="65" t="s">
        <v>279</v>
      </c>
      <c r="H9" s="65"/>
      <c r="I9" s="67"/>
      <c r="J9" s="22" t="s">
        <v>45</v>
      </c>
      <c r="K9" s="22">
        <v>2</v>
      </c>
      <c r="L9" s="1"/>
      <c r="M9" s="12">
        <f>N9*[1]基本資料!$A$24+O9*[1]基本資料!$B$24+P9*[1]基本資料!$C$24+Q9*[1]基本資料!$D$24+R9*[1]基本資料!$E$24+S9*[1]基本資料!$F$24</f>
        <v>25940.2</v>
      </c>
      <c r="N9" s="13">
        <v>23926</v>
      </c>
      <c r="O9" s="13">
        <v>148</v>
      </c>
      <c r="P9" s="13">
        <v>458</v>
      </c>
      <c r="Q9" s="13">
        <v>7</v>
      </c>
      <c r="R9" s="13">
        <v>335</v>
      </c>
      <c r="S9" s="13">
        <v>132</v>
      </c>
      <c r="T9" s="14">
        <v>2287.9</v>
      </c>
      <c r="U9" s="4" t="s">
        <v>54</v>
      </c>
      <c r="V9" s="20"/>
      <c r="W9" s="20">
        <v>4000</v>
      </c>
      <c r="X9" s="24">
        <f t="shared" si="0"/>
        <v>0.57197500000000001</v>
      </c>
      <c r="Y9" s="20"/>
    </row>
    <row r="10" spans="1:25" ht="33">
      <c r="A10" s="66" t="s">
        <v>256</v>
      </c>
      <c r="B10" s="66" t="s">
        <v>257</v>
      </c>
      <c r="C10" s="59" t="s">
        <v>280</v>
      </c>
      <c r="D10" s="23" t="s">
        <v>279</v>
      </c>
      <c r="E10" s="60" t="s">
        <v>281</v>
      </c>
      <c r="F10" s="60" t="s">
        <v>282</v>
      </c>
      <c r="G10" s="64" t="s">
        <v>283</v>
      </c>
      <c r="H10" s="64" t="s">
        <v>284</v>
      </c>
      <c r="I10" s="66">
        <v>2</v>
      </c>
      <c r="J10" s="22" t="s">
        <v>41</v>
      </c>
      <c r="K10" s="22">
        <v>2</v>
      </c>
      <c r="L10" s="1"/>
      <c r="M10" s="12">
        <f>N10*[1]基本資料!$A$24+O10*[1]基本資料!$B$24+P10*[1]基本資料!$C$24+Q10*[1]基本資料!$D$24+R10*[1]基本資料!$E$24+S10*[1]基本資料!$F$24</f>
        <v>20514.099999999999</v>
      </c>
      <c r="N10" s="13">
        <v>18421</v>
      </c>
      <c r="O10" s="13">
        <v>166</v>
      </c>
      <c r="P10" s="13">
        <v>447</v>
      </c>
      <c r="Q10" s="13">
        <v>1</v>
      </c>
      <c r="R10" s="13">
        <v>370</v>
      </c>
      <c r="S10" s="13">
        <v>101</v>
      </c>
      <c r="T10" s="14">
        <v>2062</v>
      </c>
      <c r="U10" s="4" t="s">
        <v>56</v>
      </c>
      <c r="V10" s="20"/>
      <c r="W10" s="20">
        <v>4000</v>
      </c>
      <c r="X10" s="24">
        <f t="shared" si="0"/>
        <v>0.51549999999999996</v>
      </c>
      <c r="Y10" s="20"/>
    </row>
    <row r="11" spans="1:25">
      <c r="A11" s="67"/>
      <c r="B11" s="67"/>
      <c r="C11" s="59"/>
      <c r="D11" s="23" t="s">
        <v>285</v>
      </c>
      <c r="E11" s="60"/>
      <c r="F11" s="60"/>
      <c r="G11" s="65"/>
      <c r="H11" s="65"/>
      <c r="I11" s="67"/>
      <c r="J11" s="22" t="s">
        <v>45</v>
      </c>
      <c r="K11" s="22">
        <v>2</v>
      </c>
      <c r="L11" s="1"/>
      <c r="M11" s="12">
        <f>N11*[1]基本資料!$A$24+O11*[1]基本資料!$B$24+P11*[1]基本資料!$C$24+Q11*[1]基本資料!$D$24+R11*[1]基本資料!$E$24+S11*[1]基本資料!$F$24</f>
        <v>16801.3</v>
      </c>
      <c r="N11" s="13">
        <v>15124</v>
      </c>
      <c r="O11" s="13">
        <v>115</v>
      </c>
      <c r="P11" s="13">
        <v>392</v>
      </c>
      <c r="Q11" s="13">
        <v>4</v>
      </c>
      <c r="R11" s="13">
        <v>282</v>
      </c>
      <c r="S11" s="13">
        <v>98</v>
      </c>
      <c r="T11" s="14">
        <v>1566.1</v>
      </c>
      <c r="U11" s="4" t="s">
        <v>286</v>
      </c>
      <c r="V11" s="20"/>
      <c r="W11" s="20">
        <v>4000</v>
      </c>
      <c r="X11" s="24">
        <f t="shared" si="0"/>
        <v>0.39152499999999996</v>
      </c>
      <c r="Y11" s="20"/>
    </row>
    <row r="12" spans="1:25" ht="49.5">
      <c r="A12" s="66" t="s">
        <v>256</v>
      </c>
      <c r="B12" s="66" t="s">
        <v>257</v>
      </c>
      <c r="C12" s="59" t="s">
        <v>287</v>
      </c>
      <c r="D12" s="23" t="s">
        <v>288</v>
      </c>
      <c r="E12" s="60" t="s">
        <v>289</v>
      </c>
      <c r="F12" s="60" t="s">
        <v>290</v>
      </c>
      <c r="G12" s="64" t="s">
        <v>291</v>
      </c>
      <c r="H12" s="64" t="s">
        <v>292</v>
      </c>
      <c r="I12" s="66">
        <v>2.7</v>
      </c>
      <c r="J12" s="22" t="s">
        <v>41</v>
      </c>
      <c r="K12" s="22">
        <v>2</v>
      </c>
      <c r="L12" s="1"/>
      <c r="M12" s="12">
        <f>N12*[1]基本資料!$A$24+O12*[1]基本資料!$B$24+P12*[1]基本資料!$C$24+Q12*[1]基本資料!$D$24+R12*[1]基本資料!$E$24+S12*[1]基本資料!$F$24</f>
        <v>17202.099999999999</v>
      </c>
      <c r="N12" s="13">
        <v>15853</v>
      </c>
      <c r="O12" s="13">
        <v>189</v>
      </c>
      <c r="P12" s="13">
        <v>254</v>
      </c>
      <c r="Q12" s="13">
        <v>0</v>
      </c>
      <c r="R12" s="13">
        <v>211</v>
      </c>
      <c r="S12" s="13">
        <v>86</v>
      </c>
      <c r="T12" s="14">
        <v>1576.9</v>
      </c>
      <c r="U12" s="4" t="s">
        <v>56</v>
      </c>
      <c r="V12" s="20"/>
      <c r="W12" s="20">
        <v>4000</v>
      </c>
      <c r="X12" s="24">
        <f t="shared" si="0"/>
        <v>0.39422500000000005</v>
      </c>
      <c r="Y12" s="20"/>
    </row>
    <row r="13" spans="1:25">
      <c r="A13" s="67"/>
      <c r="B13" s="67"/>
      <c r="C13" s="59"/>
      <c r="D13" s="23" t="s">
        <v>293</v>
      </c>
      <c r="E13" s="60"/>
      <c r="F13" s="60"/>
      <c r="G13" s="65"/>
      <c r="H13" s="65"/>
      <c r="I13" s="67"/>
      <c r="J13" s="22" t="s">
        <v>45</v>
      </c>
      <c r="K13" s="22">
        <v>2</v>
      </c>
      <c r="L13" s="1"/>
      <c r="M13" s="12">
        <f>N13*[1]基本資料!$A$24+O13*[1]基本資料!$B$24+P13*[1]基本資料!$C$24+Q13*[1]基本資料!$D$24+R13*[1]基本資料!$E$24+S13*[1]基本資料!$F$24</f>
        <v>17314</v>
      </c>
      <c r="N13" s="13">
        <v>16093</v>
      </c>
      <c r="O13" s="13">
        <v>185</v>
      </c>
      <c r="P13" s="13">
        <v>249</v>
      </c>
      <c r="Q13" s="13">
        <v>2</v>
      </c>
      <c r="R13" s="13">
        <v>168</v>
      </c>
      <c r="S13" s="13">
        <v>100</v>
      </c>
      <c r="T13" s="14">
        <v>1883.9</v>
      </c>
      <c r="U13" s="4" t="s">
        <v>56</v>
      </c>
      <c r="V13" s="20"/>
      <c r="W13" s="20">
        <v>4000</v>
      </c>
      <c r="X13" s="24">
        <f t="shared" si="0"/>
        <v>0.47097500000000003</v>
      </c>
      <c r="Y13" s="20"/>
    </row>
    <row r="14" spans="1:25" ht="33">
      <c r="A14" s="66" t="s">
        <v>256</v>
      </c>
      <c r="B14" s="66" t="s">
        <v>257</v>
      </c>
      <c r="C14" s="59" t="s">
        <v>294</v>
      </c>
      <c r="D14" s="23" t="s">
        <v>295</v>
      </c>
      <c r="E14" s="60" t="s">
        <v>296</v>
      </c>
      <c r="F14" s="60" t="s">
        <v>297</v>
      </c>
      <c r="G14" s="64" t="s">
        <v>298</v>
      </c>
      <c r="H14" s="64" t="s">
        <v>299</v>
      </c>
      <c r="I14" s="66">
        <v>5.4</v>
      </c>
      <c r="J14" s="22" t="s">
        <v>41</v>
      </c>
      <c r="K14" s="22">
        <v>2</v>
      </c>
      <c r="L14" s="1"/>
      <c r="M14" s="12">
        <f>N14*[1]基本資料!$A$24+O14*[1]基本資料!$B$24+P14*[1]基本資料!$C$24+Q14*[1]基本資料!$D$24+R14*[1]基本資料!$E$24+S14*[1]基本資料!$F$24</f>
        <v>16947.099999999999</v>
      </c>
      <c r="N14" s="13">
        <v>15439</v>
      </c>
      <c r="O14" s="13">
        <v>183</v>
      </c>
      <c r="P14" s="13">
        <v>246</v>
      </c>
      <c r="Q14" s="13">
        <v>1</v>
      </c>
      <c r="R14" s="13">
        <v>246</v>
      </c>
      <c r="S14" s="13">
        <v>206</v>
      </c>
      <c r="T14" s="14">
        <v>1517</v>
      </c>
      <c r="U14" s="4" t="s">
        <v>54</v>
      </c>
      <c r="V14" s="20"/>
      <c r="W14" s="20">
        <v>4000</v>
      </c>
      <c r="X14" s="24">
        <f t="shared" si="0"/>
        <v>0.37924999999999998</v>
      </c>
      <c r="Y14" s="20"/>
    </row>
    <row r="15" spans="1:25">
      <c r="A15" s="67"/>
      <c r="B15" s="67"/>
      <c r="C15" s="59"/>
      <c r="D15" s="23" t="s">
        <v>300</v>
      </c>
      <c r="E15" s="60"/>
      <c r="F15" s="60"/>
      <c r="G15" s="65"/>
      <c r="H15" s="65"/>
      <c r="I15" s="67"/>
      <c r="J15" s="22" t="s">
        <v>45</v>
      </c>
      <c r="K15" s="22">
        <v>2</v>
      </c>
      <c r="L15" s="1"/>
      <c r="M15" s="12">
        <f>N15*[1]基本資料!$A$24+O15*[1]基本資料!$B$24+P15*[1]基本資料!$C$24+Q15*[1]基本資料!$D$24+R15*[1]基本資料!$E$24+S15*[1]基本資料!$F$24</f>
        <v>16437.900000000001</v>
      </c>
      <c r="N15" s="13">
        <v>14979</v>
      </c>
      <c r="O15" s="13">
        <v>173</v>
      </c>
      <c r="P15" s="13">
        <v>294</v>
      </c>
      <c r="Q15" s="13">
        <v>2</v>
      </c>
      <c r="R15" s="13">
        <v>235</v>
      </c>
      <c r="S15" s="13">
        <v>79</v>
      </c>
      <c r="T15" s="14">
        <v>2151.9</v>
      </c>
      <c r="U15" s="4" t="s">
        <v>56</v>
      </c>
      <c r="V15" s="20"/>
      <c r="W15" s="20">
        <v>4000</v>
      </c>
      <c r="X15" s="24">
        <f t="shared" si="0"/>
        <v>0.53797499999999998</v>
      </c>
      <c r="Y15" s="20"/>
    </row>
    <row r="16" spans="1:25" ht="33">
      <c r="A16" s="66" t="s">
        <v>256</v>
      </c>
      <c r="B16" s="66" t="s">
        <v>257</v>
      </c>
      <c r="C16" s="59" t="s">
        <v>301</v>
      </c>
      <c r="D16" s="23" t="s">
        <v>302</v>
      </c>
      <c r="E16" s="60" t="s">
        <v>303</v>
      </c>
      <c r="F16" s="60" t="s">
        <v>304</v>
      </c>
      <c r="G16" s="64" t="s">
        <v>305</v>
      </c>
      <c r="H16" s="64" t="s">
        <v>306</v>
      </c>
      <c r="I16" s="66">
        <v>4.5999999999999996</v>
      </c>
      <c r="J16" s="22" t="s">
        <v>41</v>
      </c>
      <c r="K16" s="22">
        <v>2</v>
      </c>
      <c r="L16" s="1"/>
      <c r="M16" s="12">
        <f>N16*[1]基本資料!$A$24+O16*[1]基本資料!$B$24+P16*[1]基本資料!$C$24+Q16*[1]基本資料!$D$24+R16*[1]基本資料!$E$24+S16*[1]基本資料!$F$24</f>
        <v>17704.099999999999</v>
      </c>
      <c r="N16" s="13">
        <v>16274</v>
      </c>
      <c r="O16" s="13">
        <v>214</v>
      </c>
      <c r="P16" s="13">
        <v>205</v>
      </c>
      <c r="Q16" s="13">
        <v>0</v>
      </c>
      <c r="R16" s="13">
        <v>246</v>
      </c>
      <c r="S16" s="13">
        <v>106</v>
      </c>
      <c r="T16" s="14">
        <v>1560.2</v>
      </c>
      <c r="U16" s="4" t="s">
        <v>54</v>
      </c>
      <c r="V16" s="20"/>
      <c r="W16" s="20">
        <v>3800</v>
      </c>
      <c r="X16" s="24">
        <f t="shared" si="0"/>
        <v>0.41057894736842104</v>
      </c>
      <c r="Y16" s="20"/>
    </row>
    <row r="17" spans="1:25">
      <c r="A17" s="67"/>
      <c r="B17" s="67"/>
      <c r="C17" s="59"/>
      <c r="D17" s="23" t="s">
        <v>307</v>
      </c>
      <c r="E17" s="60"/>
      <c r="F17" s="60"/>
      <c r="G17" s="65"/>
      <c r="H17" s="65"/>
      <c r="I17" s="67"/>
      <c r="J17" s="22" t="s">
        <v>45</v>
      </c>
      <c r="K17" s="22">
        <v>2</v>
      </c>
      <c r="L17" s="1"/>
      <c r="M17" s="12">
        <f>N17*[1]基本資料!$A$24+O17*[1]基本資料!$B$24+P17*[1]基本資料!$C$24+Q17*[1]基本資料!$D$24+R17*[1]基本資料!$E$24+S17*[1]基本資料!$F$24</f>
        <v>18474.8</v>
      </c>
      <c r="N17" s="13">
        <v>17225</v>
      </c>
      <c r="O17" s="13">
        <v>196</v>
      </c>
      <c r="P17" s="13">
        <v>198</v>
      </c>
      <c r="Q17" s="13">
        <v>3</v>
      </c>
      <c r="R17" s="13">
        <v>196</v>
      </c>
      <c r="S17" s="13">
        <v>103</v>
      </c>
      <c r="T17" s="14">
        <v>2320.6</v>
      </c>
      <c r="U17" s="4" t="s">
        <v>56</v>
      </c>
      <c r="V17" s="20"/>
      <c r="W17" s="20">
        <v>3800</v>
      </c>
      <c r="X17" s="24">
        <f t="shared" si="0"/>
        <v>0.61068421052631572</v>
      </c>
      <c r="Y17" s="20"/>
    </row>
    <row r="18" spans="1:25">
      <c r="A18" s="66" t="s">
        <v>256</v>
      </c>
      <c r="B18" s="66" t="s">
        <v>257</v>
      </c>
      <c r="C18" s="59" t="s">
        <v>308</v>
      </c>
      <c r="D18" s="23" t="s">
        <v>309</v>
      </c>
      <c r="E18" s="60" t="s">
        <v>310</v>
      </c>
      <c r="F18" s="60" t="s">
        <v>311</v>
      </c>
      <c r="G18" s="64" t="s">
        <v>312</v>
      </c>
      <c r="H18" s="64" t="s">
        <v>313</v>
      </c>
      <c r="I18" s="66">
        <v>3.6</v>
      </c>
      <c r="J18" s="22" t="s">
        <v>41</v>
      </c>
      <c r="K18" s="22">
        <v>2</v>
      </c>
      <c r="L18" s="4"/>
      <c r="M18" s="12">
        <f>N18*[1]基本資料!$A$24+O18*[1]基本資料!$B$24+P18*[1]基本資料!$C$24+Q18*[1]基本資料!$D$24+R18*[1]基本資料!$E$24+S18*[1]基本資料!$F$24</f>
        <v>9827.7000000000007</v>
      </c>
      <c r="N18" s="13">
        <v>8529</v>
      </c>
      <c r="O18" s="13">
        <v>157</v>
      </c>
      <c r="P18" s="13">
        <v>154</v>
      </c>
      <c r="Q18" s="13">
        <v>0</v>
      </c>
      <c r="R18" s="13">
        <v>265</v>
      </c>
      <c r="S18" s="13">
        <v>62</v>
      </c>
      <c r="T18" s="14">
        <v>883</v>
      </c>
      <c r="U18" s="4" t="s">
        <v>54</v>
      </c>
      <c r="V18" s="20"/>
      <c r="W18" s="20">
        <v>3800</v>
      </c>
      <c r="X18" s="24">
        <f t="shared" si="0"/>
        <v>0.23236842105263159</v>
      </c>
      <c r="Y18" s="20"/>
    </row>
    <row r="19" spans="1:25">
      <c r="A19" s="67"/>
      <c r="B19" s="67"/>
      <c r="C19" s="59"/>
      <c r="D19" s="23" t="s">
        <v>314</v>
      </c>
      <c r="E19" s="60"/>
      <c r="F19" s="60"/>
      <c r="G19" s="65"/>
      <c r="H19" s="65"/>
      <c r="I19" s="67"/>
      <c r="J19" s="22" t="s">
        <v>45</v>
      </c>
      <c r="K19" s="22">
        <v>2</v>
      </c>
      <c r="L19" s="1"/>
      <c r="M19" s="12">
        <f>N19*[1]基本資料!$A$24+O19*[1]基本資料!$B$24+P19*[1]基本資料!$C$24+Q19*[1]基本資料!$D$24+R19*[1]基本資料!$E$24+S19*[1]基本資料!$F$24</f>
        <v>9777.4</v>
      </c>
      <c r="N19" s="13">
        <v>8539</v>
      </c>
      <c r="O19" s="13">
        <v>145</v>
      </c>
      <c r="P19" s="13">
        <v>147</v>
      </c>
      <c r="Q19" s="13">
        <v>1</v>
      </c>
      <c r="R19" s="13">
        <v>256</v>
      </c>
      <c r="S19" s="13">
        <v>49</v>
      </c>
      <c r="T19" s="14">
        <v>1162.9000000000001</v>
      </c>
      <c r="U19" s="4" t="s">
        <v>56</v>
      </c>
      <c r="V19" s="20"/>
      <c r="W19" s="20">
        <v>3800</v>
      </c>
      <c r="X19" s="24">
        <f t="shared" si="0"/>
        <v>0.3060263157894737</v>
      </c>
      <c r="Y19" s="20"/>
    </row>
    <row r="20" spans="1:25">
      <c r="A20" s="66" t="s">
        <v>256</v>
      </c>
      <c r="B20" s="66" t="s">
        <v>315</v>
      </c>
      <c r="C20" s="59" t="s">
        <v>316</v>
      </c>
      <c r="D20" s="23" t="s">
        <v>317</v>
      </c>
      <c r="E20" s="60" t="s">
        <v>318</v>
      </c>
      <c r="F20" s="60" t="s">
        <v>319</v>
      </c>
      <c r="G20" s="64" t="s">
        <v>320</v>
      </c>
      <c r="H20" s="64" t="s">
        <v>321</v>
      </c>
      <c r="I20" s="68">
        <v>1</v>
      </c>
      <c r="J20" s="22" t="s">
        <v>41</v>
      </c>
      <c r="K20" s="22">
        <v>2</v>
      </c>
      <c r="L20" s="1"/>
      <c r="M20" s="12">
        <f>N20*[1]基本資料!$A$24+O20*[1]基本資料!$B$24+P20*[1]基本資料!$C$24+Q20*[1]基本資料!$D$24+R20*[1]基本資料!$E$24+S20*[1]基本資料!$F$24</f>
        <v>6345.5</v>
      </c>
      <c r="N20" s="13">
        <v>5915</v>
      </c>
      <c r="O20" s="13">
        <v>57</v>
      </c>
      <c r="P20" s="13">
        <v>104</v>
      </c>
      <c r="Q20" s="13">
        <v>0</v>
      </c>
      <c r="R20" s="13">
        <v>55</v>
      </c>
      <c r="S20" s="13">
        <v>40</v>
      </c>
      <c r="T20" s="13">
        <v>664.6</v>
      </c>
      <c r="U20" s="13" t="s">
        <v>54</v>
      </c>
      <c r="V20" s="1"/>
      <c r="W20" s="15">
        <f>1800*K20</f>
        <v>3600</v>
      </c>
      <c r="X20" s="24">
        <f t="shared" si="0"/>
        <v>0.18461111111111111</v>
      </c>
      <c r="Y20" s="1"/>
    </row>
    <row r="21" spans="1:25">
      <c r="A21" s="67"/>
      <c r="B21" s="67"/>
      <c r="C21" s="59"/>
      <c r="D21" s="23" t="s">
        <v>322</v>
      </c>
      <c r="E21" s="60"/>
      <c r="F21" s="60"/>
      <c r="G21" s="65"/>
      <c r="H21" s="65"/>
      <c r="I21" s="68"/>
      <c r="J21" s="22" t="s">
        <v>45</v>
      </c>
      <c r="K21" s="22">
        <v>2</v>
      </c>
      <c r="L21" s="1"/>
      <c r="M21" s="12">
        <f>N21*[1]基本資料!$A$24+O21*[1]基本資料!$B$24+P21*[1]基本資料!$C$24+Q21*[1]基本資料!$D$24+R21*[1]基本資料!$E$24+S21*[1]基本資料!$F$24</f>
        <v>6991.8</v>
      </c>
      <c r="N21" s="13">
        <v>6381</v>
      </c>
      <c r="O21" s="13">
        <v>83</v>
      </c>
      <c r="P21" s="13">
        <v>187</v>
      </c>
      <c r="Q21" s="13">
        <v>1</v>
      </c>
      <c r="R21" s="13">
        <v>61</v>
      </c>
      <c r="S21" s="13">
        <v>33</v>
      </c>
      <c r="T21" s="13">
        <v>1013.3</v>
      </c>
      <c r="U21" s="13" t="s">
        <v>56</v>
      </c>
      <c r="V21" s="1"/>
      <c r="W21" s="15">
        <f>1800*K21</f>
        <v>3600</v>
      </c>
      <c r="X21" s="24">
        <f t="shared" si="0"/>
        <v>0.28147222222222223</v>
      </c>
      <c r="Y21" s="1"/>
    </row>
  </sheetData>
  <mergeCells count="87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4:A15"/>
    <mergeCell ref="B14:B15"/>
    <mergeCell ref="C14:C15"/>
    <mergeCell ref="E14:E15"/>
    <mergeCell ref="F14:F15"/>
    <mergeCell ref="G14:G15"/>
    <mergeCell ref="H14:H15"/>
    <mergeCell ref="I14:I15"/>
    <mergeCell ref="A12:A13"/>
    <mergeCell ref="B12:B13"/>
    <mergeCell ref="C12:C13"/>
    <mergeCell ref="E12:E13"/>
    <mergeCell ref="F12:F13"/>
    <mergeCell ref="G12:G13"/>
    <mergeCell ref="H16:H17"/>
    <mergeCell ref="I16:I17"/>
    <mergeCell ref="A18:A19"/>
    <mergeCell ref="B18:B19"/>
    <mergeCell ref="C18:C19"/>
    <mergeCell ref="E18:E19"/>
    <mergeCell ref="F18:F19"/>
    <mergeCell ref="G18:G19"/>
    <mergeCell ref="H18:H19"/>
    <mergeCell ref="I18:I19"/>
    <mergeCell ref="A16:A17"/>
    <mergeCell ref="B16:B17"/>
    <mergeCell ref="C16:C17"/>
    <mergeCell ref="E16:E17"/>
    <mergeCell ref="F16:F17"/>
    <mergeCell ref="G16:G17"/>
    <mergeCell ref="H20:H21"/>
    <mergeCell ref="I20:I21"/>
    <mergeCell ref="A20:A21"/>
    <mergeCell ref="B20:B21"/>
    <mergeCell ref="C20:C21"/>
    <mergeCell ref="E20:E21"/>
    <mergeCell ref="F20:F21"/>
    <mergeCell ref="G20:G2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Y13"/>
  <sheetViews>
    <sheetView workbookViewId="0">
      <selection activeCell="J30" sqref="J30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14</v>
      </c>
      <c r="X1" s="44" t="s">
        <v>15</v>
      </c>
      <c r="Y1" s="44" t="s">
        <v>16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>
      <c r="A4" s="75" t="s">
        <v>327</v>
      </c>
      <c r="B4" s="75" t="s">
        <v>328</v>
      </c>
      <c r="C4" s="76" t="s">
        <v>329</v>
      </c>
      <c r="D4" s="25" t="s">
        <v>330</v>
      </c>
      <c r="E4" s="77">
        <v>120.79408313</v>
      </c>
      <c r="F4" s="77">
        <v>24.60828961</v>
      </c>
      <c r="G4" s="73" t="s">
        <v>331</v>
      </c>
      <c r="H4" s="73" t="s">
        <v>332</v>
      </c>
      <c r="I4" s="71">
        <v>6.6</v>
      </c>
      <c r="J4" s="26" t="s">
        <v>41</v>
      </c>
      <c r="K4" s="26">
        <v>2</v>
      </c>
      <c r="L4" s="1"/>
      <c r="M4" s="12">
        <f>N4*[2]基本資料!$A$24+O4*[2]基本資料!$B$24+P4*[2]基本資料!$C$24+Q4*[2]基本資料!$D$24+R4*[2]基本資料!$E$24+S4*[2]基本資料!$F$24</f>
        <v>3616.8</v>
      </c>
      <c r="N4" s="13">
        <v>2919</v>
      </c>
      <c r="O4" s="13">
        <v>37</v>
      </c>
      <c r="P4" s="13">
        <v>171</v>
      </c>
      <c r="Q4" s="13">
        <v>3</v>
      </c>
      <c r="R4" s="13">
        <v>121</v>
      </c>
      <c r="S4" s="13">
        <v>23</v>
      </c>
      <c r="T4" s="14">
        <v>330</v>
      </c>
      <c r="U4" s="4" t="s">
        <v>54</v>
      </c>
      <c r="V4" s="20"/>
      <c r="W4" s="15">
        <f>2100*K4</f>
        <v>4200</v>
      </c>
      <c r="X4" s="16">
        <f>T4/W4</f>
        <v>7.857142857142857E-2</v>
      </c>
      <c r="Y4" s="20"/>
    </row>
    <row r="5" spans="1:25">
      <c r="A5" s="75"/>
      <c r="B5" s="75"/>
      <c r="C5" s="76"/>
      <c r="D5" s="25" t="s">
        <v>333</v>
      </c>
      <c r="E5" s="78"/>
      <c r="F5" s="78"/>
      <c r="G5" s="74"/>
      <c r="H5" s="74"/>
      <c r="I5" s="72"/>
      <c r="J5" s="26" t="s">
        <v>45</v>
      </c>
      <c r="K5" s="26">
        <v>2</v>
      </c>
      <c r="L5" s="1"/>
      <c r="M5" s="12">
        <f>N5*[2]基本資料!$A$24+O5*[2]基本資料!$B$24+P5*[2]基本資料!$C$24+Q5*[2]基本資料!$D$24+R5*[2]基本資料!$E$24+S5*[2]基本資料!$F$24</f>
        <v>3481.3</v>
      </c>
      <c r="N5" s="13">
        <v>2815</v>
      </c>
      <c r="O5" s="13">
        <v>41</v>
      </c>
      <c r="P5" s="13">
        <v>118</v>
      </c>
      <c r="Q5" s="13">
        <v>1</v>
      </c>
      <c r="R5" s="13">
        <v>137</v>
      </c>
      <c r="S5" s="13">
        <v>23</v>
      </c>
      <c r="T5" s="14">
        <v>417.7</v>
      </c>
      <c r="U5" s="4" t="s">
        <v>56</v>
      </c>
      <c r="V5" s="20"/>
      <c r="W5" s="15">
        <f>2100*K5</f>
        <v>4200</v>
      </c>
      <c r="X5" s="16">
        <f t="shared" ref="X5:X13" si="0">T5/W5</f>
        <v>9.9452380952380945E-2</v>
      </c>
      <c r="Y5" s="20"/>
    </row>
    <row r="6" spans="1:25">
      <c r="A6" s="75" t="s">
        <v>327</v>
      </c>
      <c r="B6" s="75" t="s">
        <v>328</v>
      </c>
      <c r="C6" s="76" t="s">
        <v>334</v>
      </c>
      <c r="D6" s="25" t="s">
        <v>335</v>
      </c>
      <c r="E6" s="77">
        <v>120.84528014</v>
      </c>
      <c r="F6" s="77">
        <v>24.569509249999999</v>
      </c>
      <c r="G6" s="73" t="s">
        <v>336</v>
      </c>
      <c r="H6" s="73" t="s">
        <v>337</v>
      </c>
      <c r="I6" s="71">
        <v>9.1999999999999993</v>
      </c>
      <c r="J6" s="26" t="s">
        <v>41</v>
      </c>
      <c r="K6" s="26">
        <v>2</v>
      </c>
      <c r="L6" s="1"/>
      <c r="M6" s="12">
        <f>N6*[2]基本資料!$A$24+O6*[2]基本資料!$B$24+P6*[2]基本資料!$C$24+Q6*[2]基本資料!$D$24+R6*[2]基本資料!$E$24+S6*[2]基本資料!$F$24</f>
        <v>12188.3</v>
      </c>
      <c r="N6" s="13">
        <v>10748</v>
      </c>
      <c r="O6" s="13">
        <v>122</v>
      </c>
      <c r="P6" s="13">
        <v>157</v>
      </c>
      <c r="Q6" s="13">
        <v>8</v>
      </c>
      <c r="R6" s="13">
        <v>322</v>
      </c>
      <c r="S6" s="13">
        <v>53</v>
      </c>
      <c r="T6" s="14">
        <v>1216.0999999999999</v>
      </c>
      <c r="U6" s="4" t="s">
        <v>56</v>
      </c>
      <c r="V6" s="20"/>
      <c r="W6" s="15">
        <f>2100*K6</f>
        <v>4200</v>
      </c>
      <c r="X6" s="16">
        <f t="shared" si="0"/>
        <v>0.28954761904761905</v>
      </c>
      <c r="Y6" s="20"/>
    </row>
    <row r="7" spans="1:25">
      <c r="A7" s="75"/>
      <c r="B7" s="75"/>
      <c r="C7" s="76"/>
      <c r="D7" s="25" t="s">
        <v>338</v>
      </c>
      <c r="E7" s="78"/>
      <c r="F7" s="78"/>
      <c r="G7" s="74"/>
      <c r="H7" s="74"/>
      <c r="I7" s="72"/>
      <c r="J7" s="26" t="s">
        <v>45</v>
      </c>
      <c r="K7" s="26">
        <v>2</v>
      </c>
      <c r="L7" s="1"/>
      <c r="M7" s="12">
        <f>N7*[2]基本資料!$A$24+O7*[2]基本資料!$B$24+P7*[2]基本資料!$C$24+Q7*[2]基本資料!$D$24+R7*[2]基本資料!$E$24+S7*[2]基本資料!$F$24</f>
        <v>11906.6</v>
      </c>
      <c r="N7" s="13">
        <v>10214</v>
      </c>
      <c r="O7" s="13">
        <v>134</v>
      </c>
      <c r="P7" s="13">
        <v>178</v>
      </c>
      <c r="Q7" s="13">
        <v>3</v>
      </c>
      <c r="R7" s="13">
        <v>393</v>
      </c>
      <c r="S7" s="13">
        <v>61</v>
      </c>
      <c r="T7" s="14">
        <v>1411.3</v>
      </c>
      <c r="U7" s="4" t="s">
        <v>56</v>
      </c>
      <c r="V7" s="20"/>
      <c r="W7" s="15">
        <f>2100*K7</f>
        <v>4200</v>
      </c>
      <c r="X7" s="16">
        <f t="shared" si="0"/>
        <v>0.3360238095238095</v>
      </c>
      <c r="Y7" s="20"/>
    </row>
    <row r="8" spans="1:25">
      <c r="A8" s="75" t="s">
        <v>327</v>
      </c>
      <c r="B8" s="75" t="s">
        <v>339</v>
      </c>
      <c r="C8" s="76" t="s">
        <v>340</v>
      </c>
      <c r="D8" s="25" t="s">
        <v>341</v>
      </c>
      <c r="E8" s="77">
        <v>120.81240514</v>
      </c>
      <c r="F8" s="77">
        <v>24.530491789999999</v>
      </c>
      <c r="G8" s="73" t="s">
        <v>342</v>
      </c>
      <c r="H8" s="73" t="s">
        <v>343</v>
      </c>
      <c r="I8" s="71">
        <v>5</v>
      </c>
      <c r="J8" s="26" t="s">
        <v>41</v>
      </c>
      <c r="K8" s="26">
        <v>2</v>
      </c>
      <c r="L8" s="1"/>
      <c r="M8" s="12">
        <f>N8*[2]基本資料!$A$24+O8*[2]基本資料!$B$24+P8*[2]基本資料!$C$24+Q8*[2]基本資料!$D$24+R8*[2]基本資料!$E$24+S8*[2]基本資料!$F$24</f>
        <v>8335.7999999999993</v>
      </c>
      <c r="N8" s="13">
        <v>7149</v>
      </c>
      <c r="O8" s="13">
        <v>86</v>
      </c>
      <c r="P8" s="13">
        <v>170</v>
      </c>
      <c r="Q8" s="13">
        <v>8</v>
      </c>
      <c r="R8" s="13">
        <v>252</v>
      </c>
      <c r="S8" s="13">
        <v>38</v>
      </c>
      <c r="T8" s="14">
        <v>1199.4000000000001</v>
      </c>
      <c r="U8" s="4" t="s">
        <v>56</v>
      </c>
      <c r="V8" s="20"/>
      <c r="W8" s="15">
        <f t="shared" ref="W8:W13" si="1">2000*K8</f>
        <v>4000</v>
      </c>
      <c r="X8" s="16">
        <f t="shared" si="0"/>
        <v>0.29985000000000001</v>
      </c>
      <c r="Y8" s="20"/>
    </row>
    <row r="9" spans="1:25">
      <c r="A9" s="75"/>
      <c r="B9" s="75"/>
      <c r="C9" s="76"/>
      <c r="D9" s="25" t="s">
        <v>344</v>
      </c>
      <c r="E9" s="78"/>
      <c r="F9" s="78"/>
      <c r="G9" s="74"/>
      <c r="H9" s="74"/>
      <c r="I9" s="72"/>
      <c r="J9" s="26" t="s">
        <v>45</v>
      </c>
      <c r="K9" s="26">
        <v>2</v>
      </c>
      <c r="L9" s="1"/>
      <c r="M9" s="12">
        <f>N9*[2]基本資料!$A$24+O9*[2]基本資料!$B$24+P9*[2]基本資料!$C$24+Q9*[2]基本資料!$D$24+R9*[2]基本資料!$E$24+S9*[2]基本資料!$F$24</f>
        <v>8233.9</v>
      </c>
      <c r="N9" s="13">
        <v>6979</v>
      </c>
      <c r="O9" s="13">
        <v>83</v>
      </c>
      <c r="P9" s="13">
        <v>114</v>
      </c>
      <c r="Q9" s="13">
        <v>22</v>
      </c>
      <c r="R9" s="13">
        <v>283</v>
      </c>
      <c r="S9" s="13">
        <v>74</v>
      </c>
      <c r="T9" s="14">
        <v>997</v>
      </c>
      <c r="U9" s="4" t="s">
        <v>54</v>
      </c>
      <c r="V9" s="20"/>
      <c r="W9" s="15">
        <f t="shared" si="1"/>
        <v>4000</v>
      </c>
      <c r="X9" s="16">
        <f t="shared" si="0"/>
        <v>0.24925</v>
      </c>
      <c r="Y9" s="20"/>
    </row>
    <row r="10" spans="1:25">
      <c r="A10" s="75" t="s">
        <v>327</v>
      </c>
      <c r="B10" s="75" t="s">
        <v>328</v>
      </c>
      <c r="C10" s="76" t="s">
        <v>345</v>
      </c>
      <c r="D10" s="25" t="s">
        <v>346</v>
      </c>
      <c r="E10" s="77">
        <v>120.80383557</v>
      </c>
      <c r="F10" s="77">
        <v>24.490075210000001</v>
      </c>
      <c r="G10" s="73" t="s">
        <v>347</v>
      </c>
      <c r="H10" s="73" t="s">
        <v>348</v>
      </c>
      <c r="I10" s="71">
        <v>4.2</v>
      </c>
      <c r="J10" s="26" t="s">
        <v>41</v>
      </c>
      <c r="K10" s="26">
        <v>2</v>
      </c>
      <c r="L10" s="1"/>
      <c r="M10" s="12">
        <f>N10*[2]基本資料!$A$24+O10*[2]基本資料!$B$24+P10*[2]基本資料!$C$24+Q10*[2]基本資料!$D$24+R10*[2]基本資料!$E$24+S10*[2]基本資料!$F$24</f>
        <v>5531.8</v>
      </c>
      <c r="N10" s="13">
        <v>4924</v>
      </c>
      <c r="O10" s="13">
        <v>77</v>
      </c>
      <c r="P10" s="13">
        <v>63</v>
      </c>
      <c r="Q10" s="13">
        <v>8</v>
      </c>
      <c r="R10" s="13">
        <v>120</v>
      </c>
      <c r="S10" s="13">
        <v>23</v>
      </c>
      <c r="T10" s="14">
        <v>704.9</v>
      </c>
      <c r="U10" s="4" t="s">
        <v>56</v>
      </c>
      <c r="V10" s="20"/>
      <c r="W10" s="15">
        <f t="shared" si="1"/>
        <v>4000</v>
      </c>
      <c r="X10" s="16">
        <f t="shared" si="0"/>
        <v>0.17622499999999999</v>
      </c>
      <c r="Y10" s="20"/>
    </row>
    <row r="11" spans="1:25">
      <c r="A11" s="75"/>
      <c r="B11" s="75"/>
      <c r="C11" s="76"/>
      <c r="D11" s="25" t="s">
        <v>349</v>
      </c>
      <c r="E11" s="78"/>
      <c r="F11" s="78"/>
      <c r="G11" s="74"/>
      <c r="H11" s="74"/>
      <c r="I11" s="72"/>
      <c r="J11" s="26" t="s">
        <v>45</v>
      </c>
      <c r="K11" s="26">
        <v>2</v>
      </c>
      <c r="L11" s="1"/>
      <c r="M11" s="12">
        <f>N11*[2]基本資料!$A$24+O11*[2]基本資料!$B$24+P11*[2]基本資料!$C$24+Q11*[2]基本資料!$D$24+R11*[2]基本資料!$E$24+S11*[2]基本資料!$F$24</f>
        <v>5539.2</v>
      </c>
      <c r="N11" s="13">
        <v>4917</v>
      </c>
      <c r="O11" s="13">
        <v>64</v>
      </c>
      <c r="P11" s="13">
        <v>88</v>
      </c>
      <c r="Q11" s="13">
        <v>7</v>
      </c>
      <c r="R11" s="13">
        <v>107</v>
      </c>
      <c r="S11" s="13">
        <v>87</v>
      </c>
      <c r="T11" s="14">
        <v>649.4</v>
      </c>
      <c r="U11" s="4" t="s">
        <v>54</v>
      </c>
      <c r="V11" s="20"/>
      <c r="W11" s="15">
        <f t="shared" si="1"/>
        <v>4000</v>
      </c>
      <c r="X11" s="16">
        <f t="shared" si="0"/>
        <v>0.16234999999999999</v>
      </c>
      <c r="Y11" s="20"/>
    </row>
    <row r="12" spans="1:25">
      <c r="A12" s="75" t="s">
        <v>327</v>
      </c>
      <c r="B12" s="75" t="s">
        <v>328</v>
      </c>
      <c r="C12" s="76" t="s">
        <v>350</v>
      </c>
      <c r="D12" s="25" t="s">
        <v>351</v>
      </c>
      <c r="E12" s="77">
        <v>120.87711123</v>
      </c>
      <c r="F12" s="77">
        <v>24.45745934</v>
      </c>
      <c r="G12" s="73" t="s">
        <v>352</v>
      </c>
      <c r="H12" s="73" t="s">
        <v>353</v>
      </c>
      <c r="I12" s="71">
        <v>5.8</v>
      </c>
      <c r="J12" s="26" t="s">
        <v>41</v>
      </c>
      <c r="K12" s="26">
        <v>2</v>
      </c>
      <c r="L12" s="1"/>
      <c r="M12" s="12">
        <f>N12*[2]基本資料!$A$24+O12*[2]基本資料!$B$24+P12*[2]基本資料!$C$24+Q12*[2]基本資料!$D$24+R12*[2]基本資料!$E$24+S12*[2]基本資料!$F$24</f>
        <v>4619.3999999999996</v>
      </c>
      <c r="N12" s="13">
        <v>4125</v>
      </c>
      <c r="O12" s="13">
        <v>89</v>
      </c>
      <c r="P12" s="13">
        <v>57</v>
      </c>
      <c r="Q12" s="13">
        <v>12</v>
      </c>
      <c r="R12" s="13">
        <v>70</v>
      </c>
      <c r="S12" s="13">
        <v>49</v>
      </c>
      <c r="T12" s="14">
        <v>620.4</v>
      </c>
      <c r="U12" s="4" t="s">
        <v>56</v>
      </c>
      <c r="V12" s="20"/>
      <c r="W12" s="15">
        <f t="shared" si="1"/>
        <v>4000</v>
      </c>
      <c r="X12" s="16">
        <f t="shared" si="0"/>
        <v>0.15509999999999999</v>
      </c>
      <c r="Y12" s="20"/>
    </row>
    <row r="13" spans="1:25">
      <c r="A13" s="75"/>
      <c r="B13" s="75"/>
      <c r="C13" s="76"/>
      <c r="D13" s="25" t="s">
        <v>354</v>
      </c>
      <c r="E13" s="78"/>
      <c r="F13" s="78"/>
      <c r="G13" s="74"/>
      <c r="H13" s="74"/>
      <c r="I13" s="72"/>
      <c r="J13" s="26" t="s">
        <v>45</v>
      </c>
      <c r="K13" s="26">
        <v>2</v>
      </c>
      <c r="L13" s="1"/>
      <c r="M13" s="12">
        <f>N13*[2]基本資料!$A$24+O13*[2]基本資料!$B$24+P13*[2]基本資料!$C$24+Q13*[2]基本資料!$D$24+R13*[2]基本資料!$E$24+S13*[2]基本資料!$F$24</f>
        <v>4760</v>
      </c>
      <c r="N13" s="13">
        <v>4358</v>
      </c>
      <c r="O13" s="13">
        <v>91</v>
      </c>
      <c r="P13" s="13">
        <v>37</v>
      </c>
      <c r="Q13" s="13">
        <v>0</v>
      </c>
      <c r="R13" s="13">
        <v>63</v>
      </c>
      <c r="S13" s="13">
        <v>35</v>
      </c>
      <c r="T13" s="14">
        <v>562</v>
      </c>
      <c r="U13" s="4" t="s">
        <v>54</v>
      </c>
      <c r="V13" s="20"/>
      <c r="W13" s="15">
        <f t="shared" si="1"/>
        <v>4000</v>
      </c>
      <c r="X13" s="16">
        <f t="shared" si="0"/>
        <v>0.14050000000000001</v>
      </c>
      <c r="Y13" s="20"/>
    </row>
  </sheetData>
  <mergeCells count="55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2:A13"/>
    <mergeCell ref="B12:B13"/>
    <mergeCell ref="C12:C13"/>
    <mergeCell ref="E12:E13"/>
    <mergeCell ref="F12:F13"/>
    <mergeCell ref="G12:G1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Y65"/>
  <sheetViews>
    <sheetView workbookViewId="0">
      <selection sqref="A1:Y65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419</v>
      </c>
      <c r="D1" s="46" t="s">
        <v>420</v>
      </c>
      <c r="E1" s="46" t="s">
        <v>421</v>
      </c>
      <c r="F1" s="46" t="s">
        <v>422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423</v>
      </c>
      <c r="X1" s="44" t="s">
        <v>424</v>
      </c>
      <c r="Y1" s="44" t="s">
        <v>425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426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 t="s">
        <v>427</v>
      </c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 t="s">
        <v>428</v>
      </c>
      <c r="X3" s="45"/>
      <c r="Y3" s="45"/>
    </row>
    <row r="4" spans="1:25">
      <c r="A4" s="71" t="s">
        <v>355</v>
      </c>
      <c r="B4" s="71" t="s">
        <v>356</v>
      </c>
      <c r="C4" s="47" t="s">
        <v>429</v>
      </c>
      <c r="D4" s="23" t="s">
        <v>357</v>
      </c>
      <c r="E4" s="88">
        <v>120.60617895</v>
      </c>
      <c r="F4" s="88">
        <v>24.093843970000002</v>
      </c>
      <c r="G4" s="89" t="s">
        <v>358</v>
      </c>
      <c r="H4" s="89" t="s">
        <v>359</v>
      </c>
      <c r="I4" s="89">
        <v>1.7</v>
      </c>
      <c r="J4" s="30" t="s">
        <v>41</v>
      </c>
      <c r="K4" s="30">
        <v>2</v>
      </c>
      <c r="L4" s="1"/>
      <c r="M4" s="12">
        <f>N4*[2]基本資料!$A$24+O4*[2]基本資料!$B$24+P4*[2]基本資料!$C$24+Q4*[2]基本資料!$D$24+R4*[2]基本資料!$E$24+S4*[2]基本資料!$F$24</f>
        <v>21681.3</v>
      </c>
      <c r="N4" s="13">
        <v>20196</v>
      </c>
      <c r="O4" s="13">
        <v>62</v>
      </c>
      <c r="P4" s="13">
        <v>271</v>
      </c>
      <c r="Q4" s="13">
        <v>5</v>
      </c>
      <c r="R4" s="13">
        <v>243</v>
      </c>
      <c r="S4" s="13">
        <v>403</v>
      </c>
      <c r="T4" s="14">
        <v>2173.8000000000002</v>
      </c>
      <c r="U4" s="4" t="s">
        <v>56</v>
      </c>
      <c r="V4" s="31"/>
      <c r="W4" s="1">
        <f>2000*K4</f>
        <v>4000</v>
      </c>
      <c r="X4" s="8">
        <f>T4/W4</f>
        <v>0.5434500000000001</v>
      </c>
      <c r="Y4" s="20" t="str">
        <f>IF(AND(X4&gt;=[2]基本資料!$B$13,X4&lt;[2]基本資料!$C$13),"A",IF(AND(X4&gt;=[2]基本資料!$B$14,X4&lt;[2]基本資料!$C$14),"B",IF(AND(X4&gt;=[2]基本資料!$B$15,X4&lt;[2]基本資料!$C$15),"C",IF(AND(X4&gt;=[2]基本資料!$B$16,X4&lt;[2]基本資料!$C$16),"D",IF(AND(X4&gt;=[2]基本資料!$B$17,X4&lt;[2]基本資料!$C$17),"E","F")))))</f>
        <v>B</v>
      </c>
    </row>
    <row r="5" spans="1:25">
      <c r="A5" s="72"/>
      <c r="B5" s="72"/>
      <c r="C5" s="47"/>
      <c r="D5" s="23" t="s">
        <v>264</v>
      </c>
      <c r="E5" s="45"/>
      <c r="F5" s="45"/>
      <c r="G5" s="89"/>
      <c r="H5" s="89"/>
      <c r="I5" s="89"/>
      <c r="J5" s="30" t="s">
        <v>45</v>
      </c>
      <c r="K5" s="30">
        <v>2</v>
      </c>
      <c r="L5" s="1"/>
      <c r="M5" s="12">
        <f>N5*[2]基本資料!$A$24+O5*[2]基本資料!$B$24+P5*[2]基本資料!$C$24+Q5*[2]基本資料!$D$24+R5*[2]基本資料!$E$24+S5*[2]基本資料!$F$24</f>
        <v>22014</v>
      </c>
      <c r="N5" s="13">
        <v>20835</v>
      </c>
      <c r="O5" s="13">
        <v>60</v>
      </c>
      <c r="P5" s="13">
        <v>328</v>
      </c>
      <c r="Q5" s="13">
        <v>9</v>
      </c>
      <c r="R5" s="13">
        <v>113</v>
      </c>
      <c r="S5" s="13">
        <v>385</v>
      </c>
      <c r="T5" s="14">
        <v>1879.1</v>
      </c>
      <c r="U5" s="4" t="s">
        <v>54</v>
      </c>
      <c r="V5" s="1"/>
      <c r="W5" s="1">
        <f t="shared" ref="W5:W63" si="0">2000*K5</f>
        <v>4000</v>
      </c>
      <c r="X5" s="8">
        <f t="shared" ref="X5:X65" si="1">T5/W5</f>
        <v>0.469775</v>
      </c>
      <c r="Y5" s="20" t="str">
        <f>IF(AND(X5&gt;=[2]基本資料!$B$13,X5&lt;[2]基本資料!$C$13),"A",IF(AND(X5&gt;=[2]基本資料!$B$14,X5&lt;[2]基本資料!$C$14),"B",IF(AND(X5&gt;=[2]基本資料!$B$15,X5&lt;[2]基本資料!$C$15),"C",IF(AND(X5&gt;=[2]基本資料!$B$16,X5&lt;[2]基本資料!$C$16),"D",IF(AND(X5&gt;=[2]基本資料!$B$17,X5&lt;[2]基本資料!$C$17),"E","F")))))</f>
        <v>B</v>
      </c>
    </row>
    <row r="6" spans="1:25">
      <c r="A6" s="71" t="s">
        <v>355</v>
      </c>
      <c r="B6" s="71" t="s">
        <v>356</v>
      </c>
      <c r="C6" s="47" t="s">
        <v>430</v>
      </c>
      <c r="D6" s="23" t="s">
        <v>357</v>
      </c>
      <c r="E6" s="88">
        <v>120.60617895</v>
      </c>
      <c r="F6" s="88">
        <v>24.093843970000002</v>
      </c>
      <c r="G6" s="89" t="s">
        <v>358</v>
      </c>
      <c r="H6" s="89" t="s">
        <v>359</v>
      </c>
      <c r="I6" s="89">
        <v>1.7</v>
      </c>
      <c r="J6" s="30" t="s">
        <v>41</v>
      </c>
      <c r="K6" s="30">
        <v>2</v>
      </c>
      <c r="L6" s="1"/>
      <c r="M6" s="12">
        <f>N6*[2]基本資料!$A$24+O6*[2]基本資料!$B$24+P6*[2]基本資料!$C$24+Q6*[2]基本資料!$D$24+R6*[2]基本資料!$E$24+S6*[2]基本資料!$F$24</f>
        <v>29893.5</v>
      </c>
      <c r="N6" s="13">
        <v>26712</v>
      </c>
      <c r="O6" s="13">
        <v>479</v>
      </c>
      <c r="P6" s="13">
        <v>718</v>
      </c>
      <c r="Q6" s="13">
        <v>25</v>
      </c>
      <c r="R6" s="13">
        <v>435</v>
      </c>
      <c r="S6" s="13">
        <v>10</v>
      </c>
      <c r="T6" s="14">
        <v>2338.5</v>
      </c>
      <c r="U6" s="4" t="s">
        <v>206</v>
      </c>
      <c r="V6" s="31" t="s">
        <v>431</v>
      </c>
      <c r="W6" s="1">
        <f>1700*K6</f>
        <v>3400</v>
      </c>
      <c r="X6" s="8">
        <f t="shared" si="1"/>
        <v>0.68779411764705878</v>
      </c>
      <c r="Y6" s="20"/>
    </row>
    <row r="7" spans="1:25">
      <c r="A7" s="72"/>
      <c r="B7" s="72"/>
      <c r="C7" s="47"/>
      <c r="D7" s="23" t="s">
        <v>432</v>
      </c>
      <c r="E7" s="45"/>
      <c r="F7" s="45"/>
      <c r="G7" s="89"/>
      <c r="H7" s="89"/>
      <c r="I7" s="89"/>
      <c r="J7" s="30" t="s">
        <v>45</v>
      </c>
      <c r="K7" s="30">
        <v>1</v>
      </c>
      <c r="L7" s="1"/>
      <c r="M7" s="12">
        <f>N7*[2]基本資料!$A$24+O7*[2]基本資料!$B$24+P7*[2]基本資料!$C$24+Q7*[2]基本資料!$D$24+R7*[2]基本資料!$E$24+S7*[2]基本資料!$F$24</f>
        <v>3733.5</v>
      </c>
      <c r="N7" s="13">
        <v>2577</v>
      </c>
      <c r="O7" s="13">
        <v>11</v>
      </c>
      <c r="P7" s="13">
        <v>308</v>
      </c>
      <c r="Q7" s="13">
        <v>1</v>
      </c>
      <c r="R7" s="13">
        <v>225</v>
      </c>
      <c r="S7" s="13">
        <v>0</v>
      </c>
      <c r="T7" s="14">
        <v>366.5</v>
      </c>
      <c r="U7" s="4" t="s">
        <v>54</v>
      </c>
      <c r="V7" s="31" t="s">
        <v>431</v>
      </c>
      <c r="W7" s="1">
        <f t="shared" ref="W7:W8" si="2">1700*K7</f>
        <v>1700</v>
      </c>
      <c r="X7" s="8">
        <f t="shared" si="1"/>
        <v>0.21558823529411764</v>
      </c>
      <c r="Y7" s="20"/>
    </row>
    <row r="8" spans="1:25" ht="49.5">
      <c r="A8" s="29" t="s">
        <v>355</v>
      </c>
      <c r="B8" s="29" t="s">
        <v>356</v>
      </c>
      <c r="C8" s="34" t="s">
        <v>433</v>
      </c>
      <c r="D8" s="23" t="s">
        <v>434</v>
      </c>
      <c r="E8" s="35">
        <v>120.60617895</v>
      </c>
      <c r="F8" s="35">
        <v>24.093843970000002</v>
      </c>
      <c r="G8" s="28" t="s">
        <v>358</v>
      </c>
      <c r="H8" s="28" t="s">
        <v>359</v>
      </c>
      <c r="I8" s="28">
        <v>1.7</v>
      </c>
      <c r="J8" s="30" t="s">
        <v>45</v>
      </c>
      <c r="K8" s="30">
        <v>1</v>
      </c>
      <c r="L8" s="1"/>
      <c r="M8" s="12">
        <f>N8*[2]基本資料!$A$24+O8*[2]基本資料!$B$24+P8*[2]基本資料!$C$24+Q8*[2]基本資料!$D$24+R8*[2]基本資料!$E$24+S8*[2]基本資料!$F$24</f>
        <v>5999.5</v>
      </c>
      <c r="N8" s="13">
        <v>5305</v>
      </c>
      <c r="O8" s="13">
        <v>46</v>
      </c>
      <c r="P8" s="13">
        <v>279</v>
      </c>
      <c r="Q8" s="13">
        <v>5</v>
      </c>
      <c r="R8" s="13">
        <v>64</v>
      </c>
      <c r="S8" s="13">
        <v>0</v>
      </c>
      <c r="T8" s="14">
        <v>594</v>
      </c>
      <c r="U8" s="4" t="s">
        <v>54</v>
      </c>
      <c r="V8" s="36" t="s">
        <v>435</v>
      </c>
      <c r="W8" s="1">
        <f t="shared" si="2"/>
        <v>1700</v>
      </c>
      <c r="X8" s="8">
        <f t="shared" si="1"/>
        <v>0.34941176470588237</v>
      </c>
      <c r="Y8" s="20"/>
    </row>
    <row r="9" spans="1:25">
      <c r="A9" s="71" t="s">
        <v>355</v>
      </c>
      <c r="B9" s="71" t="s">
        <v>356</v>
      </c>
      <c r="C9" s="59" t="s">
        <v>360</v>
      </c>
      <c r="D9" s="23" t="s">
        <v>361</v>
      </c>
      <c r="E9" s="88">
        <v>120.61331457999999</v>
      </c>
      <c r="F9" s="88">
        <v>24.103083080000001</v>
      </c>
      <c r="G9" s="89" t="s">
        <v>362</v>
      </c>
      <c r="H9" s="89" t="s">
        <v>363</v>
      </c>
      <c r="I9" s="89">
        <v>0.9</v>
      </c>
      <c r="J9" s="30" t="s">
        <v>41</v>
      </c>
      <c r="K9" s="30">
        <v>3</v>
      </c>
      <c r="L9" s="1"/>
      <c r="M9" s="12">
        <f>N9*[2]基本資料!$A$24+O9*[2]基本資料!$B$24+P9*[2]基本資料!$C$24+Q9*[2]基本資料!$D$24+R9*[2]基本資料!$E$24+S9*[2]基本資料!$F$24</f>
        <v>41324.800000000003</v>
      </c>
      <c r="N9" s="13">
        <v>37729</v>
      </c>
      <c r="O9" s="13">
        <v>433</v>
      </c>
      <c r="P9" s="13">
        <v>631</v>
      </c>
      <c r="Q9" s="13">
        <v>18</v>
      </c>
      <c r="R9" s="13">
        <v>578</v>
      </c>
      <c r="S9" s="13">
        <v>353</v>
      </c>
      <c r="T9" s="14">
        <v>3926.9</v>
      </c>
      <c r="U9" s="4" t="s">
        <v>56</v>
      </c>
      <c r="V9" s="19"/>
      <c r="W9" s="1">
        <f t="shared" si="0"/>
        <v>6000</v>
      </c>
      <c r="X9" s="8">
        <f t="shared" si="1"/>
        <v>0.65448333333333331</v>
      </c>
      <c r="Y9" s="20" t="str">
        <f>IF(AND(X9&gt;=[2]基本資料!$B$13,X9&lt;[2]基本資料!$C$13),"A",IF(AND(X9&gt;=[2]基本資料!$B$14,X9&lt;[2]基本資料!$C$14),"B",IF(AND(X9&gt;=[2]基本資料!$B$15,X9&lt;[2]基本資料!$C$15),"C",IF(AND(X9&gt;=[2]基本資料!$B$16,X9&lt;[2]基本資料!$C$16),"D",IF(AND(X9&gt;=[2]基本資料!$B$17,X9&lt;[2]基本資料!$C$17),"E","F")))))</f>
        <v>C</v>
      </c>
    </row>
    <row r="10" spans="1:25">
      <c r="A10" s="72"/>
      <c r="B10" s="72"/>
      <c r="C10" s="59"/>
      <c r="D10" s="23" t="s">
        <v>364</v>
      </c>
      <c r="E10" s="45"/>
      <c r="F10" s="45"/>
      <c r="G10" s="89"/>
      <c r="H10" s="89"/>
      <c r="I10" s="89"/>
      <c r="J10" s="30" t="s">
        <v>45</v>
      </c>
      <c r="K10" s="30">
        <v>3</v>
      </c>
      <c r="L10" s="1"/>
      <c r="M10" s="12">
        <f>N10*[2]基本資料!$A$24+O10*[2]基本資料!$B$24+P10*[2]基本資料!$C$24+Q10*[2]基本資料!$D$24+R10*[2]基本資料!$E$24+S10*[2]基本資料!$F$24</f>
        <v>43836.1</v>
      </c>
      <c r="N10" s="13">
        <v>40408</v>
      </c>
      <c r="O10" s="13">
        <v>447</v>
      </c>
      <c r="P10" s="13">
        <v>588</v>
      </c>
      <c r="Q10" s="13">
        <v>35</v>
      </c>
      <c r="R10" s="13">
        <v>524</v>
      </c>
      <c r="S10" s="13">
        <v>331</v>
      </c>
      <c r="T10" s="14">
        <v>3507.5</v>
      </c>
      <c r="U10" s="4" t="s">
        <v>54</v>
      </c>
      <c r="V10" s="19"/>
      <c r="W10" s="1">
        <f t="shared" si="0"/>
        <v>6000</v>
      </c>
      <c r="X10" s="8">
        <f t="shared" si="1"/>
        <v>0.58458333333333334</v>
      </c>
      <c r="Y10" s="20" t="str">
        <f>IF(AND(X10&gt;=[2]基本資料!$B$13,X10&lt;[2]基本資料!$C$13),"A",IF(AND(X10&gt;=[2]基本資料!$B$14,X10&lt;[2]基本資料!$C$14),"B",IF(AND(X10&gt;=[2]基本資料!$B$15,X10&lt;[2]基本資料!$C$15),"C",IF(AND(X10&gt;=[2]基本資料!$B$16,X10&lt;[2]基本資料!$C$16),"D",IF(AND(X10&gt;=[2]基本資料!$B$17,X10&lt;[2]基本資料!$C$17),"E","F")))))</f>
        <v>B</v>
      </c>
    </row>
    <row r="11" spans="1:25">
      <c r="A11" s="71" t="s">
        <v>355</v>
      </c>
      <c r="B11" s="71" t="s">
        <v>356</v>
      </c>
      <c r="C11" s="59" t="s">
        <v>436</v>
      </c>
      <c r="D11" s="23" t="s">
        <v>361</v>
      </c>
      <c r="E11" s="88">
        <v>120.61331457999999</v>
      </c>
      <c r="F11" s="88">
        <v>24.103083080000001</v>
      </c>
      <c r="G11" s="89" t="s">
        <v>362</v>
      </c>
      <c r="H11" s="89" t="s">
        <v>363</v>
      </c>
      <c r="I11" s="89">
        <v>0.9</v>
      </c>
      <c r="J11" s="30" t="s">
        <v>41</v>
      </c>
      <c r="K11" s="30">
        <v>1</v>
      </c>
      <c r="L11" s="1"/>
      <c r="M11" s="12">
        <f>N11*[2]基本資料!$A$24+O11*[2]基本資料!$B$24+P11*[2]基本資料!$C$24+Q11*[2]基本資料!$D$24+R11*[2]基本資料!$E$24+S11*[2]基本資料!$F$24</f>
        <v>6333.8</v>
      </c>
      <c r="N11" s="13">
        <v>5201</v>
      </c>
      <c r="O11" s="13">
        <v>63</v>
      </c>
      <c r="P11" s="13">
        <v>361</v>
      </c>
      <c r="Q11" s="13">
        <v>2</v>
      </c>
      <c r="R11" s="13">
        <v>154</v>
      </c>
      <c r="S11" s="13">
        <v>48</v>
      </c>
      <c r="T11" s="4">
        <v>693.6</v>
      </c>
      <c r="U11" s="4" t="s">
        <v>56</v>
      </c>
      <c r="V11" s="19" t="s">
        <v>435</v>
      </c>
      <c r="W11" s="1">
        <f t="shared" ref="W11:W12" si="3">1700*K11</f>
        <v>1700</v>
      </c>
      <c r="X11" s="8">
        <f t="shared" si="1"/>
        <v>0.40800000000000003</v>
      </c>
      <c r="Y11" s="20"/>
    </row>
    <row r="12" spans="1:25">
      <c r="A12" s="72"/>
      <c r="B12" s="72"/>
      <c r="C12" s="59"/>
      <c r="D12" s="23" t="s">
        <v>437</v>
      </c>
      <c r="E12" s="45"/>
      <c r="F12" s="45"/>
      <c r="G12" s="89"/>
      <c r="H12" s="89"/>
      <c r="I12" s="89"/>
      <c r="J12" s="30" t="s">
        <v>45</v>
      </c>
      <c r="K12" s="30">
        <v>1</v>
      </c>
      <c r="L12" s="1"/>
      <c r="M12" s="12">
        <f>N12*[2]基本資料!$A$24+O12*[2]基本資料!$B$24+P12*[2]基本資料!$C$24+Q12*[2]基本資料!$D$24+R12*[2]基本資料!$E$24+S12*[2]基本資料!$F$24</f>
        <v>8651.6</v>
      </c>
      <c r="N12" s="13">
        <v>7577</v>
      </c>
      <c r="O12" s="13">
        <v>50</v>
      </c>
      <c r="P12" s="13">
        <v>324</v>
      </c>
      <c r="Q12" s="13">
        <v>9</v>
      </c>
      <c r="R12" s="13">
        <v>149</v>
      </c>
      <c r="S12" s="13">
        <v>66</v>
      </c>
      <c r="T12" s="14">
        <v>721.1</v>
      </c>
      <c r="U12" s="4" t="s">
        <v>56</v>
      </c>
      <c r="V12" s="19" t="s">
        <v>435</v>
      </c>
      <c r="W12" s="1">
        <f t="shared" si="3"/>
        <v>1700</v>
      </c>
      <c r="X12" s="8">
        <f t="shared" si="1"/>
        <v>0.42417647058823532</v>
      </c>
      <c r="Y12" s="20"/>
    </row>
    <row r="13" spans="1:25" ht="33">
      <c r="A13" s="71" t="s">
        <v>355</v>
      </c>
      <c r="B13" s="71" t="s">
        <v>356</v>
      </c>
      <c r="C13" s="59" t="s">
        <v>365</v>
      </c>
      <c r="D13" s="23" t="s">
        <v>366</v>
      </c>
      <c r="E13" s="88">
        <v>120.61991605</v>
      </c>
      <c r="F13" s="88">
        <v>24.12192061</v>
      </c>
      <c r="G13" s="89" t="s">
        <v>438</v>
      </c>
      <c r="H13" s="89" t="s">
        <v>439</v>
      </c>
      <c r="I13" s="89">
        <v>2</v>
      </c>
      <c r="J13" s="30" t="s">
        <v>41</v>
      </c>
      <c r="K13" s="30">
        <v>3</v>
      </c>
      <c r="L13" s="1"/>
      <c r="M13" s="12">
        <f>N13*[2]基本資料!$A$24+O13*[2]基本資料!$B$24+P13*[2]基本資料!$C$24+Q13*[2]基本資料!$D$24+R13*[2]基本資料!$E$24+S13*[2]基本資料!$F$24</f>
        <v>42878.1</v>
      </c>
      <c r="N13" s="13">
        <v>37413</v>
      </c>
      <c r="O13" s="13">
        <v>346</v>
      </c>
      <c r="P13" s="13">
        <v>1471</v>
      </c>
      <c r="Q13" s="13">
        <v>28</v>
      </c>
      <c r="R13" s="13">
        <v>807</v>
      </c>
      <c r="S13" s="13">
        <v>391</v>
      </c>
      <c r="T13" s="14">
        <v>4166.5</v>
      </c>
      <c r="U13" s="4" t="s">
        <v>56</v>
      </c>
      <c r="V13" s="19"/>
      <c r="W13" s="1">
        <f t="shared" si="0"/>
        <v>6000</v>
      </c>
      <c r="X13" s="8">
        <f t="shared" si="1"/>
        <v>0.69441666666666668</v>
      </c>
      <c r="Y13" s="20" t="str">
        <f>IF(AND(X13&gt;=[2]基本資料!$B$13,X13&lt;[2]基本資料!$C$13),"A",IF(AND(X13&gt;=[2]基本資料!$B$14,X13&lt;[2]基本資料!$C$14),"B",IF(AND(X13&gt;=[2]基本資料!$B$15,X13&lt;[2]基本資料!$C$15),"C",IF(AND(X13&gt;=[2]基本資料!$B$16,X13&lt;[2]基本資料!$C$16),"D",IF(AND(X13&gt;=[2]基本資料!$B$17,X13&lt;[2]基本資料!$C$17),"E","F")))))</f>
        <v>C</v>
      </c>
    </row>
    <row r="14" spans="1:25">
      <c r="A14" s="72"/>
      <c r="B14" s="72"/>
      <c r="C14" s="59"/>
      <c r="D14" s="23" t="s">
        <v>367</v>
      </c>
      <c r="E14" s="45"/>
      <c r="F14" s="45"/>
      <c r="G14" s="89"/>
      <c r="H14" s="89"/>
      <c r="I14" s="89"/>
      <c r="J14" s="30" t="s">
        <v>45</v>
      </c>
      <c r="K14" s="30">
        <v>3</v>
      </c>
      <c r="L14" s="1"/>
      <c r="M14" s="12">
        <f>N14*[2]基本資料!$A$24+O14*[2]基本資料!$B$24+P14*[2]基本資料!$C$24+Q14*[2]基本資料!$D$24+R14*[2]基本資料!$E$24+S14*[2]基本資料!$F$24</f>
        <v>44272.1</v>
      </c>
      <c r="N14" s="4">
        <v>39962</v>
      </c>
      <c r="O14" s="4">
        <v>354</v>
      </c>
      <c r="P14" s="4">
        <v>959</v>
      </c>
      <c r="Q14" s="4">
        <v>16</v>
      </c>
      <c r="R14" s="4">
        <v>692</v>
      </c>
      <c r="S14" s="4">
        <v>361</v>
      </c>
      <c r="T14" s="4">
        <v>3593.1</v>
      </c>
      <c r="U14" s="4" t="s">
        <v>54</v>
      </c>
      <c r="V14" s="19"/>
      <c r="W14" s="1">
        <f t="shared" si="0"/>
        <v>6000</v>
      </c>
      <c r="X14" s="8">
        <f t="shared" si="1"/>
        <v>0.59884999999999999</v>
      </c>
      <c r="Y14" s="20" t="str">
        <f>IF(AND(X14&gt;=[2]基本資料!$B$13,X14&lt;[2]基本資料!$C$13),"A",IF(AND(X14&gt;=[2]基本資料!$B$14,X14&lt;[2]基本資料!$C$14),"B",IF(AND(X14&gt;=[2]基本資料!$B$15,X14&lt;[2]基本資料!$C$15),"C",IF(AND(X14&gt;=[2]基本資料!$B$16,X14&lt;[2]基本資料!$C$16),"D",IF(AND(X14&gt;=[2]基本資料!$B$17,X14&lt;[2]基本資料!$C$17),"E","F")))))</f>
        <v>B</v>
      </c>
    </row>
    <row r="15" spans="1:25" ht="33">
      <c r="A15" s="71" t="s">
        <v>355</v>
      </c>
      <c r="B15" s="71" t="s">
        <v>356</v>
      </c>
      <c r="C15" s="59" t="s">
        <v>440</v>
      </c>
      <c r="D15" s="23" t="s">
        <v>366</v>
      </c>
      <c r="E15" s="88">
        <v>120.61991605</v>
      </c>
      <c r="F15" s="88">
        <v>24.12192061</v>
      </c>
      <c r="G15" s="89" t="s">
        <v>441</v>
      </c>
      <c r="H15" s="89" t="s">
        <v>442</v>
      </c>
      <c r="I15" s="89">
        <v>2</v>
      </c>
      <c r="J15" s="30" t="s">
        <v>41</v>
      </c>
      <c r="K15" s="30">
        <v>1</v>
      </c>
      <c r="L15" s="1"/>
      <c r="M15" s="12">
        <f>N15*[2]基本資料!$A$24+O15*[2]基本資料!$B$24+P15*[2]基本資料!$C$24+Q15*[2]基本資料!$D$24+R15*[2]基本資料!$E$24+S15*[2]基本資料!$F$24</f>
        <v>21293.200000000001</v>
      </c>
      <c r="N15" s="4">
        <v>20005</v>
      </c>
      <c r="O15" s="4">
        <v>311</v>
      </c>
      <c r="P15" s="4">
        <v>283</v>
      </c>
      <c r="Q15" s="4">
        <v>5</v>
      </c>
      <c r="R15" s="4">
        <v>98</v>
      </c>
      <c r="S15" s="4">
        <v>147</v>
      </c>
      <c r="T15" s="4">
        <v>1689.5</v>
      </c>
      <c r="U15" s="4" t="s">
        <v>206</v>
      </c>
      <c r="V15" s="19" t="s">
        <v>435</v>
      </c>
      <c r="W15" s="1">
        <f t="shared" ref="W15:W16" si="4">1700*K15</f>
        <v>1700</v>
      </c>
      <c r="X15" s="8">
        <f t="shared" si="1"/>
        <v>0.99382352941176466</v>
      </c>
      <c r="Y15" s="1"/>
    </row>
    <row r="16" spans="1:25">
      <c r="A16" s="72"/>
      <c r="B16" s="72"/>
      <c r="C16" s="59"/>
      <c r="D16" s="23" t="s">
        <v>443</v>
      </c>
      <c r="E16" s="45"/>
      <c r="F16" s="45"/>
      <c r="G16" s="89"/>
      <c r="H16" s="89"/>
      <c r="I16" s="89"/>
      <c r="J16" s="30" t="s">
        <v>45</v>
      </c>
      <c r="K16" s="30">
        <v>1</v>
      </c>
      <c r="L16" s="1"/>
      <c r="M16" s="12">
        <f>N16*[2]基本資料!$A$24+O16*[2]基本資料!$B$24+P16*[2]基本資料!$C$24+Q16*[2]基本資料!$D$24+R16*[2]基本資料!$E$24+S16*[2]基本資料!$F$24</f>
        <v>6318.7</v>
      </c>
      <c r="N16" s="4">
        <v>5863</v>
      </c>
      <c r="O16" s="4">
        <v>210</v>
      </c>
      <c r="P16" s="4">
        <v>59</v>
      </c>
      <c r="Q16" s="4">
        <v>1</v>
      </c>
      <c r="R16" s="4">
        <v>14</v>
      </c>
      <c r="S16" s="4">
        <v>12</v>
      </c>
      <c r="T16" s="4">
        <v>554.5</v>
      </c>
      <c r="U16" s="4" t="s">
        <v>444</v>
      </c>
      <c r="V16" s="19" t="s">
        <v>435</v>
      </c>
      <c r="W16" s="1">
        <f t="shared" si="4"/>
        <v>1700</v>
      </c>
      <c r="X16" s="8">
        <f t="shared" si="1"/>
        <v>0.32617647058823529</v>
      </c>
      <c r="Y16" s="1"/>
    </row>
    <row r="17" spans="1:25" ht="33">
      <c r="A17" s="71" t="s">
        <v>355</v>
      </c>
      <c r="B17" s="71" t="s">
        <v>445</v>
      </c>
      <c r="C17" s="59" t="s">
        <v>368</v>
      </c>
      <c r="D17" s="23" t="s">
        <v>369</v>
      </c>
      <c r="E17" s="88">
        <v>120.62012402000001</v>
      </c>
      <c r="F17" s="88">
        <v>24.126701499999999</v>
      </c>
      <c r="G17" s="89" t="s">
        <v>446</v>
      </c>
      <c r="H17" s="89" t="s">
        <v>447</v>
      </c>
      <c r="I17" s="73">
        <v>1</v>
      </c>
      <c r="J17" s="30" t="s">
        <v>41</v>
      </c>
      <c r="K17" s="30">
        <v>3</v>
      </c>
      <c r="L17" s="1"/>
      <c r="M17" s="12">
        <f>N17*[2]基本資料!$A$24+O17*[2]基本資料!$B$24+P17*[2]基本資料!$C$24+Q17*[2]基本資料!$D$24+R17*[2]基本資料!$E$24+S17*[2]基本資料!$F$24</f>
        <v>56083.8</v>
      </c>
      <c r="N17" s="4">
        <v>49791</v>
      </c>
      <c r="O17" s="4">
        <v>701</v>
      </c>
      <c r="P17" s="4">
        <v>1255</v>
      </c>
      <c r="Q17" s="4">
        <v>29</v>
      </c>
      <c r="R17" s="4">
        <v>993</v>
      </c>
      <c r="S17" s="4">
        <v>488</v>
      </c>
      <c r="T17" s="4">
        <v>4641.3</v>
      </c>
      <c r="U17" s="4" t="s">
        <v>56</v>
      </c>
      <c r="V17" s="19"/>
      <c r="W17" s="1">
        <f t="shared" si="0"/>
        <v>6000</v>
      </c>
      <c r="X17" s="8">
        <f t="shared" si="1"/>
        <v>0.77355000000000007</v>
      </c>
      <c r="Y17" s="20" t="str">
        <f>IF(AND(X17&gt;=[2]基本資料!$B$13,X17&lt;[2]基本資料!$C$13),"A",IF(AND(X17&gt;=[2]基本資料!$B$14,X17&lt;[2]基本資料!$C$14),"B",IF(AND(X17&gt;=[2]基本資料!$B$15,X17&lt;[2]基本資料!$C$15),"C",IF(AND(X17&gt;=[2]基本資料!$B$16,X17&lt;[2]基本資料!$C$16),"D",IF(AND(X17&gt;=[2]基本資料!$B$17,X17&lt;[2]基本資料!$C$17),"E","F")))))</f>
        <v>C</v>
      </c>
    </row>
    <row r="18" spans="1:25">
      <c r="A18" s="72"/>
      <c r="B18" s="72"/>
      <c r="C18" s="59"/>
      <c r="D18" s="23" t="s">
        <v>370</v>
      </c>
      <c r="E18" s="45"/>
      <c r="F18" s="45"/>
      <c r="G18" s="89"/>
      <c r="H18" s="89"/>
      <c r="I18" s="74"/>
      <c r="J18" s="30" t="s">
        <v>45</v>
      </c>
      <c r="K18" s="30">
        <v>3</v>
      </c>
      <c r="L18" s="1"/>
      <c r="M18" s="12">
        <f>N18*[2]基本資料!$A$24+O18*[2]基本資料!$B$24+P18*[2]基本資料!$C$24+Q18*[2]基本資料!$D$24+R18*[2]基本資料!$E$24+S18*[2]基本資料!$F$24</f>
        <v>54431.8</v>
      </c>
      <c r="N18" s="4">
        <v>49009</v>
      </c>
      <c r="O18" s="4">
        <v>661</v>
      </c>
      <c r="P18" s="4">
        <v>1397</v>
      </c>
      <c r="Q18" s="4">
        <v>9</v>
      </c>
      <c r="R18" s="4">
        <v>692</v>
      </c>
      <c r="S18" s="4">
        <v>388</v>
      </c>
      <c r="T18" s="4">
        <v>4334.3999999999996</v>
      </c>
      <c r="U18" s="4" t="s">
        <v>56</v>
      </c>
      <c r="V18" s="19"/>
      <c r="W18" s="1">
        <f t="shared" si="0"/>
        <v>6000</v>
      </c>
      <c r="X18" s="8">
        <f t="shared" si="1"/>
        <v>0.72239999999999993</v>
      </c>
      <c r="Y18" s="20" t="str">
        <f>IF(AND(X18&gt;=[2]基本資料!$B$13,X18&lt;[2]基本資料!$C$13),"A",IF(AND(X18&gt;=[2]基本資料!$B$14,X18&lt;[2]基本資料!$C$14),"B",IF(AND(X18&gt;=[2]基本資料!$B$15,X18&lt;[2]基本資料!$C$15),"C",IF(AND(X18&gt;=[2]基本資料!$B$16,X18&lt;[2]基本資料!$C$16),"D",IF(AND(X18&gt;=[2]基本資料!$B$17,X18&lt;[2]基本資料!$C$17),"E","F")))))</f>
        <v>C</v>
      </c>
    </row>
    <row r="19" spans="1:25" ht="33">
      <c r="A19" s="71" t="s">
        <v>355</v>
      </c>
      <c r="B19" s="71" t="s">
        <v>445</v>
      </c>
      <c r="C19" s="59" t="s">
        <v>448</v>
      </c>
      <c r="D19" s="23" t="s">
        <v>369</v>
      </c>
      <c r="E19" s="88">
        <v>120.62012402000001</v>
      </c>
      <c r="F19" s="88">
        <v>24.126701499999999</v>
      </c>
      <c r="G19" s="89" t="s">
        <v>446</v>
      </c>
      <c r="H19" s="89" t="s">
        <v>449</v>
      </c>
      <c r="I19" s="73">
        <v>1</v>
      </c>
      <c r="J19" s="30" t="s">
        <v>41</v>
      </c>
      <c r="K19" s="30">
        <v>1</v>
      </c>
      <c r="L19" s="1"/>
      <c r="M19" s="12">
        <f>N19*[2]基本資料!$A$24+O19*[2]基本資料!$B$24+P19*[2]基本資料!$C$24+Q19*[2]基本資料!$D$24+R19*[2]基本資料!$E$24+S19*[2]基本資料!$F$24</f>
        <v>11907</v>
      </c>
      <c r="N19" s="4">
        <v>10581</v>
      </c>
      <c r="O19" s="4">
        <v>47</v>
      </c>
      <c r="P19" s="4">
        <v>421</v>
      </c>
      <c r="Q19" s="4">
        <v>4</v>
      </c>
      <c r="R19" s="4">
        <v>194</v>
      </c>
      <c r="S19" s="4">
        <v>50</v>
      </c>
      <c r="T19" s="4">
        <v>1138.4000000000001</v>
      </c>
      <c r="U19" s="4" t="s">
        <v>56</v>
      </c>
      <c r="V19" s="19" t="s">
        <v>450</v>
      </c>
      <c r="W19" s="1">
        <f t="shared" ref="W19:W20" si="5">1700*K19</f>
        <v>1700</v>
      </c>
      <c r="X19" s="8">
        <f t="shared" si="1"/>
        <v>0.66964705882352948</v>
      </c>
      <c r="Y19" s="1"/>
    </row>
    <row r="20" spans="1:25">
      <c r="A20" s="72"/>
      <c r="B20" s="72"/>
      <c r="C20" s="59"/>
      <c r="D20" s="23" t="s">
        <v>451</v>
      </c>
      <c r="E20" s="45"/>
      <c r="F20" s="45"/>
      <c r="G20" s="89"/>
      <c r="H20" s="89"/>
      <c r="I20" s="74"/>
      <c r="J20" s="30" t="s">
        <v>45</v>
      </c>
      <c r="K20" s="30">
        <v>1</v>
      </c>
      <c r="L20" s="1"/>
      <c r="M20" s="12">
        <f>N20*[2]基本資料!$A$24+O20*[2]基本資料!$B$24+P20*[2]基本資料!$C$24+Q20*[2]基本資料!$D$24+R20*[2]基本資料!$E$24+S20*[2]基本資料!$F$24</f>
        <v>11385.3</v>
      </c>
      <c r="N20" s="4">
        <v>10197</v>
      </c>
      <c r="O20" s="4">
        <v>49</v>
      </c>
      <c r="P20" s="4">
        <v>278</v>
      </c>
      <c r="Q20" s="4">
        <v>1</v>
      </c>
      <c r="R20" s="4">
        <v>222</v>
      </c>
      <c r="S20" s="4">
        <v>48</v>
      </c>
      <c r="T20" s="4">
        <v>943.2</v>
      </c>
      <c r="U20" s="4" t="s">
        <v>56</v>
      </c>
      <c r="V20" s="19" t="s">
        <v>435</v>
      </c>
      <c r="W20" s="1">
        <f t="shared" si="5"/>
        <v>1700</v>
      </c>
      <c r="X20" s="8">
        <f t="shared" si="1"/>
        <v>0.55482352941176472</v>
      </c>
      <c r="Y20" s="1"/>
    </row>
    <row r="21" spans="1:25" ht="33">
      <c r="A21" s="71" t="s">
        <v>355</v>
      </c>
      <c r="B21" s="71" t="s">
        <v>356</v>
      </c>
      <c r="C21" s="59" t="s">
        <v>371</v>
      </c>
      <c r="D21" s="23" t="s">
        <v>372</v>
      </c>
      <c r="E21" s="88">
        <v>120.6235209</v>
      </c>
      <c r="F21" s="88">
        <v>24.148695010000001</v>
      </c>
      <c r="G21" s="89" t="s">
        <v>373</v>
      </c>
      <c r="H21" s="89" t="s">
        <v>374</v>
      </c>
      <c r="I21" s="89">
        <v>2</v>
      </c>
      <c r="J21" s="30" t="s">
        <v>41</v>
      </c>
      <c r="K21" s="30">
        <v>3</v>
      </c>
      <c r="L21" s="1"/>
      <c r="M21" s="12">
        <f>N21*[2]基本資料!$A$24+O21*[2]基本資料!$B$24+P21*[2]基本資料!$C$24+Q21*[2]基本資料!$D$24+R21*[2]基本資料!$E$24+S21*[2]基本資料!$F$24</f>
        <v>43938.2</v>
      </c>
      <c r="N21" s="4">
        <v>40202</v>
      </c>
      <c r="O21" s="4">
        <v>507</v>
      </c>
      <c r="P21" s="4">
        <v>629</v>
      </c>
      <c r="Q21" s="4">
        <v>11</v>
      </c>
      <c r="R21" s="4">
        <v>594</v>
      </c>
      <c r="S21" s="4">
        <v>362</v>
      </c>
      <c r="T21" s="4">
        <v>3682.7</v>
      </c>
      <c r="U21" s="4" t="s">
        <v>56</v>
      </c>
      <c r="V21" s="19"/>
      <c r="W21" s="1">
        <f t="shared" si="0"/>
        <v>6000</v>
      </c>
      <c r="X21" s="8">
        <f t="shared" si="1"/>
        <v>0.61378333333333335</v>
      </c>
      <c r="Y21" s="20" t="str">
        <f>IF(AND(X21&gt;=[2]基本資料!$B$13,X21&lt;[2]基本資料!$C$13),"A",IF(AND(X21&gt;=[2]基本資料!$B$14,X21&lt;[2]基本資料!$C$14),"B",IF(AND(X21&gt;=[2]基本資料!$B$15,X21&lt;[2]基本資料!$C$15),"C",IF(AND(X21&gt;=[2]基本資料!$B$16,X21&lt;[2]基本資料!$C$16),"D",IF(AND(X21&gt;=[2]基本資料!$B$17,X21&lt;[2]基本資料!$C$17),"E","F")))))</f>
        <v>B</v>
      </c>
    </row>
    <row r="22" spans="1:25">
      <c r="A22" s="72"/>
      <c r="B22" s="72"/>
      <c r="C22" s="59"/>
      <c r="D22" s="23" t="s">
        <v>375</v>
      </c>
      <c r="E22" s="45"/>
      <c r="F22" s="45"/>
      <c r="G22" s="89"/>
      <c r="H22" s="89"/>
      <c r="I22" s="89"/>
      <c r="J22" s="30" t="s">
        <v>45</v>
      </c>
      <c r="K22" s="30">
        <v>3</v>
      </c>
      <c r="L22" s="1"/>
      <c r="M22" s="12">
        <f>N22*[2]基本資料!$A$24+O22*[2]基本資料!$B$24+P22*[2]基本資料!$C$24+Q22*[2]基本資料!$D$24+R22*[2]基本資料!$E$24+S22*[2]基本資料!$F$24</f>
        <v>41517.5</v>
      </c>
      <c r="N22" s="4">
        <v>38639</v>
      </c>
      <c r="O22" s="4">
        <v>482</v>
      </c>
      <c r="P22" s="4">
        <v>507</v>
      </c>
      <c r="Q22" s="4">
        <v>11</v>
      </c>
      <c r="R22" s="4">
        <v>387</v>
      </c>
      <c r="S22" s="4">
        <v>335</v>
      </c>
      <c r="T22" s="4">
        <v>3401.3</v>
      </c>
      <c r="U22" s="4" t="s">
        <v>54</v>
      </c>
      <c r="V22" s="19"/>
      <c r="W22" s="1">
        <f t="shared" si="0"/>
        <v>6000</v>
      </c>
      <c r="X22" s="8">
        <f t="shared" si="1"/>
        <v>0.56688333333333341</v>
      </c>
      <c r="Y22" s="20" t="str">
        <f>IF(AND(X22&gt;=[2]基本資料!$B$13,X22&lt;[2]基本資料!$C$13),"A",IF(AND(X22&gt;=[2]基本資料!$B$14,X22&lt;[2]基本資料!$C$14),"B",IF(AND(X22&gt;=[2]基本資料!$B$15,X22&lt;[2]基本資料!$C$15),"C",IF(AND(X22&gt;=[2]基本資料!$B$16,X22&lt;[2]基本資料!$C$16),"D",IF(AND(X22&gt;=[2]基本資料!$B$17,X22&lt;[2]基本資料!$C$17),"E","F")))))</f>
        <v>B</v>
      </c>
    </row>
    <row r="23" spans="1:25" ht="33">
      <c r="A23" s="71" t="s">
        <v>355</v>
      </c>
      <c r="B23" s="71" t="s">
        <v>356</v>
      </c>
      <c r="C23" s="59" t="s">
        <v>452</v>
      </c>
      <c r="D23" s="23" t="s">
        <v>372</v>
      </c>
      <c r="E23" s="88">
        <v>120.6235209</v>
      </c>
      <c r="F23" s="88">
        <v>24.148695010000001</v>
      </c>
      <c r="G23" s="89" t="s">
        <v>373</v>
      </c>
      <c r="H23" s="89" t="s">
        <v>374</v>
      </c>
      <c r="I23" s="89">
        <v>2</v>
      </c>
      <c r="J23" s="30" t="s">
        <v>41</v>
      </c>
      <c r="K23" s="30">
        <v>1</v>
      </c>
      <c r="L23" s="1"/>
      <c r="M23" s="12">
        <f>N23*[2]基本資料!$A$24+O23*[2]基本資料!$B$24+P23*[2]基本資料!$C$24+Q23*[2]基本資料!$D$24+R23*[2]基本資料!$E$24+S23*[2]基本資料!$F$24</f>
        <v>20188.099999999999</v>
      </c>
      <c r="N23" s="4">
        <v>18305</v>
      </c>
      <c r="O23" s="4">
        <v>120</v>
      </c>
      <c r="P23" s="4">
        <v>723</v>
      </c>
      <c r="Q23" s="4">
        <v>1</v>
      </c>
      <c r="R23" s="4">
        <v>174</v>
      </c>
      <c r="S23" s="4">
        <v>156</v>
      </c>
      <c r="T23" s="4">
        <v>1611.9</v>
      </c>
      <c r="U23" s="4" t="s">
        <v>54</v>
      </c>
      <c r="V23" s="19" t="s">
        <v>435</v>
      </c>
      <c r="W23" s="1">
        <f t="shared" ref="W23:W24" si="6">1700*K23</f>
        <v>1700</v>
      </c>
      <c r="X23" s="8">
        <f t="shared" si="1"/>
        <v>0.9481764705882354</v>
      </c>
      <c r="Y23" s="1"/>
    </row>
    <row r="24" spans="1:25">
      <c r="A24" s="72"/>
      <c r="B24" s="72"/>
      <c r="C24" s="59"/>
      <c r="D24" s="23" t="s">
        <v>453</v>
      </c>
      <c r="E24" s="45"/>
      <c r="F24" s="45"/>
      <c r="G24" s="89"/>
      <c r="H24" s="89"/>
      <c r="I24" s="89"/>
      <c r="J24" s="30" t="s">
        <v>45</v>
      </c>
      <c r="K24" s="30">
        <v>1</v>
      </c>
      <c r="L24" s="1"/>
      <c r="M24" s="12">
        <f>N24*[2]基本資料!$A$24+O24*[2]基本資料!$B$24+P24*[2]基本資料!$C$24+Q24*[2]基本資料!$D$24+R24*[2]基本資料!$E$24+S24*[2]基本資料!$F$24</f>
        <v>12270.4</v>
      </c>
      <c r="N24" s="4">
        <v>10981</v>
      </c>
      <c r="O24" s="4">
        <v>72</v>
      </c>
      <c r="P24" s="4">
        <v>502</v>
      </c>
      <c r="Q24" s="4">
        <v>14</v>
      </c>
      <c r="R24" s="4">
        <v>121</v>
      </c>
      <c r="S24" s="4">
        <v>39</v>
      </c>
      <c r="T24" s="4">
        <v>937.3</v>
      </c>
      <c r="U24" s="4" t="s">
        <v>54</v>
      </c>
      <c r="V24" s="19" t="s">
        <v>435</v>
      </c>
      <c r="W24" s="1">
        <f t="shared" si="6"/>
        <v>1700</v>
      </c>
      <c r="X24" s="8">
        <f t="shared" si="1"/>
        <v>0.5513529411764706</v>
      </c>
      <c r="Y24" s="1"/>
    </row>
    <row r="25" spans="1:25" ht="33">
      <c r="A25" s="71" t="s">
        <v>355</v>
      </c>
      <c r="B25" s="71" t="s">
        <v>356</v>
      </c>
      <c r="C25" s="59" t="s">
        <v>376</v>
      </c>
      <c r="D25" s="23" t="s">
        <v>377</v>
      </c>
      <c r="E25" s="88">
        <v>120.62789263000001</v>
      </c>
      <c r="F25" s="88">
        <v>24.16066837</v>
      </c>
      <c r="G25" s="89" t="s">
        <v>378</v>
      </c>
      <c r="H25" s="89" t="s">
        <v>379</v>
      </c>
      <c r="I25" s="89">
        <v>2</v>
      </c>
      <c r="J25" s="30" t="s">
        <v>41</v>
      </c>
      <c r="K25" s="30">
        <v>3</v>
      </c>
      <c r="L25" s="1"/>
      <c r="M25" s="12">
        <f>N25*[2]基本資料!$A$24+O25*[2]基本資料!$B$24+P25*[2]基本資料!$C$24+Q25*[2]基本資料!$D$24+R25*[2]基本資料!$E$24+S25*[2]基本資料!$F$24</f>
        <v>47321.1</v>
      </c>
      <c r="N25" s="4">
        <v>43005</v>
      </c>
      <c r="O25" s="4">
        <v>367</v>
      </c>
      <c r="P25" s="4">
        <v>976</v>
      </c>
      <c r="Q25" s="4">
        <v>16</v>
      </c>
      <c r="R25" s="4">
        <v>655</v>
      </c>
      <c r="S25" s="4">
        <v>481</v>
      </c>
      <c r="T25" s="4">
        <v>3648</v>
      </c>
      <c r="U25" s="4" t="s">
        <v>54</v>
      </c>
      <c r="V25" s="19"/>
      <c r="W25" s="1">
        <f t="shared" si="0"/>
        <v>6000</v>
      </c>
      <c r="X25" s="8">
        <f t="shared" si="1"/>
        <v>0.60799999999999998</v>
      </c>
      <c r="Y25" s="20" t="str">
        <f>IF(AND(X25&gt;=[2]基本資料!$B$13,X25&lt;[2]基本資料!$C$13),"A",IF(AND(X25&gt;=[2]基本資料!$B$14,X25&lt;[2]基本資料!$C$14),"B",IF(AND(X25&gt;=[2]基本資料!$B$15,X25&lt;[2]基本資料!$C$15),"C",IF(AND(X25&gt;=[2]基本資料!$B$16,X25&lt;[2]基本資料!$C$16),"D",IF(AND(X25&gt;=[2]基本資料!$B$17,X25&lt;[2]基本資料!$C$17),"E","F")))))</f>
        <v>B</v>
      </c>
    </row>
    <row r="26" spans="1:25">
      <c r="A26" s="72"/>
      <c r="B26" s="72"/>
      <c r="C26" s="59"/>
      <c r="D26" s="23" t="s">
        <v>380</v>
      </c>
      <c r="E26" s="45"/>
      <c r="F26" s="45"/>
      <c r="G26" s="89"/>
      <c r="H26" s="89"/>
      <c r="I26" s="89"/>
      <c r="J26" s="30" t="s">
        <v>45</v>
      </c>
      <c r="K26" s="30">
        <v>3</v>
      </c>
      <c r="L26" s="1"/>
      <c r="M26" s="12">
        <f>N26*[2]基本資料!$A$24+O26*[2]基本資料!$B$24+P26*[2]基本資料!$C$24+Q26*[2]基本資料!$D$24+R26*[2]基本資料!$E$24+S26*[2]基本資料!$F$24</f>
        <v>41324.699999999997</v>
      </c>
      <c r="N26" s="4">
        <v>37491</v>
      </c>
      <c r="O26" s="4">
        <v>310</v>
      </c>
      <c r="P26" s="4">
        <v>587</v>
      </c>
      <c r="Q26" s="4">
        <v>10</v>
      </c>
      <c r="R26" s="4">
        <v>738</v>
      </c>
      <c r="S26" s="4">
        <v>407</v>
      </c>
      <c r="T26" s="4">
        <v>3505.8</v>
      </c>
      <c r="U26" s="4" t="s">
        <v>56</v>
      </c>
      <c r="V26" s="19"/>
      <c r="W26" s="1">
        <f t="shared" si="0"/>
        <v>6000</v>
      </c>
      <c r="X26" s="8">
        <f t="shared" si="1"/>
        <v>0.58430000000000004</v>
      </c>
      <c r="Y26" s="20" t="str">
        <f>IF(AND(X26&gt;=[2]基本資料!$B$13,X26&lt;[2]基本資料!$C$13),"A",IF(AND(X26&gt;=[2]基本資料!$B$14,X26&lt;[2]基本資料!$C$14),"B",IF(AND(X26&gt;=[2]基本資料!$B$15,X26&lt;[2]基本資料!$C$15),"C",IF(AND(X26&gt;=[2]基本資料!$B$16,X26&lt;[2]基本資料!$C$16),"D",IF(AND(X26&gt;=[2]基本資料!$B$17,X26&lt;[2]基本資料!$C$17),"E","F")))))</f>
        <v>B</v>
      </c>
    </row>
    <row r="27" spans="1:25" ht="33">
      <c r="A27" s="71" t="s">
        <v>355</v>
      </c>
      <c r="B27" s="71" t="s">
        <v>356</v>
      </c>
      <c r="C27" s="59" t="s">
        <v>454</v>
      </c>
      <c r="D27" s="23" t="s">
        <v>377</v>
      </c>
      <c r="E27" s="88">
        <v>120.62789263000001</v>
      </c>
      <c r="F27" s="88">
        <v>24.16066837</v>
      </c>
      <c r="G27" s="89" t="s">
        <v>378</v>
      </c>
      <c r="H27" s="89" t="s">
        <v>379</v>
      </c>
      <c r="I27" s="89">
        <v>2</v>
      </c>
      <c r="J27" s="30" t="s">
        <v>41</v>
      </c>
      <c r="K27" s="30">
        <v>1</v>
      </c>
      <c r="L27" s="1"/>
      <c r="M27" s="12">
        <f>N27*[2]基本資料!$A$24+O27*[2]基本資料!$B$24+P27*[2]基本資料!$C$24+Q27*[2]基本資料!$D$24+R27*[2]基本資料!$E$24+S27*[2]基本資料!$F$24</f>
        <v>15626</v>
      </c>
      <c r="N27" s="4">
        <v>15086</v>
      </c>
      <c r="O27" s="4">
        <v>74</v>
      </c>
      <c r="P27" s="4">
        <v>182</v>
      </c>
      <c r="Q27" s="4">
        <v>0</v>
      </c>
      <c r="R27" s="4">
        <v>35</v>
      </c>
      <c r="S27" s="4">
        <v>85</v>
      </c>
      <c r="T27" s="4">
        <v>1467.5</v>
      </c>
      <c r="U27" s="4" t="s">
        <v>56</v>
      </c>
      <c r="V27" s="19" t="s">
        <v>435</v>
      </c>
      <c r="W27" s="1">
        <f t="shared" ref="W27:W28" si="7">1700*K27</f>
        <v>1700</v>
      </c>
      <c r="X27" s="8">
        <f t="shared" si="1"/>
        <v>0.8632352941176471</v>
      </c>
      <c r="Y27" s="1"/>
    </row>
    <row r="28" spans="1:25">
      <c r="A28" s="72"/>
      <c r="B28" s="72"/>
      <c r="C28" s="59"/>
      <c r="D28" s="23" t="s">
        <v>455</v>
      </c>
      <c r="E28" s="45"/>
      <c r="F28" s="45"/>
      <c r="G28" s="89"/>
      <c r="H28" s="89"/>
      <c r="I28" s="89"/>
      <c r="J28" s="30" t="s">
        <v>45</v>
      </c>
      <c r="K28" s="30">
        <v>1</v>
      </c>
      <c r="L28" s="1"/>
      <c r="M28" s="12">
        <f>N28*[2]基本資料!$A$24+O28*[2]基本資料!$B$24+P28*[2]基本資料!$C$24+Q28*[2]基本資料!$D$24+R28*[2]基本資料!$E$24+S28*[2]基本資料!$F$24</f>
        <v>14686.2</v>
      </c>
      <c r="N28" s="4">
        <v>14061</v>
      </c>
      <c r="O28" s="4">
        <v>246</v>
      </c>
      <c r="P28" s="4">
        <v>98</v>
      </c>
      <c r="Q28" s="4">
        <v>0</v>
      </c>
      <c r="R28" s="4">
        <v>28</v>
      </c>
      <c r="S28" s="4">
        <v>42</v>
      </c>
      <c r="T28" s="4">
        <v>1225</v>
      </c>
      <c r="U28" s="4" t="s">
        <v>56</v>
      </c>
      <c r="V28" s="19" t="s">
        <v>435</v>
      </c>
      <c r="W28" s="1">
        <f t="shared" si="7"/>
        <v>1700</v>
      </c>
      <c r="X28" s="8">
        <f t="shared" si="1"/>
        <v>0.72058823529411764</v>
      </c>
      <c r="Y28" s="1"/>
    </row>
    <row r="29" spans="1:25" ht="33">
      <c r="A29" s="71" t="s">
        <v>355</v>
      </c>
      <c r="B29" s="71" t="s">
        <v>356</v>
      </c>
      <c r="C29" s="59" t="s">
        <v>381</v>
      </c>
      <c r="D29" s="23" t="s">
        <v>382</v>
      </c>
      <c r="E29" s="88">
        <v>120.63309034</v>
      </c>
      <c r="F29" s="88">
        <v>24.17135012</v>
      </c>
      <c r="G29" s="89" t="s">
        <v>383</v>
      </c>
      <c r="H29" s="89" t="s">
        <v>384</v>
      </c>
      <c r="I29" s="89">
        <v>1.4</v>
      </c>
      <c r="J29" s="30" t="s">
        <v>41</v>
      </c>
      <c r="K29" s="30">
        <v>4</v>
      </c>
      <c r="L29" s="1"/>
      <c r="M29" s="12">
        <f>N29*[2]基本資料!$A$24+O29*[2]基本資料!$B$24+P29*[2]基本資料!$C$24+Q29*[2]基本資料!$D$24+R29*[2]基本資料!$E$24+S29*[2]基本資料!$F$24</f>
        <v>55901.599999999999</v>
      </c>
      <c r="N29" s="4">
        <v>51317</v>
      </c>
      <c r="O29" s="4">
        <v>361</v>
      </c>
      <c r="P29" s="4">
        <v>1505</v>
      </c>
      <c r="Q29" s="4">
        <v>24</v>
      </c>
      <c r="R29" s="4">
        <v>458</v>
      </c>
      <c r="S29" s="4">
        <v>566</v>
      </c>
      <c r="T29" s="4">
        <v>4377.8999999999996</v>
      </c>
      <c r="U29" s="4" t="s">
        <v>54</v>
      </c>
      <c r="V29" s="19"/>
      <c r="W29" s="1">
        <f t="shared" si="0"/>
        <v>8000</v>
      </c>
      <c r="X29" s="8">
        <f t="shared" si="1"/>
        <v>0.54723749999999993</v>
      </c>
      <c r="Y29" s="20" t="str">
        <f>IF(AND(X29&gt;=[2]基本資料!$B$13,X29&lt;[2]基本資料!$C$13),"A",IF(AND(X29&gt;=[2]基本資料!$B$14,X29&lt;[2]基本資料!$C$14),"B",IF(AND(X29&gt;=[2]基本資料!$B$15,X29&lt;[2]基本資料!$C$15),"C",IF(AND(X29&gt;=[2]基本資料!$B$16,X29&lt;[2]基本資料!$C$16),"D",IF(AND(X29&gt;=[2]基本資料!$B$17,X29&lt;[2]基本資料!$C$17),"E","F")))))</f>
        <v>B</v>
      </c>
    </row>
    <row r="30" spans="1:25">
      <c r="A30" s="72"/>
      <c r="B30" s="72"/>
      <c r="C30" s="59"/>
      <c r="D30" s="23" t="s">
        <v>385</v>
      </c>
      <c r="E30" s="45"/>
      <c r="F30" s="45"/>
      <c r="G30" s="89"/>
      <c r="H30" s="89"/>
      <c r="I30" s="89"/>
      <c r="J30" s="30" t="s">
        <v>45</v>
      </c>
      <c r="K30" s="30">
        <v>4</v>
      </c>
      <c r="L30" s="1"/>
      <c r="M30" s="12">
        <f>N30*[2]基本資料!$A$24+O30*[2]基本資料!$B$24+P30*[2]基本資料!$C$24+Q30*[2]基本資料!$D$24+R30*[2]基本資料!$E$24+S30*[2]基本資料!$F$24</f>
        <v>51307.9</v>
      </c>
      <c r="N30" s="4">
        <v>47968</v>
      </c>
      <c r="O30" s="4">
        <v>324</v>
      </c>
      <c r="P30" s="4">
        <v>1051</v>
      </c>
      <c r="Q30" s="4">
        <v>12</v>
      </c>
      <c r="R30" s="4">
        <v>312</v>
      </c>
      <c r="S30" s="4">
        <v>509</v>
      </c>
      <c r="T30" s="4">
        <v>4498.8</v>
      </c>
      <c r="U30" s="4" t="s">
        <v>56</v>
      </c>
      <c r="V30" s="19"/>
      <c r="W30" s="1">
        <f t="shared" si="0"/>
        <v>8000</v>
      </c>
      <c r="X30" s="8">
        <f t="shared" si="1"/>
        <v>0.56235000000000002</v>
      </c>
      <c r="Y30" s="20" t="str">
        <f>IF(AND(X30&gt;=[2]基本資料!$B$13,X30&lt;[2]基本資料!$C$13),"A",IF(AND(X30&gt;=[2]基本資料!$B$14,X30&lt;[2]基本資料!$C$14),"B",IF(AND(X30&gt;=[2]基本資料!$B$15,X30&lt;[2]基本資料!$C$15),"C",IF(AND(X30&gt;=[2]基本資料!$B$16,X30&lt;[2]基本資料!$C$16),"D",IF(AND(X30&gt;=[2]基本資料!$B$17,X30&lt;[2]基本資料!$C$17),"E","F")))))</f>
        <v>B</v>
      </c>
    </row>
    <row r="31" spans="1:25" ht="33">
      <c r="A31" s="71" t="s">
        <v>355</v>
      </c>
      <c r="B31" s="71" t="s">
        <v>356</v>
      </c>
      <c r="C31" s="59" t="s">
        <v>456</v>
      </c>
      <c r="D31" s="23" t="s">
        <v>382</v>
      </c>
      <c r="E31" s="88">
        <v>120.63309034</v>
      </c>
      <c r="F31" s="88">
        <v>24.17135012</v>
      </c>
      <c r="G31" s="89" t="s">
        <v>383</v>
      </c>
      <c r="H31" s="89" t="s">
        <v>384</v>
      </c>
      <c r="I31" s="89">
        <v>1.4</v>
      </c>
      <c r="J31" s="30" t="s">
        <v>41</v>
      </c>
      <c r="K31" s="30">
        <v>2</v>
      </c>
      <c r="L31" s="1"/>
      <c r="M31" s="12">
        <f>N31*[2]基本資料!$A$24+O31*[2]基本資料!$B$24+P31*[2]基本資料!$C$24+Q31*[2]基本資料!$D$24+R31*[2]基本資料!$E$24+S31*[2]基本資料!$F$24</f>
        <v>9224.9</v>
      </c>
      <c r="N31" s="4">
        <v>8702</v>
      </c>
      <c r="O31" s="4">
        <v>69</v>
      </c>
      <c r="P31" s="4">
        <v>206</v>
      </c>
      <c r="Q31" s="4">
        <v>0</v>
      </c>
      <c r="R31" s="4">
        <v>21</v>
      </c>
      <c r="S31" s="4">
        <v>79</v>
      </c>
      <c r="T31" s="4">
        <v>972.9</v>
      </c>
      <c r="U31" s="4" t="s">
        <v>54</v>
      </c>
      <c r="V31" s="19" t="s">
        <v>435</v>
      </c>
      <c r="W31" s="1">
        <f t="shared" ref="W31:W32" si="8">1700*K31</f>
        <v>3400</v>
      </c>
      <c r="X31" s="8">
        <f t="shared" si="1"/>
        <v>0.28614705882352942</v>
      </c>
      <c r="Y31" s="1"/>
    </row>
    <row r="32" spans="1:25">
      <c r="A32" s="72"/>
      <c r="B32" s="72" t="s">
        <v>457</v>
      </c>
      <c r="C32" s="59"/>
      <c r="D32" s="23" t="s">
        <v>458</v>
      </c>
      <c r="E32" s="45"/>
      <c r="F32" s="45"/>
      <c r="G32" s="89"/>
      <c r="H32" s="89"/>
      <c r="I32" s="89"/>
      <c r="J32" s="30" t="s">
        <v>45</v>
      </c>
      <c r="K32" s="30">
        <v>2</v>
      </c>
      <c r="L32" s="1"/>
      <c r="M32" s="12">
        <f>N32*[2]基本資料!$A$24+O32*[2]基本資料!$B$24+P32*[2]基本資料!$C$24+Q32*[2]基本資料!$D$24+R32*[2]基本資料!$E$24+S32*[2]基本資料!$F$24</f>
        <v>11141.1</v>
      </c>
      <c r="N32" s="4">
        <v>10617</v>
      </c>
      <c r="O32" s="4">
        <v>97</v>
      </c>
      <c r="P32" s="4">
        <v>188</v>
      </c>
      <c r="Q32" s="4">
        <v>0</v>
      </c>
      <c r="R32" s="4">
        <v>20</v>
      </c>
      <c r="S32" s="4">
        <v>61</v>
      </c>
      <c r="T32" s="4">
        <v>855.7</v>
      </c>
      <c r="U32" s="4" t="s">
        <v>56</v>
      </c>
      <c r="V32" s="19" t="s">
        <v>435</v>
      </c>
      <c r="W32" s="1">
        <f t="shared" si="8"/>
        <v>3400</v>
      </c>
      <c r="X32" s="8">
        <f t="shared" si="1"/>
        <v>0.25167647058823533</v>
      </c>
      <c r="Y32" s="1"/>
    </row>
    <row r="33" spans="1:25" ht="33">
      <c r="A33" s="71" t="s">
        <v>355</v>
      </c>
      <c r="B33" s="71" t="s">
        <v>356</v>
      </c>
      <c r="C33" s="59" t="s">
        <v>386</v>
      </c>
      <c r="D33" s="23" t="s">
        <v>387</v>
      </c>
      <c r="E33" s="88">
        <v>120.64550616</v>
      </c>
      <c r="F33" s="88">
        <v>24.195091359999999</v>
      </c>
      <c r="G33" s="89" t="s">
        <v>388</v>
      </c>
      <c r="H33" s="89" t="s">
        <v>389</v>
      </c>
      <c r="I33" s="89">
        <v>2.1</v>
      </c>
      <c r="J33" s="30" t="s">
        <v>41</v>
      </c>
      <c r="K33" s="30">
        <v>3</v>
      </c>
      <c r="L33" s="1"/>
      <c r="M33" s="12">
        <f>N33*[2]基本資料!$A$24+O33*[2]基本資料!$B$24+P33*[2]基本資料!$C$24+Q33*[2]基本資料!$D$24+R33*[2]基本資料!$E$24+S33*[2]基本資料!$F$24</f>
        <v>44438.5</v>
      </c>
      <c r="N33" s="4">
        <v>42037</v>
      </c>
      <c r="O33" s="4">
        <v>263</v>
      </c>
      <c r="P33" s="4">
        <v>546</v>
      </c>
      <c r="Q33" s="4">
        <v>4</v>
      </c>
      <c r="R33" s="4">
        <v>296</v>
      </c>
      <c r="S33" s="4">
        <v>480</v>
      </c>
      <c r="T33" s="4">
        <v>3886.2</v>
      </c>
      <c r="U33" s="4" t="s">
        <v>54</v>
      </c>
      <c r="V33" s="19"/>
      <c r="W33" s="1">
        <f t="shared" si="0"/>
        <v>6000</v>
      </c>
      <c r="X33" s="8">
        <f t="shared" si="1"/>
        <v>0.64769999999999994</v>
      </c>
      <c r="Y33" s="20" t="str">
        <f>IF(AND(X33&gt;=[2]基本資料!$B$13,X33&lt;[2]基本資料!$C$13),"A",IF(AND(X33&gt;=[2]基本資料!$B$14,X33&lt;[2]基本資料!$C$14),"B",IF(AND(X33&gt;=[2]基本資料!$B$15,X33&lt;[2]基本資料!$C$15),"C",IF(AND(X33&gt;=[2]基本資料!$B$16,X33&lt;[2]基本資料!$C$16),"D",IF(AND(X33&gt;=[2]基本資料!$B$17,X33&lt;[2]基本資料!$C$17),"E","F")))))</f>
        <v>C</v>
      </c>
    </row>
    <row r="34" spans="1:25">
      <c r="A34" s="72"/>
      <c r="B34" s="72"/>
      <c r="C34" s="59"/>
      <c r="D34" s="23" t="s">
        <v>390</v>
      </c>
      <c r="E34" s="45"/>
      <c r="F34" s="45"/>
      <c r="G34" s="89"/>
      <c r="H34" s="89"/>
      <c r="I34" s="89"/>
      <c r="J34" s="30" t="s">
        <v>45</v>
      </c>
      <c r="K34" s="30">
        <v>3</v>
      </c>
      <c r="L34" s="1"/>
      <c r="M34" s="12">
        <f>N34*[2]基本資料!$A$24+O34*[2]基本資料!$B$24+P34*[2]基本資料!$C$24+Q34*[2]基本資料!$D$24+R34*[2]基本資料!$E$24+S34*[2]基本資料!$F$24</f>
        <v>41734.1</v>
      </c>
      <c r="N34" s="4">
        <v>39218</v>
      </c>
      <c r="O34" s="4">
        <v>265</v>
      </c>
      <c r="P34" s="4">
        <v>660</v>
      </c>
      <c r="Q34" s="4">
        <v>7</v>
      </c>
      <c r="R34" s="4">
        <v>280</v>
      </c>
      <c r="S34" s="4">
        <v>446</v>
      </c>
      <c r="T34" s="4">
        <v>4192.5</v>
      </c>
      <c r="U34" s="4" t="s">
        <v>56</v>
      </c>
      <c r="V34" s="19"/>
      <c r="W34" s="1">
        <f t="shared" si="0"/>
        <v>6000</v>
      </c>
      <c r="X34" s="8">
        <f t="shared" si="1"/>
        <v>0.69874999999999998</v>
      </c>
      <c r="Y34" s="20" t="str">
        <f>IF(AND(X34&gt;=[2]基本資料!$B$13,X34&lt;[2]基本資料!$C$13),"A",IF(AND(X34&gt;=[2]基本資料!$B$14,X34&lt;[2]基本資料!$C$14),"B",IF(AND(X34&gt;=[2]基本資料!$B$15,X34&lt;[2]基本資料!$C$15),"C",IF(AND(X34&gt;=[2]基本資料!$B$16,X34&lt;[2]基本資料!$C$16),"D",IF(AND(X34&gt;=[2]基本資料!$B$17,X34&lt;[2]基本資料!$C$17),"E","F")))))</f>
        <v>C</v>
      </c>
    </row>
    <row r="35" spans="1:25" ht="33">
      <c r="A35" s="71" t="s">
        <v>355</v>
      </c>
      <c r="B35" s="71" t="s">
        <v>356</v>
      </c>
      <c r="C35" s="59" t="s">
        <v>459</v>
      </c>
      <c r="D35" s="23" t="s">
        <v>387</v>
      </c>
      <c r="E35" s="87">
        <v>120.64550616</v>
      </c>
      <c r="F35" s="87">
        <v>24.195091359999999</v>
      </c>
      <c r="G35" s="79" t="s">
        <v>388</v>
      </c>
      <c r="H35" s="79" t="s">
        <v>389</v>
      </c>
      <c r="I35" s="79">
        <v>2.1</v>
      </c>
      <c r="J35" s="32" t="s">
        <v>41</v>
      </c>
      <c r="K35" s="32">
        <v>1</v>
      </c>
      <c r="L35" s="1"/>
      <c r="M35" s="12">
        <f>N35*[2]基本資料!$A$24+O35*[2]基本資料!$B$24+P35*[2]基本資料!$C$24+Q35*[2]基本資料!$D$24+R35*[2]基本資料!$E$24+S35*[2]基本資料!$F$24</f>
        <v>15480.4</v>
      </c>
      <c r="N35" s="4">
        <v>13885</v>
      </c>
      <c r="O35" s="4">
        <v>108</v>
      </c>
      <c r="P35" s="4">
        <v>572</v>
      </c>
      <c r="Q35" s="4">
        <v>0</v>
      </c>
      <c r="R35" s="4">
        <v>176</v>
      </c>
      <c r="S35" s="4">
        <v>79</v>
      </c>
      <c r="T35" s="4">
        <v>1116.4000000000001</v>
      </c>
      <c r="U35" s="4" t="s">
        <v>56</v>
      </c>
      <c r="V35" s="19" t="s">
        <v>450</v>
      </c>
      <c r="W35" s="1">
        <f t="shared" ref="W35:W36" si="9">1700*K35</f>
        <v>1700</v>
      </c>
      <c r="X35" s="8">
        <f t="shared" si="1"/>
        <v>0.65670588235294125</v>
      </c>
      <c r="Y35" s="1"/>
    </row>
    <row r="36" spans="1:25">
      <c r="A36" s="72"/>
      <c r="B36" s="72"/>
      <c r="C36" s="59"/>
      <c r="D36" s="23" t="s">
        <v>460</v>
      </c>
      <c r="E36" s="75"/>
      <c r="F36" s="75"/>
      <c r="G36" s="79"/>
      <c r="H36" s="79"/>
      <c r="I36" s="79"/>
      <c r="J36" s="32" t="s">
        <v>45</v>
      </c>
      <c r="K36" s="32">
        <v>1</v>
      </c>
      <c r="L36" s="1"/>
      <c r="M36" s="12">
        <f>N36*[2]基本資料!$A$24+O36*[2]基本資料!$B$24+P36*[2]基本資料!$C$24+Q36*[2]基本資料!$D$24+R36*[2]基本資料!$E$24+S36*[2]基本資料!$F$24</f>
        <v>16437.8</v>
      </c>
      <c r="N36" s="4">
        <v>14741</v>
      </c>
      <c r="O36" s="4">
        <v>77</v>
      </c>
      <c r="P36" s="4">
        <v>523</v>
      </c>
      <c r="Q36" s="4">
        <v>4</v>
      </c>
      <c r="R36" s="4">
        <v>247</v>
      </c>
      <c r="S36" s="4">
        <v>73</v>
      </c>
      <c r="T36" s="4">
        <v>1396.4</v>
      </c>
      <c r="U36" s="4" t="s">
        <v>54</v>
      </c>
      <c r="V36" s="19" t="s">
        <v>435</v>
      </c>
      <c r="W36" s="1">
        <f t="shared" si="9"/>
        <v>1700</v>
      </c>
      <c r="X36" s="8">
        <f t="shared" si="1"/>
        <v>0.8214117647058824</v>
      </c>
      <c r="Y36" s="1"/>
    </row>
    <row r="37" spans="1:25" ht="33">
      <c r="A37" s="71" t="s">
        <v>355</v>
      </c>
      <c r="B37" s="71" t="s">
        <v>356</v>
      </c>
      <c r="C37" s="59" t="s">
        <v>391</v>
      </c>
      <c r="D37" s="23" t="s">
        <v>392</v>
      </c>
      <c r="E37" s="87">
        <v>120.64921330999999</v>
      </c>
      <c r="F37" s="87">
        <v>24.196764139999999</v>
      </c>
      <c r="G37" s="79" t="s">
        <v>393</v>
      </c>
      <c r="H37" s="79" t="s">
        <v>394</v>
      </c>
      <c r="I37" s="79">
        <v>4</v>
      </c>
      <c r="J37" s="32" t="s">
        <v>41</v>
      </c>
      <c r="K37" s="32">
        <v>3</v>
      </c>
      <c r="L37" s="1"/>
      <c r="M37" s="12">
        <f>N37*[2]基本資料!$A$24+O37*[2]基本資料!$B$24+P37*[2]基本資料!$C$24+Q37*[2]基本資料!$D$24+R37*[2]基本資料!$E$24+S37*[2]基本資料!$F$24</f>
        <v>44219.1</v>
      </c>
      <c r="N37" s="4">
        <v>41730</v>
      </c>
      <c r="O37" s="4">
        <v>255</v>
      </c>
      <c r="P37" s="4">
        <v>610</v>
      </c>
      <c r="Q37" s="4">
        <v>4</v>
      </c>
      <c r="R37" s="4">
        <v>295</v>
      </c>
      <c r="S37" s="4">
        <v>491</v>
      </c>
      <c r="T37" s="4">
        <v>3827</v>
      </c>
      <c r="U37" s="4" t="s">
        <v>54</v>
      </c>
      <c r="V37" s="19"/>
      <c r="W37" s="1">
        <f t="shared" si="0"/>
        <v>6000</v>
      </c>
      <c r="X37" s="8">
        <f t="shared" si="1"/>
        <v>0.63783333333333336</v>
      </c>
      <c r="Y37" s="20" t="str">
        <f>IF(AND(X37&gt;=[2]基本資料!$B$13,X37&lt;[2]基本資料!$C$13),"A",IF(AND(X37&gt;=[2]基本資料!$B$14,X37&lt;[2]基本資料!$C$14),"B",IF(AND(X37&gt;=[2]基本資料!$B$15,X37&lt;[2]基本資料!$C$15),"C",IF(AND(X37&gt;=[2]基本資料!$B$16,X37&lt;[2]基本資料!$C$16),"D",IF(AND(X37&gt;=[2]基本資料!$B$17,X37&lt;[2]基本資料!$C$17),"E","F")))))</f>
        <v>C</v>
      </c>
    </row>
    <row r="38" spans="1:25">
      <c r="A38" s="72"/>
      <c r="B38" s="72"/>
      <c r="C38" s="59"/>
      <c r="D38" s="23" t="s">
        <v>395</v>
      </c>
      <c r="E38" s="75"/>
      <c r="F38" s="75"/>
      <c r="G38" s="79"/>
      <c r="H38" s="79"/>
      <c r="I38" s="79"/>
      <c r="J38" s="32" t="s">
        <v>45</v>
      </c>
      <c r="K38" s="32">
        <v>3</v>
      </c>
      <c r="L38" s="1"/>
      <c r="M38" s="12">
        <f>N38*[2]基本資料!$A$24+O38*[2]基本資料!$B$24+P38*[2]基本資料!$C$24+Q38*[2]基本資料!$D$24+R38*[2]基本資料!$E$24+S38*[2]基本資料!$F$24</f>
        <v>42239.3</v>
      </c>
      <c r="N38" s="4">
        <v>39596</v>
      </c>
      <c r="O38" s="4">
        <v>261</v>
      </c>
      <c r="P38" s="4">
        <v>744</v>
      </c>
      <c r="Q38" s="4">
        <v>7</v>
      </c>
      <c r="R38" s="4">
        <v>284</v>
      </c>
      <c r="S38" s="4">
        <v>438</v>
      </c>
      <c r="T38" s="4">
        <v>4301.8</v>
      </c>
      <c r="U38" s="4" t="s">
        <v>56</v>
      </c>
      <c r="V38" s="19"/>
      <c r="W38" s="1">
        <f t="shared" si="0"/>
        <v>6000</v>
      </c>
      <c r="X38" s="8">
        <f t="shared" si="1"/>
        <v>0.71696666666666675</v>
      </c>
      <c r="Y38" s="20" t="str">
        <f>IF(AND(X38&gt;=[2]基本資料!$B$13,X38&lt;[2]基本資料!$C$13),"A",IF(AND(X38&gt;=[2]基本資料!$B$14,X38&lt;[2]基本資料!$C$14),"B",IF(AND(X38&gt;=[2]基本資料!$B$15,X38&lt;[2]基本資料!$C$15),"C",IF(AND(X38&gt;=[2]基本資料!$B$16,X38&lt;[2]基本資料!$C$16),"D",IF(AND(X38&gt;=[2]基本資料!$B$17,X38&lt;[2]基本資料!$C$17),"E","F")))))</f>
        <v>C</v>
      </c>
    </row>
    <row r="39" spans="1:25" ht="33">
      <c r="A39" s="71" t="s">
        <v>355</v>
      </c>
      <c r="B39" s="71" t="s">
        <v>356</v>
      </c>
      <c r="C39" s="59" t="s">
        <v>461</v>
      </c>
      <c r="D39" s="23" t="s">
        <v>392</v>
      </c>
      <c r="E39" s="87">
        <v>120.64921330999999</v>
      </c>
      <c r="F39" s="87">
        <v>24.196764139999999</v>
      </c>
      <c r="G39" s="79" t="s">
        <v>393</v>
      </c>
      <c r="H39" s="79" t="s">
        <v>394</v>
      </c>
      <c r="I39" s="79">
        <v>4</v>
      </c>
      <c r="J39" s="32" t="s">
        <v>41</v>
      </c>
      <c r="K39" s="32">
        <v>1</v>
      </c>
      <c r="L39" s="1"/>
      <c r="M39" s="12">
        <f>N39*[2]基本資料!$A$24+O39*[2]基本資料!$B$24+P39*[2]基本資料!$C$24+Q39*[2]基本資料!$D$24+R39*[2]基本資料!$E$24+S39*[2]基本資料!$F$24</f>
        <v>8915.6</v>
      </c>
      <c r="N39" s="4">
        <v>8132</v>
      </c>
      <c r="O39" s="4">
        <v>54</v>
      </c>
      <c r="P39" s="4">
        <v>334</v>
      </c>
      <c r="Q39" s="4">
        <v>0</v>
      </c>
      <c r="R39" s="4">
        <v>51</v>
      </c>
      <c r="S39" s="4">
        <v>81</v>
      </c>
      <c r="T39" s="4">
        <v>1136.8</v>
      </c>
      <c r="U39" s="4" t="s">
        <v>54</v>
      </c>
      <c r="V39" s="19" t="s">
        <v>435</v>
      </c>
      <c r="W39" s="1">
        <f t="shared" si="0"/>
        <v>2000</v>
      </c>
      <c r="X39" s="8">
        <f t="shared" si="1"/>
        <v>0.56840000000000002</v>
      </c>
      <c r="Y39" s="1"/>
    </row>
    <row r="40" spans="1:25">
      <c r="A40" s="72"/>
      <c r="B40" s="72"/>
      <c r="C40" s="59"/>
      <c r="D40" s="23" t="s">
        <v>462</v>
      </c>
      <c r="E40" s="75"/>
      <c r="F40" s="75"/>
      <c r="G40" s="79"/>
      <c r="H40" s="79"/>
      <c r="I40" s="79"/>
      <c r="J40" s="32" t="s">
        <v>45</v>
      </c>
      <c r="K40" s="32">
        <v>1</v>
      </c>
      <c r="L40" s="1"/>
      <c r="M40" s="12">
        <f>N40*[2]基本資料!$A$24+O40*[2]基本資料!$B$24+P40*[2]基本資料!$C$24+Q40*[2]基本資料!$D$24+R40*[2]基本資料!$E$24+S40*[2]基本資料!$F$24</f>
        <v>9346.5</v>
      </c>
      <c r="N40" s="4">
        <v>8532</v>
      </c>
      <c r="O40" s="4">
        <v>34</v>
      </c>
      <c r="P40" s="4">
        <v>333</v>
      </c>
      <c r="Q40" s="4">
        <v>1</v>
      </c>
      <c r="R40" s="4">
        <v>74</v>
      </c>
      <c r="S40" s="4">
        <v>65</v>
      </c>
      <c r="T40" s="4">
        <v>1191.7</v>
      </c>
      <c r="U40" s="4" t="s">
        <v>56</v>
      </c>
      <c r="V40" s="19" t="s">
        <v>450</v>
      </c>
      <c r="W40" s="1">
        <f t="shared" si="0"/>
        <v>2000</v>
      </c>
      <c r="X40" s="8">
        <f t="shared" si="1"/>
        <v>0.59584999999999999</v>
      </c>
      <c r="Y40" s="1"/>
    </row>
    <row r="41" spans="1:25" ht="33">
      <c r="A41" s="71" t="s">
        <v>355</v>
      </c>
      <c r="B41" s="71" t="s">
        <v>356</v>
      </c>
      <c r="C41" s="59" t="s">
        <v>396</v>
      </c>
      <c r="D41" s="23" t="s">
        <v>397</v>
      </c>
      <c r="E41" s="87">
        <v>120.68438444</v>
      </c>
      <c r="F41" s="87">
        <v>24.201033330000001</v>
      </c>
      <c r="G41" s="79" t="s">
        <v>398</v>
      </c>
      <c r="H41" s="79" t="s">
        <v>399</v>
      </c>
      <c r="I41" s="79">
        <v>1.9</v>
      </c>
      <c r="J41" s="32" t="s">
        <v>41</v>
      </c>
      <c r="K41" s="32">
        <v>3</v>
      </c>
      <c r="L41" s="1"/>
      <c r="M41" s="12">
        <f>N41*[2]基本資料!$A$24+O41*[2]基本資料!$B$24+P41*[2]基本資料!$C$24+Q41*[2]基本資料!$D$24+R41*[2]基本資料!$E$24+S41*[2]基本資料!$F$24</f>
        <v>47673</v>
      </c>
      <c r="N41" s="4">
        <v>43125</v>
      </c>
      <c r="O41" s="4">
        <v>387</v>
      </c>
      <c r="P41" s="4">
        <v>1217</v>
      </c>
      <c r="Q41" s="4">
        <v>31</v>
      </c>
      <c r="R41" s="4">
        <v>587</v>
      </c>
      <c r="S41" s="4">
        <v>480</v>
      </c>
      <c r="T41" s="4">
        <v>3778.8</v>
      </c>
      <c r="U41" s="4" t="s">
        <v>54</v>
      </c>
      <c r="V41" s="19"/>
      <c r="W41" s="1">
        <f t="shared" si="0"/>
        <v>6000</v>
      </c>
      <c r="X41" s="8">
        <f t="shared" si="1"/>
        <v>0.62980000000000003</v>
      </c>
      <c r="Y41" s="20" t="str">
        <f>IF(AND(X41&gt;=[2]基本資料!$B$13,X41&lt;[2]基本資料!$C$13),"A",IF(AND(X41&gt;=[2]基本資料!$B$14,X41&lt;[2]基本資料!$C$14),"B",IF(AND(X41&gt;=[2]基本資料!$B$15,X41&lt;[2]基本資料!$C$15),"C",IF(AND(X41&gt;=[2]基本資料!$B$16,X41&lt;[2]基本資料!$C$16),"D",IF(AND(X41&gt;=[2]基本資料!$B$17,X41&lt;[2]基本資料!$C$17),"E","F")))))</f>
        <v>B</v>
      </c>
    </row>
    <row r="42" spans="1:25">
      <c r="A42" s="72"/>
      <c r="B42" s="72"/>
      <c r="C42" s="59"/>
      <c r="D42" s="23" t="s">
        <v>400</v>
      </c>
      <c r="E42" s="75"/>
      <c r="F42" s="75"/>
      <c r="G42" s="79"/>
      <c r="H42" s="79"/>
      <c r="I42" s="79"/>
      <c r="J42" s="32" t="s">
        <v>45</v>
      </c>
      <c r="K42" s="32">
        <v>3</v>
      </c>
      <c r="L42" s="1"/>
      <c r="M42" s="12">
        <f>N42*[2]基本資料!$A$24+O42*[2]基本資料!$B$24+P42*[2]基本資料!$C$24+Q42*[2]基本資料!$D$24+R42*[2]基本資料!$E$24+S42*[2]基本資料!$F$24</f>
        <v>45565.8</v>
      </c>
      <c r="N42" s="4">
        <v>41448</v>
      </c>
      <c r="O42" s="4">
        <v>284</v>
      </c>
      <c r="P42" s="4">
        <v>1110</v>
      </c>
      <c r="Q42" s="4">
        <v>20</v>
      </c>
      <c r="R42" s="4">
        <v>575</v>
      </c>
      <c r="S42" s="4">
        <v>403</v>
      </c>
      <c r="T42" s="4">
        <v>3992.6</v>
      </c>
      <c r="U42" s="4" t="s">
        <v>56</v>
      </c>
      <c r="V42" s="19"/>
      <c r="W42" s="1">
        <f t="shared" si="0"/>
        <v>6000</v>
      </c>
      <c r="X42" s="8">
        <f t="shared" si="1"/>
        <v>0.66543333333333332</v>
      </c>
      <c r="Y42" s="20" t="str">
        <f>IF(AND(X42&gt;=[2]基本資料!$B$13,X42&lt;[2]基本資料!$C$13),"A",IF(AND(X42&gt;=[2]基本資料!$B$14,X42&lt;[2]基本資料!$C$14),"B",IF(AND(X42&gt;=[2]基本資料!$B$15,X42&lt;[2]基本資料!$C$15),"C",IF(AND(X42&gt;=[2]基本資料!$B$16,X42&lt;[2]基本資料!$C$16),"D",IF(AND(X42&gt;=[2]基本資料!$B$17,X42&lt;[2]基本資料!$C$17),"E","F")))))</f>
        <v>C</v>
      </c>
    </row>
    <row r="43" spans="1:25" ht="33">
      <c r="A43" s="71" t="s">
        <v>355</v>
      </c>
      <c r="B43" s="71" t="s">
        <v>356</v>
      </c>
      <c r="C43" s="59" t="s">
        <v>463</v>
      </c>
      <c r="D43" s="23" t="s">
        <v>397</v>
      </c>
      <c r="E43" s="87">
        <v>120.68438444</v>
      </c>
      <c r="F43" s="87">
        <v>24.201033330000001</v>
      </c>
      <c r="G43" s="79" t="s">
        <v>398</v>
      </c>
      <c r="H43" s="79" t="s">
        <v>399</v>
      </c>
      <c r="I43" s="79">
        <v>1.9</v>
      </c>
      <c r="J43" s="32" t="s">
        <v>41</v>
      </c>
      <c r="K43" s="32">
        <v>1</v>
      </c>
      <c r="L43" s="1"/>
      <c r="M43" s="12">
        <f>N43*[2]基本資料!$A$24+O43*[2]基本資料!$B$24+P43*[2]基本資料!$C$24+Q43*[2]基本資料!$D$24+R43*[2]基本資料!$E$24+S43*[2]基本資料!$F$24</f>
        <v>13563.1</v>
      </c>
      <c r="N43" s="4">
        <v>12517</v>
      </c>
      <c r="O43" s="4">
        <v>87</v>
      </c>
      <c r="P43" s="4">
        <v>426</v>
      </c>
      <c r="Q43" s="4">
        <v>1</v>
      </c>
      <c r="R43" s="4">
        <v>77</v>
      </c>
      <c r="S43" s="4">
        <v>71</v>
      </c>
      <c r="T43" s="4">
        <v>1364.4</v>
      </c>
      <c r="U43" s="4" t="s">
        <v>54</v>
      </c>
      <c r="V43" s="19" t="s">
        <v>435</v>
      </c>
      <c r="W43" s="1">
        <f t="shared" ref="W43:W46" si="10">1700*K43</f>
        <v>1700</v>
      </c>
      <c r="X43" s="8">
        <f t="shared" si="1"/>
        <v>0.80258823529411771</v>
      </c>
      <c r="Y43" s="1"/>
    </row>
    <row r="44" spans="1:25">
      <c r="A44" s="72"/>
      <c r="B44" s="72"/>
      <c r="C44" s="59"/>
      <c r="D44" s="23" t="s">
        <v>464</v>
      </c>
      <c r="E44" s="75"/>
      <c r="F44" s="75"/>
      <c r="G44" s="79"/>
      <c r="H44" s="79"/>
      <c r="I44" s="79"/>
      <c r="J44" s="32" t="s">
        <v>45</v>
      </c>
      <c r="K44" s="32">
        <v>1</v>
      </c>
      <c r="L44" s="1"/>
      <c r="M44" s="12">
        <f>N44*[2]基本資料!$A$24+O44*[2]基本資料!$B$24+P44*[2]基本資料!$C$24+Q44*[2]基本資料!$D$24+R44*[2]基本資料!$E$24+S44*[2]基本資料!$F$24</f>
        <v>10840.1</v>
      </c>
      <c r="N44" s="4">
        <v>10361</v>
      </c>
      <c r="O44" s="4">
        <v>29</v>
      </c>
      <c r="P44" s="4">
        <v>182</v>
      </c>
      <c r="Q44" s="4">
        <v>1</v>
      </c>
      <c r="R44" s="4">
        <v>45</v>
      </c>
      <c r="S44" s="4">
        <v>41</v>
      </c>
      <c r="T44" s="4">
        <v>1033.0999999999999</v>
      </c>
      <c r="U44" s="4" t="s">
        <v>56</v>
      </c>
      <c r="V44" s="19" t="s">
        <v>435</v>
      </c>
      <c r="W44" s="1">
        <f t="shared" si="10"/>
        <v>1700</v>
      </c>
      <c r="X44" s="8">
        <f t="shared" si="1"/>
        <v>0.6077058823529411</v>
      </c>
      <c r="Y44" s="1"/>
    </row>
    <row r="45" spans="1:25" ht="33">
      <c r="A45" s="71" t="s">
        <v>355</v>
      </c>
      <c r="B45" s="71" t="s">
        <v>356</v>
      </c>
      <c r="C45" s="59" t="s">
        <v>463</v>
      </c>
      <c r="D45" s="23" t="s">
        <v>397</v>
      </c>
      <c r="E45" s="87">
        <v>120.68438444</v>
      </c>
      <c r="F45" s="87">
        <v>24.201033330000001</v>
      </c>
      <c r="G45" s="79" t="s">
        <v>398</v>
      </c>
      <c r="H45" s="79" t="s">
        <v>399</v>
      </c>
      <c r="I45" s="79">
        <v>1.9</v>
      </c>
      <c r="J45" s="32" t="s">
        <v>41</v>
      </c>
      <c r="K45" s="32">
        <v>1</v>
      </c>
      <c r="L45" s="1"/>
      <c r="M45" s="12">
        <f>N45*[2]基本資料!$A$24+O45*[2]基本資料!$B$24+P45*[2]基本資料!$C$24+Q45*[2]基本資料!$D$24+R45*[2]基本資料!$E$24+S45*[2]基本資料!$F$24</f>
        <v>9824.7999999999993</v>
      </c>
      <c r="N45" s="4">
        <v>9301</v>
      </c>
      <c r="O45" s="4">
        <v>34</v>
      </c>
      <c r="P45" s="4">
        <v>214</v>
      </c>
      <c r="Q45" s="4">
        <v>1</v>
      </c>
      <c r="R45" s="4">
        <v>38</v>
      </c>
      <c r="S45" s="4">
        <v>58</v>
      </c>
      <c r="T45" s="4">
        <v>1014.4</v>
      </c>
      <c r="U45" s="4" t="s">
        <v>54</v>
      </c>
      <c r="V45" s="19" t="s">
        <v>450</v>
      </c>
      <c r="W45" s="1">
        <f t="shared" si="10"/>
        <v>1700</v>
      </c>
      <c r="X45" s="8">
        <f t="shared" si="1"/>
        <v>0.5967058823529412</v>
      </c>
      <c r="Y45" s="1"/>
    </row>
    <row r="46" spans="1:25">
      <c r="A46" s="72"/>
      <c r="B46" s="72"/>
      <c r="C46" s="59"/>
      <c r="D46" s="23" t="s">
        <v>464</v>
      </c>
      <c r="E46" s="75"/>
      <c r="F46" s="75"/>
      <c r="G46" s="79"/>
      <c r="H46" s="79"/>
      <c r="I46" s="79"/>
      <c r="J46" s="32" t="s">
        <v>45</v>
      </c>
      <c r="K46" s="32">
        <v>1</v>
      </c>
      <c r="L46" s="1"/>
      <c r="M46" s="12">
        <f>N46*[2]基本資料!$A$24+O46*[2]基本資料!$B$24+P46*[2]基本資料!$C$24+Q46*[2]基本資料!$D$24+R46*[2]基本資料!$E$24+S46*[2]基本資料!$F$24</f>
        <v>10903.1</v>
      </c>
      <c r="N46" s="4">
        <v>9881</v>
      </c>
      <c r="O46" s="4">
        <v>61</v>
      </c>
      <c r="P46" s="4">
        <v>446</v>
      </c>
      <c r="Q46" s="4">
        <v>1</v>
      </c>
      <c r="R46" s="4">
        <v>79</v>
      </c>
      <c r="S46" s="4">
        <v>36</v>
      </c>
      <c r="T46" s="4">
        <v>861</v>
      </c>
      <c r="U46" s="4" t="s">
        <v>143</v>
      </c>
      <c r="V46" s="19" t="s">
        <v>450</v>
      </c>
      <c r="W46" s="1">
        <f t="shared" si="10"/>
        <v>1700</v>
      </c>
      <c r="X46" s="8">
        <f t="shared" si="1"/>
        <v>0.50647058823529412</v>
      </c>
      <c r="Y46" s="1"/>
    </row>
    <row r="47" spans="1:25" ht="33">
      <c r="A47" s="71" t="s">
        <v>355</v>
      </c>
      <c r="B47" s="71" t="s">
        <v>356</v>
      </c>
      <c r="C47" s="59" t="s">
        <v>401</v>
      </c>
      <c r="D47" s="23" t="s">
        <v>402</v>
      </c>
      <c r="E47" s="87">
        <v>120.69970742</v>
      </c>
      <c r="F47" s="87">
        <v>24.201283539999999</v>
      </c>
      <c r="G47" s="79" t="s">
        <v>403</v>
      </c>
      <c r="H47" s="79" t="s">
        <v>404</v>
      </c>
      <c r="I47" s="79">
        <v>3.9</v>
      </c>
      <c r="J47" s="32" t="s">
        <v>41</v>
      </c>
      <c r="K47" s="32">
        <v>2</v>
      </c>
      <c r="L47" s="1"/>
      <c r="M47" s="12">
        <f>N47*[2]基本資料!$A$24+O47*[2]基本資料!$B$24+P47*[2]基本資料!$C$24+Q47*[2]基本資料!$D$24+R47*[2]基本資料!$E$24+S47*[2]基本資料!$F$24</f>
        <v>47946</v>
      </c>
      <c r="N47" s="4">
        <v>43713</v>
      </c>
      <c r="O47" s="4">
        <v>425</v>
      </c>
      <c r="P47" s="4">
        <v>1187</v>
      </c>
      <c r="Q47" s="4">
        <v>31</v>
      </c>
      <c r="R47" s="4">
        <v>483</v>
      </c>
      <c r="S47" s="4">
        <v>455</v>
      </c>
      <c r="T47" s="4">
        <v>3919.8</v>
      </c>
      <c r="U47" s="4" t="s">
        <v>54</v>
      </c>
      <c r="V47" s="19"/>
      <c r="W47" s="1">
        <f t="shared" si="0"/>
        <v>4000</v>
      </c>
      <c r="X47" s="8">
        <f t="shared" si="1"/>
        <v>0.9799500000000001</v>
      </c>
      <c r="Y47" s="20" t="str">
        <f>IF(AND(X47&gt;=[2]基本資料!$B$13,X47&lt;[2]基本資料!$C$13),"A",IF(AND(X47&gt;=[2]基本資料!$B$14,X47&lt;[2]基本資料!$C$14),"B",IF(AND(X47&gt;=[2]基本資料!$B$15,X47&lt;[2]基本資料!$C$15),"C",IF(AND(X47&gt;=[2]基本資料!$B$16,X47&lt;[2]基本資料!$C$16),"D",IF(AND(X47&gt;=[2]基本資料!$B$17,X47&lt;[2]基本資料!$C$17),"E","F")))))</f>
        <v>E</v>
      </c>
    </row>
    <row r="48" spans="1:25">
      <c r="A48" s="72"/>
      <c r="B48" s="72"/>
      <c r="C48" s="59"/>
      <c r="D48" s="23" t="s">
        <v>405</v>
      </c>
      <c r="E48" s="75"/>
      <c r="F48" s="75"/>
      <c r="G48" s="79"/>
      <c r="H48" s="79"/>
      <c r="I48" s="79"/>
      <c r="J48" s="32" t="s">
        <v>45</v>
      </c>
      <c r="K48" s="32">
        <v>2</v>
      </c>
      <c r="L48" s="1"/>
      <c r="M48" s="12">
        <f>N48*[2]基本資料!$A$24+O48*[2]基本資料!$B$24+P48*[2]基本資料!$C$24+Q48*[2]基本資料!$D$24+R48*[2]基本資料!$E$24+S48*[2]基本資料!$F$24</f>
        <v>38879.599999999999</v>
      </c>
      <c r="N48" s="4">
        <v>35669</v>
      </c>
      <c r="O48" s="4">
        <v>208</v>
      </c>
      <c r="P48" s="4">
        <v>900</v>
      </c>
      <c r="Q48" s="4">
        <v>17</v>
      </c>
      <c r="R48" s="4">
        <v>441</v>
      </c>
      <c r="S48" s="4">
        <v>291</v>
      </c>
      <c r="T48" s="4">
        <v>3234.7</v>
      </c>
      <c r="U48" s="4" t="s">
        <v>56</v>
      </c>
      <c r="V48" s="19"/>
      <c r="W48" s="1">
        <f t="shared" si="0"/>
        <v>4000</v>
      </c>
      <c r="X48" s="8">
        <f t="shared" si="1"/>
        <v>0.80867499999999992</v>
      </c>
      <c r="Y48" s="20" t="str">
        <f>IF(AND(X48&gt;=[2]基本資料!$B$13,X48&lt;[2]基本資料!$C$13),"A",IF(AND(X48&gt;=[2]基本資料!$B$14,X48&lt;[2]基本資料!$C$14),"B",IF(AND(X48&gt;=[2]基本資料!$B$15,X48&lt;[2]基本資料!$C$15),"C",IF(AND(X48&gt;=[2]基本資料!$B$16,X48&lt;[2]基本資料!$C$16),"D",IF(AND(X48&gt;=[2]基本資料!$B$17,X48&lt;[2]基本資料!$C$17),"E","F")))))</f>
        <v>D</v>
      </c>
    </row>
    <row r="49" spans="1:25" ht="49.5">
      <c r="A49" s="29" t="s">
        <v>355</v>
      </c>
      <c r="B49" s="29" t="s">
        <v>356</v>
      </c>
      <c r="C49" s="23" t="s">
        <v>465</v>
      </c>
      <c r="D49" s="23" t="s">
        <v>466</v>
      </c>
      <c r="E49" s="37">
        <v>120.69970742</v>
      </c>
      <c r="F49" s="37">
        <v>24.201283539999999</v>
      </c>
      <c r="G49" s="32" t="s">
        <v>467</v>
      </c>
      <c r="H49" s="32" t="s">
        <v>404</v>
      </c>
      <c r="I49" s="32">
        <v>3.9</v>
      </c>
      <c r="J49" s="32" t="s">
        <v>45</v>
      </c>
      <c r="K49" s="32">
        <v>1</v>
      </c>
      <c r="L49" s="1"/>
      <c r="M49" s="12">
        <f>N49*[2]基本資料!$A$24+O49*[2]基本資料!$B$24+P49*[2]基本資料!$C$24+Q49*[2]基本資料!$D$24+R49*[2]基本資料!$E$24+S49*[2]基本資料!$F$24</f>
        <v>17997.3</v>
      </c>
      <c r="N49" s="4">
        <v>16068</v>
      </c>
      <c r="O49" s="4">
        <v>137</v>
      </c>
      <c r="P49" s="4">
        <v>656</v>
      </c>
      <c r="Q49" s="4">
        <v>4</v>
      </c>
      <c r="R49" s="4">
        <v>213</v>
      </c>
      <c r="S49" s="4">
        <v>148</v>
      </c>
      <c r="T49" s="4">
        <v>1632.5</v>
      </c>
      <c r="U49" s="4" t="s">
        <v>56</v>
      </c>
      <c r="V49" s="19" t="s">
        <v>435</v>
      </c>
      <c r="W49" s="1">
        <f t="shared" ref="W49:W51" si="11">1700*K49</f>
        <v>1700</v>
      </c>
      <c r="X49" s="8">
        <f t="shared" si="1"/>
        <v>0.96029411764705885</v>
      </c>
      <c r="Y49" s="1"/>
    </row>
    <row r="50" spans="1:25" ht="33">
      <c r="A50" s="71" t="s">
        <v>355</v>
      </c>
      <c r="B50" s="71" t="s">
        <v>356</v>
      </c>
      <c r="C50" s="85" t="s">
        <v>465</v>
      </c>
      <c r="D50" s="23" t="s">
        <v>402</v>
      </c>
      <c r="E50" s="82">
        <v>120.69970742</v>
      </c>
      <c r="F50" s="82">
        <v>24.201283539999999</v>
      </c>
      <c r="G50" s="83" t="s">
        <v>403</v>
      </c>
      <c r="H50" s="83" t="s">
        <v>404</v>
      </c>
      <c r="I50" s="83">
        <v>3.9</v>
      </c>
      <c r="J50" s="33" t="s">
        <v>468</v>
      </c>
      <c r="K50" s="32">
        <v>1</v>
      </c>
      <c r="L50" s="1"/>
      <c r="M50" s="12">
        <f>N50*[2]基本資料!$A$24+O50*[2]基本資料!$B$24+P50*[2]基本資料!$C$24+Q50*[2]基本資料!$D$24+R50*[2]基本資料!$E$24+S50*[2]基本資料!$F$24</f>
        <v>13789.6</v>
      </c>
      <c r="N50" s="4">
        <v>12436</v>
      </c>
      <c r="O50" s="4">
        <v>42</v>
      </c>
      <c r="P50" s="4">
        <v>456</v>
      </c>
      <c r="Q50" s="4">
        <v>1</v>
      </c>
      <c r="R50" s="4">
        <v>181</v>
      </c>
      <c r="S50" s="4">
        <v>101</v>
      </c>
      <c r="T50" s="4">
        <v>1005.5</v>
      </c>
      <c r="U50" s="4" t="s">
        <v>54</v>
      </c>
      <c r="V50" s="31" t="s">
        <v>469</v>
      </c>
      <c r="W50" s="1">
        <f t="shared" si="11"/>
        <v>1700</v>
      </c>
      <c r="X50" s="8">
        <f t="shared" si="1"/>
        <v>0.59147058823529408</v>
      </c>
      <c r="Y50" s="1"/>
    </row>
    <row r="51" spans="1:25">
      <c r="A51" s="72"/>
      <c r="B51" s="72"/>
      <c r="C51" s="86"/>
      <c r="D51" s="23" t="s">
        <v>470</v>
      </c>
      <c r="E51" s="81"/>
      <c r="F51" s="81"/>
      <c r="G51" s="84"/>
      <c r="H51" s="84"/>
      <c r="I51" s="84"/>
      <c r="J51" s="33" t="s">
        <v>471</v>
      </c>
      <c r="K51" s="32">
        <v>1</v>
      </c>
      <c r="L51" s="1"/>
      <c r="M51" s="12">
        <f>N51*[2]基本資料!$A$24+O51*[2]基本資料!$B$24+P51*[2]基本資料!$C$24+Q51*[2]基本資料!$D$24+R51*[2]基本資料!$E$24+S51*[2]基本資料!$F$24</f>
        <v>9163.9</v>
      </c>
      <c r="N51" s="4">
        <v>8398</v>
      </c>
      <c r="O51" s="4">
        <v>47</v>
      </c>
      <c r="P51" s="4">
        <v>296</v>
      </c>
      <c r="Q51" s="4">
        <v>0</v>
      </c>
      <c r="R51" s="4">
        <v>68</v>
      </c>
      <c r="S51" s="4">
        <v>79</v>
      </c>
      <c r="T51" s="4">
        <v>839.7</v>
      </c>
      <c r="U51" s="4" t="s">
        <v>54</v>
      </c>
      <c r="V51" s="31" t="s">
        <v>469</v>
      </c>
      <c r="W51" s="1">
        <f t="shared" si="11"/>
        <v>1700</v>
      </c>
      <c r="X51" s="8">
        <f t="shared" si="1"/>
        <v>0.49394117647058827</v>
      </c>
      <c r="Y51" s="1"/>
    </row>
    <row r="52" spans="1:25" ht="33">
      <c r="A52" s="71" t="s">
        <v>355</v>
      </c>
      <c r="B52" s="71" t="s">
        <v>356</v>
      </c>
      <c r="C52" s="85" t="s">
        <v>406</v>
      </c>
      <c r="D52" s="23" t="s">
        <v>407</v>
      </c>
      <c r="E52" s="82">
        <v>120.72202672</v>
      </c>
      <c r="F52" s="82">
        <v>24.185036650000001</v>
      </c>
      <c r="G52" s="83" t="s">
        <v>408</v>
      </c>
      <c r="H52" s="83" t="s">
        <v>409</v>
      </c>
      <c r="I52" s="83">
        <v>1.7</v>
      </c>
      <c r="J52" s="33" t="s">
        <v>468</v>
      </c>
      <c r="K52" s="32">
        <v>3</v>
      </c>
      <c r="L52" s="1"/>
      <c r="M52" s="12">
        <f>N52*[2]基本資料!$A$24+O52*[2]基本資料!$B$24+P52*[2]基本資料!$C$24+Q52*[2]基本資料!$D$24+R52*[2]基本資料!$E$24+S52*[2]基本資料!$F$24</f>
        <v>35942.800000000003</v>
      </c>
      <c r="N52" s="4">
        <v>32539</v>
      </c>
      <c r="O52" s="4">
        <v>292</v>
      </c>
      <c r="P52" s="4">
        <v>902</v>
      </c>
      <c r="Q52" s="4">
        <v>30</v>
      </c>
      <c r="R52" s="4">
        <v>444</v>
      </c>
      <c r="S52" s="4">
        <v>318</v>
      </c>
      <c r="T52" s="4">
        <v>3005.8</v>
      </c>
      <c r="U52" s="4" t="s">
        <v>54</v>
      </c>
      <c r="V52" s="19"/>
      <c r="W52" s="1">
        <f t="shared" si="0"/>
        <v>6000</v>
      </c>
      <c r="X52" s="8">
        <f t="shared" si="1"/>
        <v>0.50096666666666667</v>
      </c>
      <c r="Y52" s="20" t="str">
        <f>IF(AND(X52&gt;=[2]基本資料!$B$13,X52&lt;[2]基本資料!$C$13),"A",IF(AND(X52&gt;=[2]基本資料!$B$14,X52&lt;[2]基本資料!$C$14),"B",IF(AND(X52&gt;=[2]基本資料!$B$15,X52&lt;[2]基本資料!$C$15),"C",IF(AND(X52&gt;=[2]基本資料!$B$16,X52&lt;[2]基本資料!$C$16),"D",IF(AND(X52&gt;=[2]基本資料!$B$17,X52&lt;[2]基本資料!$C$17),"E","F")))))</f>
        <v>B</v>
      </c>
    </row>
    <row r="53" spans="1:25">
      <c r="A53" s="72"/>
      <c r="B53" s="72"/>
      <c r="C53" s="86"/>
      <c r="D53" s="23" t="s">
        <v>410</v>
      </c>
      <c r="E53" s="81"/>
      <c r="F53" s="81"/>
      <c r="G53" s="84"/>
      <c r="H53" s="84"/>
      <c r="I53" s="84"/>
      <c r="J53" s="33" t="s">
        <v>471</v>
      </c>
      <c r="K53" s="32">
        <v>3</v>
      </c>
      <c r="L53" s="1"/>
      <c r="M53" s="12">
        <f>N53*[2]基本資料!$A$24+O53*[2]基本資料!$B$24+P53*[2]基本資料!$C$24+Q53*[2]基本資料!$D$24+R53*[2]基本資料!$E$24+S53*[2]基本資料!$F$24</f>
        <v>49568.5</v>
      </c>
      <c r="N53" s="4">
        <v>45532</v>
      </c>
      <c r="O53" s="4">
        <v>269</v>
      </c>
      <c r="P53" s="4">
        <v>1196</v>
      </c>
      <c r="Q53" s="4">
        <v>17</v>
      </c>
      <c r="R53" s="4">
        <v>522</v>
      </c>
      <c r="S53" s="4">
        <v>370</v>
      </c>
      <c r="T53" s="4">
        <v>4092.9</v>
      </c>
      <c r="U53" s="4" t="s">
        <v>56</v>
      </c>
      <c r="V53" s="19"/>
      <c r="W53" s="1">
        <f t="shared" si="0"/>
        <v>6000</v>
      </c>
      <c r="X53" s="8">
        <f t="shared" si="1"/>
        <v>0.68215000000000003</v>
      </c>
      <c r="Y53" s="20" t="str">
        <f>IF(AND(X53&gt;=[2]基本資料!$B$13,X53&lt;[2]基本資料!$C$13),"A",IF(AND(X53&gt;=[2]基本資料!$B$14,X53&lt;[2]基本資料!$C$14),"B",IF(AND(X53&gt;=[2]基本資料!$B$15,X53&lt;[2]基本資料!$C$15),"C",IF(AND(X53&gt;=[2]基本資料!$B$16,X53&lt;[2]基本資料!$C$16),"D",IF(AND(X53&gt;=[2]基本資料!$B$17,X53&lt;[2]基本資料!$C$17),"E","F")))))</f>
        <v>C</v>
      </c>
    </row>
    <row r="54" spans="1:25" ht="49.5">
      <c r="A54" s="29" t="s">
        <v>355</v>
      </c>
      <c r="B54" s="29" t="s">
        <v>356</v>
      </c>
      <c r="C54" s="23" t="s">
        <v>472</v>
      </c>
      <c r="D54" s="23" t="s">
        <v>473</v>
      </c>
      <c r="E54" s="27">
        <v>120.72202672</v>
      </c>
      <c r="F54" s="27">
        <v>24.185036650000001</v>
      </c>
      <c r="G54" s="32" t="s">
        <v>408</v>
      </c>
      <c r="H54" s="32" t="s">
        <v>409</v>
      </c>
      <c r="I54" s="32">
        <v>1.7</v>
      </c>
      <c r="J54" s="33" t="s">
        <v>468</v>
      </c>
      <c r="K54" s="32">
        <v>1</v>
      </c>
      <c r="L54" s="1"/>
      <c r="M54" s="12">
        <f>N54*[2]基本資料!$A$24+O54*[2]基本資料!$B$24+P54*[2]基本資料!$C$24+Q54*[2]基本資料!$D$24+R54*[2]基本資料!$E$24+S54*[2]基本資料!$F$24</f>
        <v>15080.5</v>
      </c>
      <c r="N54" s="4">
        <v>13309</v>
      </c>
      <c r="O54" s="4">
        <v>115</v>
      </c>
      <c r="P54" s="4">
        <v>456</v>
      </c>
      <c r="Q54" s="4">
        <v>0</v>
      </c>
      <c r="R54" s="4">
        <v>291</v>
      </c>
      <c r="S54" s="4">
        <v>70</v>
      </c>
      <c r="T54" s="4">
        <v>1447.9</v>
      </c>
      <c r="U54" s="4" t="s">
        <v>56</v>
      </c>
      <c r="V54" s="31" t="s">
        <v>474</v>
      </c>
      <c r="W54" s="1">
        <f t="shared" ref="W54:W55" si="12">1700*K54</f>
        <v>1700</v>
      </c>
      <c r="X54" s="8">
        <f t="shared" si="1"/>
        <v>0.8517058823529412</v>
      </c>
      <c r="Y54" s="1"/>
    </row>
    <row r="55" spans="1:25" ht="49.5">
      <c r="A55" s="29" t="s">
        <v>355</v>
      </c>
      <c r="B55" s="29" t="s">
        <v>356</v>
      </c>
      <c r="C55" s="23" t="s">
        <v>472</v>
      </c>
      <c r="D55" s="23" t="s">
        <v>473</v>
      </c>
      <c r="E55" s="27">
        <v>120.72202672</v>
      </c>
      <c r="F55" s="27">
        <v>24.185036650000001</v>
      </c>
      <c r="G55" s="32" t="s">
        <v>408</v>
      </c>
      <c r="H55" s="32" t="s">
        <v>409</v>
      </c>
      <c r="I55" s="32">
        <v>1.7</v>
      </c>
      <c r="J55" s="33" t="s">
        <v>468</v>
      </c>
      <c r="K55" s="32">
        <v>1</v>
      </c>
      <c r="L55" s="1"/>
      <c r="M55" s="12">
        <f>N55*[2]基本資料!$A$24+O55*[2]基本資料!$B$24+P55*[2]基本資料!$C$24+Q55*[2]基本資料!$D$24+R55*[2]基本資料!$E$24+S55*[2]基本資料!$F$24</f>
        <v>12294.2</v>
      </c>
      <c r="N55" s="4">
        <v>11465</v>
      </c>
      <c r="O55" s="4">
        <v>133</v>
      </c>
      <c r="P55" s="4">
        <v>285</v>
      </c>
      <c r="Q55" s="4">
        <v>1</v>
      </c>
      <c r="R55" s="4">
        <v>39</v>
      </c>
      <c r="S55" s="4">
        <v>137</v>
      </c>
      <c r="T55" s="4">
        <v>1214.5</v>
      </c>
      <c r="U55" s="4" t="s">
        <v>56</v>
      </c>
      <c r="V55" s="31" t="s">
        <v>469</v>
      </c>
      <c r="W55" s="1">
        <f t="shared" si="12"/>
        <v>1700</v>
      </c>
      <c r="X55" s="8">
        <f t="shared" si="1"/>
        <v>0.7144117647058823</v>
      </c>
      <c r="Y55" s="1"/>
    </row>
    <row r="56" spans="1:25" ht="33">
      <c r="A56" s="71" t="s">
        <v>355</v>
      </c>
      <c r="B56" s="71" t="s">
        <v>356</v>
      </c>
      <c r="C56" s="59" t="s">
        <v>411</v>
      </c>
      <c r="D56" s="23" t="s">
        <v>412</v>
      </c>
      <c r="E56" s="82">
        <v>120.71841636000001</v>
      </c>
      <c r="F56" s="82">
        <v>24.16063651</v>
      </c>
      <c r="G56" s="79" t="s">
        <v>413</v>
      </c>
      <c r="H56" s="79" t="s">
        <v>414</v>
      </c>
      <c r="I56" s="79">
        <v>5.7</v>
      </c>
      <c r="J56" s="32" t="s">
        <v>41</v>
      </c>
      <c r="K56" s="32">
        <v>3</v>
      </c>
      <c r="L56" s="1"/>
      <c r="M56" s="12">
        <f>N56*[2]基本資料!$A$24+O56*[2]基本資料!$B$24+P56*[2]基本資料!$C$24+Q56*[2]基本資料!$D$24+R56*[2]基本資料!$E$24+S56*[2]基本資料!$F$24</f>
        <v>40097.199999999997</v>
      </c>
      <c r="N56" s="4">
        <v>36187</v>
      </c>
      <c r="O56" s="4">
        <v>301</v>
      </c>
      <c r="P56" s="4">
        <v>855</v>
      </c>
      <c r="Q56" s="4">
        <v>29</v>
      </c>
      <c r="R56" s="4">
        <v>628</v>
      </c>
      <c r="S56" s="4">
        <v>342</v>
      </c>
      <c r="T56" s="4">
        <v>3482.4</v>
      </c>
      <c r="U56" s="4" t="s">
        <v>54</v>
      </c>
      <c r="V56" s="19"/>
      <c r="W56" s="1">
        <f t="shared" si="0"/>
        <v>6000</v>
      </c>
      <c r="X56" s="8">
        <f t="shared" si="1"/>
        <v>0.58040000000000003</v>
      </c>
      <c r="Y56" s="20" t="str">
        <f>IF(AND(X56&gt;=[2]基本資料!$B$13,X56&lt;[2]基本資料!$C$13),"A",IF(AND(X56&gt;=[2]基本資料!$B$14,X56&lt;[2]基本資料!$C$14),"B",IF(AND(X56&gt;=[2]基本資料!$B$15,X56&lt;[2]基本資料!$C$15),"C",IF(AND(X56&gt;=[2]基本資料!$B$16,X56&lt;[2]基本資料!$C$16),"D",IF(AND(X56&gt;=[2]基本資料!$B$17,X56&lt;[2]基本資料!$C$17),"E","F")))))</f>
        <v>B</v>
      </c>
    </row>
    <row r="57" spans="1:25">
      <c r="A57" s="72"/>
      <c r="B57" s="72"/>
      <c r="C57" s="59"/>
      <c r="D57" s="23" t="s">
        <v>415</v>
      </c>
      <c r="E57" s="81"/>
      <c r="F57" s="81"/>
      <c r="G57" s="79"/>
      <c r="H57" s="79"/>
      <c r="I57" s="79"/>
      <c r="J57" s="32" t="s">
        <v>45</v>
      </c>
      <c r="K57" s="32">
        <v>3</v>
      </c>
      <c r="L57" s="1"/>
      <c r="M57" s="12">
        <f>N57*[2]基本資料!$A$24+O57*[2]基本資料!$B$24+P57*[2]基本資料!$C$24+Q57*[2]基本資料!$D$24+R57*[2]基本資料!$E$24+S57*[2]基本資料!$F$24</f>
        <v>33670.5</v>
      </c>
      <c r="N57" s="4">
        <v>30636</v>
      </c>
      <c r="O57" s="4">
        <v>150</v>
      </c>
      <c r="P57" s="4">
        <v>783</v>
      </c>
      <c r="Q57" s="4">
        <v>17</v>
      </c>
      <c r="R57" s="4">
        <v>469</v>
      </c>
      <c r="S57" s="4">
        <v>295</v>
      </c>
      <c r="T57" s="4">
        <v>3053.9</v>
      </c>
      <c r="U57" s="4" t="s">
        <v>56</v>
      </c>
      <c r="V57" s="19"/>
      <c r="W57" s="1">
        <f t="shared" si="0"/>
        <v>6000</v>
      </c>
      <c r="X57" s="8">
        <f t="shared" si="1"/>
        <v>0.50898333333333334</v>
      </c>
      <c r="Y57" s="20" t="str">
        <f>IF(AND(X57&gt;=[2]基本資料!$B$13,X57&lt;[2]基本資料!$C$13),"A",IF(AND(X57&gt;=[2]基本資料!$B$14,X57&lt;[2]基本資料!$C$14),"B",IF(AND(X57&gt;=[2]基本資料!$B$15,X57&lt;[2]基本資料!$C$15),"C",IF(AND(X57&gt;=[2]基本資料!$B$16,X57&lt;[2]基本資料!$C$16),"D",IF(AND(X57&gt;=[2]基本資料!$B$17,X57&lt;[2]基本資料!$C$17),"E","F")))))</f>
        <v>B</v>
      </c>
    </row>
    <row r="58" spans="1:25" ht="33">
      <c r="A58" s="71" t="s">
        <v>355</v>
      </c>
      <c r="B58" s="71" t="s">
        <v>356</v>
      </c>
      <c r="C58" s="59" t="s">
        <v>475</v>
      </c>
      <c r="D58" s="23" t="s">
        <v>412</v>
      </c>
      <c r="E58" s="82">
        <v>120.71841636000001</v>
      </c>
      <c r="F58" s="82">
        <v>24.16063651</v>
      </c>
      <c r="G58" s="79" t="s">
        <v>413</v>
      </c>
      <c r="H58" s="79" t="s">
        <v>414</v>
      </c>
      <c r="I58" s="79">
        <v>5.7</v>
      </c>
      <c r="J58" s="32" t="s">
        <v>41</v>
      </c>
      <c r="K58" s="32">
        <v>1</v>
      </c>
      <c r="L58" s="1"/>
      <c r="M58" s="12">
        <f>N58*[2]基本資料!$A$24+O58*[2]基本資料!$B$24+P58*[2]基本資料!$C$24+Q58*[2]基本資料!$D$24+R58*[2]基本資料!$E$24+S58*[2]基本資料!$F$24</f>
        <v>12993</v>
      </c>
      <c r="N58" s="4">
        <v>11937</v>
      </c>
      <c r="O58" s="4">
        <v>108</v>
      </c>
      <c r="P58" s="4">
        <v>304</v>
      </c>
      <c r="Q58" s="4">
        <v>1</v>
      </c>
      <c r="R58" s="4">
        <v>139</v>
      </c>
      <c r="S58" s="4">
        <v>30</v>
      </c>
      <c r="T58" s="4">
        <v>1408.8</v>
      </c>
      <c r="U58" s="4" t="s">
        <v>56</v>
      </c>
      <c r="V58" s="31" t="s">
        <v>474</v>
      </c>
      <c r="W58" s="1">
        <f t="shared" ref="W58:W61" si="13">1700*K58</f>
        <v>1700</v>
      </c>
      <c r="X58" s="8">
        <f t="shared" si="1"/>
        <v>0.82870588235294118</v>
      </c>
      <c r="Y58" s="1"/>
    </row>
    <row r="59" spans="1:25">
      <c r="A59" s="72"/>
      <c r="B59" s="72"/>
      <c r="C59" s="59"/>
      <c r="D59" s="23" t="s">
        <v>476</v>
      </c>
      <c r="E59" s="81"/>
      <c r="F59" s="81"/>
      <c r="G59" s="79"/>
      <c r="H59" s="79"/>
      <c r="I59" s="79"/>
      <c r="J59" s="32" t="s">
        <v>45</v>
      </c>
      <c r="K59" s="32">
        <v>1</v>
      </c>
      <c r="L59" s="1"/>
      <c r="M59" s="12">
        <f>N59*[2]基本資料!$A$24+O59*[2]基本資料!$B$24+P59*[2]基本資料!$C$24+Q59*[2]基本資料!$D$24+R59*[2]基本資料!$E$24+S59*[2]基本資料!$F$24</f>
        <v>18371</v>
      </c>
      <c r="N59" s="4">
        <v>17369</v>
      </c>
      <c r="O59" s="4">
        <v>119</v>
      </c>
      <c r="P59" s="4">
        <v>413</v>
      </c>
      <c r="Q59" s="4">
        <v>0</v>
      </c>
      <c r="R59" s="4">
        <v>53</v>
      </c>
      <c r="S59" s="4">
        <v>75</v>
      </c>
      <c r="T59" s="4">
        <v>1407.2</v>
      </c>
      <c r="U59" s="4" t="s">
        <v>143</v>
      </c>
      <c r="V59" s="31" t="s">
        <v>474</v>
      </c>
      <c r="W59" s="1">
        <f t="shared" si="13"/>
        <v>1700</v>
      </c>
      <c r="X59" s="8">
        <f t="shared" si="1"/>
        <v>0.82776470588235296</v>
      </c>
      <c r="Y59" s="1"/>
    </row>
    <row r="60" spans="1:25" ht="33">
      <c r="A60" s="71" t="s">
        <v>355</v>
      </c>
      <c r="B60" s="71" t="s">
        <v>356</v>
      </c>
      <c r="C60" s="59" t="s">
        <v>475</v>
      </c>
      <c r="D60" s="23" t="s">
        <v>412</v>
      </c>
      <c r="E60" s="82">
        <v>120.71841636000001</v>
      </c>
      <c r="F60" s="82">
        <v>24.16063651</v>
      </c>
      <c r="G60" s="79" t="s">
        <v>413</v>
      </c>
      <c r="H60" s="79" t="s">
        <v>414</v>
      </c>
      <c r="I60" s="79">
        <v>5.7</v>
      </c>
      <c r="J60" s="32" t="s">
        <v>41</v>
      </c>
      <c r="K60" s="32">
        <v>1</v>
      </c>
      <c r="L60" s="1"/>
      <c r="M60" s="12">
        <f>N60*[2]基本資料!$A$24+O60*[2]基本資料!$B$24+P60*[2]基本資料!$C$24+Q60*[2]基本資料!$D$24+R60*[2]基本資料!$E$24+S60*[2]基本資料!$F$24</f>
        <v>10903.6</v>
      </c>
      <c r="N60" s="4">
        <v>10069</v>
      </c>
      <c r="O60" s="4">
        <v>104</v>
      </c>
      <c r="P60" s="4">
        <v>314</v>
      </c>
      <c r="Q60" s="4">
        <v>1</v>
      </c>
      <c r="R60" s="4">
        <v>59</v>
      </c>
      <c r="S60" s="4">
        <v>46</v>
      </c>
      <c r="T60" s="4">
        <v>859</v>
      </c>
      <c r="U60" s="4" t="s">
        <v>206</v>
      </c>
      <c r="V60" s="31" t="s">
        <v>469</v>
      </c>
      <c r="W60" s="1">
        <f t="shared" si="13"/>
        <v>1700</v>
      </c>
      <c r="X60" s="8">
        <f t="shared" si="1"/>
        <v>0.50529411764705878</v>
      </c>
      <c r="Y60" s="1"/>
    </row>
    <row r="61" spans="1:25">
      <c r="A61" s="72"/>
      <c r="B61" s="72"/>
      <c r="C61" s="59"/>
      <c r="D61" s="23" t="s">
        <v>476</v>
      </c>
      <c r="E61" s="81"/>
      <c r="F61" s="81"/>
      <c r="G61" s="79"/>
      <c r="H61" s="79"/>
      <c r="I61" s="79"/>
      <c r="J61" s="32" t="s">
        <v>45</v>
      </c>
      <c r="K61" s="32">
        <v>1</v>
      </c>
      <c r="L61" s="1"/>
      <c r="M61" s="12">
        <f>N61*[2]基本資料!$A$24+O61*[2]基本資料!$B$24+P61*[2]基本資料!$C$24+Q61*[2]基本資料!$D$24+R61*[2]基本資料!$E$24+S61*[2]基本資料!$F$24</f>
        <v>11266.4</v>
      </c>
      <c r="N61" s="4">
        <v>10226</v>
      </c>
      <c r="O61" s="4">
        <v>65</v>
      </c>
      <c r="P61" s="4">
        <v>293</v>
      </c>
      <c r="Q61" s="4">
        <v>0</v>
      </c>
      <c r="R61" s="4">
        <v>165</v>
      </c>
      <c r="S61" s="4">
        <v>14</v>
      </c>
      <c r="T61" s="4">
        <v>900</v>
      </c>
      <c r="U61" s="4" t="s">
        <v>54</v>
      </c>
      <c r="V61" s="31" t="s">
        <v>469</v>
      </c>
      <c r="W61" s="1">
        <f t="shared" si="13"/>
        <v>1700</v>
      </c>
      <c r="X61" s="8">
        <f t="shared" si="1"/>
        <v>0.52941176470588236</v>
      </c>
      <c r="Y61" s="1"/>
    </row>
    <row r="62" spans="1:25" ht="33">
      <c r="A62" s="71" t="s">
        <v>355</v>
      </c>
      <c r="B62" s="71" t="s">
        <v>445</v>
      </c>
      <c r="C62" s="59" t="s">
        <v>416</v>
      </c>
      <c r="D62" s="23" t="s">
        <v>417</v>
      </c>
      <c r="E62" s="82">
        <v>120.68481973</v>
      </c>
      <c r="F62" s="82">
        <v>24.09146827</v>
      </c>
      <c r="G62" s="79" t="s">
        <v>477</v>
      </c>
      <c r="H62" s="79" t="s">
        <v>478</v>
      </c>
      <c r="I62" s="79">
        <v>9.1</v>
      </c>
      <c r="J62" s="32" t="s">
        <v>41</v>
      </c>
      <c r="K62" s="32">
        <v>2</v>
      </c>
      <c r="L62" s="1"/>
      <c r="M62" s="12">
        <f>N62*[2]基本資料!$A$24+O62*[2]基本資料!$B$24+P62*[2]基本資料!$C$24+Q62*[2]基本資料!$D$24+R62*[2]基本資料!$E$24+S62*[2]基本資料!$F$24</f>
        <v>35805.9</v>
      </c>
      <c r="N62" s="4">
        <v>32751</v>
      </c>
      <c r="O62" s="4">
        <v>228</v>
      </c>
      <c r="P62" s="4">
        <v>729</v>
      </c>
      <c r="Q62" s="4">
        <v>29</v>
      </c>
      <c r="R62" s="4">
        <v>509</v>
      </c>
      <c r="S62" s="4">
        <v>9</v>
      </c>
      <c r="T62" s="4">
        <v>3822.1</v>
      </c>
      <c r="U62" s="4" t="s">
        <v>56</v>
      </c>
      <c r="V62" s="31"/>
      <c r="W62" s="1">
        <f t="shared" si="0"/>
        <v>4000</v>
      </c>
      <c r="X62" s="8">
        <f t="shared" si="1"/>
        <v>0.95552499999999996</v>
      </c>
      <c r="Y62" s="20" t="str">
        <f>IF(AND(X62&gt;=[2]基本資料!$B$13,X62&lt;[2]基本資料!$C$13),"A",IF(AND(X62&gt;=[2]基本資料!$B$14,X62&lt;[2]基本資料!$C$14),"B",IF(AND(X62&gt;=[2]基本資料!$B$15,X62&lt;[2]基本資料!$C$15),"C",IF(AND(X62&gt;=[2]基本資料!$B$16,X62&lt;[2]基本資料!$C$16),"D",IF(AND(X62&gt;=[2]基本資料!$B$17,X62&lt;[2]基本資料!$C$17),"E","F")))))</f>
        <v>E</v>
      </c>
    </row>
    <row r="63" spans="1:25">
      <c r="A63" s="72"/>
      <c r="B63" s="72"/>
      <c r="C63" s="59"/>
      <c r="D63" s="23" t="s">
        <v>418</v>
      </c>
      <c r="E63" s="81"/>
      <c r="F63" s="81"/>
      <c r="G63" s="79"/>
      <c r="H63" s="79"/>
      <c r="I63" s="79"/>
      <c r="J63" s="32" t="s">
        <v>45</v>
      </c>
      <c r="K63" s="32">
        <v>2</v>
      </c>
      <c r="L63" s="1"/>
      <c r="M63" s="12">
        <f>N63*[2]基本資料!$A$24+O63*[2]基本資料!$B$24+P63*[2]基本資料!$C$24+Q63*[2]基本資料!$D$24+R63*[2]基本資料!$E$24+S63*[2]基本資料!$F$24</f>
        <v>32384.799999999999</v>
      </c>
      <c r="N63" s="4">
        <v>30277</v>
      </c>
      <c r="O63" s="4">
        <v>157</v>
      </c>
      <c r="P63" s="4">
        <v>515</v>
      </c>
      <c r="Q63" s="4">
        <v>13</v>
      </c>
      <c r="R63" s="4">
        <v>350</v>
      </c>
      <c r="S63" s="4">
        <v>18</v>
      </c>
      <c r="T63" s="4">
        <v>3421.6</v>
      </c>
      <c r="U63" s="4" t="s">
        <v>54</v>
      </c>
      <c r="V63" s="31"/>
      <c r="W63" s="1">
        <f t="shared" si="0"/>
        <v>4000</v>
      </c>
      <c r="X63" s="8">
        <f t="shared" si="1"/>
        <v>0.85539999999999994</v>
      </c>
      <c r="Y63" s="20" t="str">
        <f>IF(AND(X63&gt;=[2]基本資料!$B$13,X63&lt;[2]基本資料!$C$13),"A",IF(AND(X63&gt;=[2]基本資料!$B$14,X63&lt;[2]基本資料!$C$14),"B",IF(AND(X63&gt;=[2]基本資料!$B$15,X63&lt;[2]基本資料!$C$15),"C",IF(AND(X63&gt;=[2]基本資料!$B$16,X63&lt;[2]基本資料!$C$16),"D",IF(AND(X63&gt;=[2]基本資料!$B$17,X63&lt;[2]基本資料!$C$17),"E","F")))))</f>
        <v>D</v>
      </c>
    </row>
    <row r="64" spans="1:25" ht="33">
      <c r="A64" s="71" t="s">
        <v>355</v>
      </c>
      <c r="B64" s="71" t="s">
        <v>356</v>
      </c>
      <c r="C64" s="59" t="s">
        <v>479</v>
      </c>
      <c r="D64" s="23" t="s">
        <v>417</v>
      </c>
      <c r="E64" s="80" t="s">
        <v>480</v>
      </c>
      <c r="F64" s="80" t="s">
        <v>481</v>
      </c>
      <c r="G64" s="79" t="s">
        <v>482</v>
      </c>
      <c r="H64" s="79" t="s">
        <v>483</v>
      </c>
      <c r="I64" s="79">
        <v>9.1</v>
      </c>
      <c r="J64" s="32" t="s">
        <v>41</v>
      </c>
      <c r="K64" s="32">
        <v>1</v>
      </c>
      <c r="L64" s="1"/>
      <c r="M64" s="12">
        <f>N64*[2]基本資料!$A$24+O64*[2]基本資料!$B$24+P64*[2]基本資料!$C$24+Q64*[2]基本資料!$D$24+R64*[2]基本資料!$E$24+S64*[2]基本資料!$F$24</f>
        <v>10132.299999999999</v>
      </c>
      <c r="N64" s="4">
        <v>8206</v>
      </c>
      <c r="O64" s="4">
        <v>71</v>
      </c>
      <c r="P64" s="4">
        <v>532</v>
      </c>
      <c r="Q64" s="4">
        <v>0</v>
      </c>
      <c r="R64" s="4">
        <v>323</v>
      </c>
      <c r="S64" s="4">
        <v>88</v>
      </c>
      <c r="T64" s="4">
        <v>1187.5</v>
      </c>
      <c r="U64" s="4" t="s">
        <v>56</v>
      </c>
      <c r="V64" s="31" t="s">
        <v>469</v>
      </c>
      <c r="W64" s="1">
        <f t="shared" ref="W64:W65" si="14">1700*K64</f>
        <v>1700</v>
      </c>
      <c r="X64" s="8">
        <f t="shared" si="1"/>
        <v>0.69852941176470584</v>
      </c>
      <c r="Y64" s="1"/>
    </row>
    <row r="65" spans="1:25">
      <c r="A65" s="72"/>
      <c r="B65" s="72"/>
      <c r="C65" s="59"/>
      <c r="D65" s="23" t="s">
        <v>484</v>
      </c>
      <c r="E65" s="81"/>
      <c r="F65" s="81"/>
      <c r="G65" s="79"/>
      <c r="H65" s="79"/>
      <c r="I65" s="79"/>
      <c r="J65" s="32" t="s">
        <v>45</v>
      </c>
      <c r="K65" s="32">
        <v>1</v>
      </c>
      <c r="L65" s="1"/>
      <c r="M65" s="12">
        <f>N65*[2]基本資料!$A$24+O65*[2]基本資料!$B$24+P65*[2]基本資料!$C$24+Q65*[2]基本資料!$D$24+R65*[2]基本資料!$E$24+S65*[2]基本資料!$F$24</f>
        <v>8461.7000000000007</v>
      </c>
      <c r="N65" s="4">
        <v>6689</v>
      </c>
      <c r="O65" s="4">
        <v>63</v>
      </c>
      <c r="P65" s="4">
        <v>496</v>
      </c>
      <c r="Q65" s="4">
        <v>0</v>
      </c>
      <c r="R65" s="4">
        <v>301</v>
      </c>
      <c r="S65" s="4">
        <v>52</v>
      </c>
      <c r="T65" s="4">
        <v>957.9</v>
      </c>
      <c r="U65" s="4" t="s">
        <v>54</v>
      </c>
      <c r="V65" s="31" t="s">
        <v>474</v>
      </c>
      <c r="W65" s="1">
        <f t="shared" si="14"/>
        <v>1700</v>
      </c>
      <c r="X65" s="8">
        <f t="shared" si="1"/>
        <v>0.56347058823529406</v>
      </c>
      <c r="Y65" s="1"/>
    </row>
  </sheetData>
  <mergeCells count="247"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A1:A3"/>
    <mergeCell ref="B1:B3"/>
    <mergeCell ref="C1:C3"/>
    <mergeCell ref="D1:D3"/>
    <mergeCell ref="E1:E3"/>
    <mergeCell ref="F1:F3"/>
    <mergeCell ref="I4:I5"/>
    <mergeCell ref="G6:G7"/>
    <mergeCell ref="H6:H7"/>
    <mergeCell ref="I6:I7"/>
    <mergeCell ref="F9:F10"/>
    <mergeCell ref="G9:G10"/>
    <mergeCell ref="H9:H10"/>
    <mergeCell ref="I9:I10"/>
    <mergeCell ref="T1:U1"/>
    <mergeCell ref="X1:X3"/>
    <mergeCell ref="A9:A10"/>
    <mergeCell ref="B9:B10"/>
    <mergeCell ref="C9:C10"/>
    <mergeCell ref="E9:E10"/>
    <mergeCell ref="A6:A7"/>
    <mergeCell ref="B6:B7"/>
    <mergeCell ref="C6:C7"/>
    <mergeCell ref="E6:E7"/>
    <mergeCell ref="F6:F7"/>
    <mergeCell ref="H11:H12"/>
    <mergeCell ref="I11:I12"/>
    <mergeCell ref="A13:A14"/>
    <mergeCell ref="B13:B14"/>
    <mergeCell ref="C13:C14"/>
    <mergeCell ref="E13:E14"/>
    <mergeCell ref="F13:F14"/>
    <mergeCell ref="G13:G14"/>
    <mergeCell ref="H13:H14"/>
    <mergeCell ref="I13:I14"/>
    <mergeCell ref="A11:A12"/>
    <mergeCell ref="B11:B12"/>
    <mergeCell ref="C11:C12"/>
    <mergeCell ref="E11:E12"/>
    <mergeCell ref="F11:F12"/>
    <mergeCell ref="G11:G12"/>
    <mergeCell ref="A17:A18"/>
    <mergeCell ref="B17:B18"/>
    <mergeCell ref="C17:C18"/>
    <mergeCell ref="E17:E18"/>
    <mergeCell ref="F17:F18"/>
    <mergeCell ref="G17:G18"/>
    <mergeCell ref="A15:A16"/>
    <mergeCell ref="B15:B16"/>
    <mergeCell ref="C15:C16"/>
    <mergeCell ref="E15:E16"/>
    <mergeCell ref="G19:G20"/>
    <mergeCell ref="H19:H20"/>
    <mergeCell ref="I19:I20"/>
    <mergeCell ref="F21:F22"/>
    <mergeCell ref="G21:G22"/>
    <mergeCell ref="H21:H22"/>
    <mergeCell ref="I21:I22"/>
    <mergeCell ref="F15:F16"/>
    <mergeCell ref="G15:G16"/>
    <mergeCell ref="H15:H16"/>
    <mergeCell ref="I15:I16"/>
    <mergeCell ref="H17:H18"/>
    <mergeCell ref="I17:I18"/>
    <mergeCell ref="A21:A22"/>
    <mergeCell ref="B21:B22"/>
    <mergeCell ref="C21:C22"/>
    <mergeCell ref="E21:E22"/>
    <mergeCell ref="A19:A20"/>
    <mergeCell ref="B19:B20"/>
    <mergeCell ref="C19:C20"/>
    <mergeCell ref="E19:E20"/>
    <mergeCell ref="F19:F20"/>
    <mergeCell ref="H23:H24"/>
    <mergeCell ref="I23:I24"/>
    <mergeCell ref="A25:A26"/>
    <mergeCell ref="B25:B26"/>
    <mergeCell ref="C25:C26"/>
    <mergeCell ref="E25:E26"/>
    <mergeCell ref="F25:F26"/>
    <mergeCell ref="G25:G26"/>
    <mergeCell ref="H25:H26"/>
    <mergeCell ref="I25:I26"/>
    <mergeCell ref="A23:A24"/>
    <mergeCell ref="B23:B24"/>
    <mergeCell ref="C23:C24"/>
    <mergeCell ref="E23:E24"/>
    <mergeCell ref="F23:F24"/>
    <mergeCell ref="G23:G24"/>
    <mergeCell ref="F27:F28"/>
    <mergeCell ref="G27:G28"/>
    <mergeCell ref="H27:H28"/>
    <mergeCell ref="I27:I28"/>
    <mergeCell ref="A29:A30"/>
    <mergeCell ref="B29:B30"/>
    <mergeCell ref="C29:C30"/>
    <mergeCell ref="E29:E30"/>
    <mergeCell ref="F29:F30"/>
    <mergeCell ref="G29:G30"/>
    <mergeCell ref="A27:A28"/>
    <mergeCell ref="B27:B28"/>
    <mergeCell ref="C27:C28"/>
    <mergeCell ref="E27:E28"/>
    <mergeCell ref="H29:H30"/>
    <mergeCell ref="I29:I30"/>
    <mergeCell ref="A31:A32"/>
    <mergeCell ref="B31:B32"/>
    <mergeCell ref="C31:C32"/>
    <mergeCell ref="E31:E32"/>
    <mergeCell ref="F31:F32"/>
    <mergeCell ref="G31:G32"/>
    <mergeCell ref="H31:H32"/>
    <mergeCell ref="I31:I32"/>
    <mergeCell ref="H33:H34"/>
    <mergeCell ref="I33:I34"/>
    <mergeCell ref="A35:A36"/>
    <mergeCell ref="B35:B36"/>
    <mergeCell ref="C35:C36"/>
    <mergeCell ref="E35:E36"/>
    <mergeCell ref="F35:F36"/>
    <mergeCell ref="G35:G36"/>
    <mergeCell ref="H35:H36"/>
    <mergeCell ref="I35:I36"/>
    <mergeCell ref="A33:A34"/>
    <mergeCell ref="B33:B34"/>
    <mergeCell ref="C33:C34"/>
    <mergeCell ref="E33:E34"/>
    <mergeCell ref="F33:F34"/>
    <mergeCell ref="G33:G34"/>
    <mergeCell ref="H37:H38"/>
    <mergeCell ref="I37:I38"/>
    <mergeCell ref="A39:A40"/>
    <mergeCell ref="B39:B40"/>
    <mergeCell ref="C39:C40"/>
    <mergeCell ref="E39:E40"/>
    <mergeCell ref="F39:F40"/>
    <mergeCell ref="G39:G40"/>
    <mergeCell ref="H39:H40"/>
    <mergeCell ref="I39:I40"/>
    <mergeCell ref="A37:A38"/>
    <mergeCell ref="B37:B38"/>
    <mergeCell ref="C37:C38"/>
    <mergeCell ref="E37:E38"/>
    <mergeCell ref="F37:F38"/>
    <mergeCell ref="G37:G38"/>
    <mergeCell ref="H41:H42"/>
    <mergeCell ref="I41:I42"/>
    <mergeCell ref="A43:A44"/>
    <mergeCell ref="B43:B44"/>
    <mergeCell ref="C43:C44"/>
    <mergeCell ref="E43:E44"/>
    <mergeCell ref="F43:F44"/>
    <mergeCell ref="G43:G44"/>
    <mergeCell ref="H43:H44"/>
    <mergeCell ref="I43:I44"/>
    <mergeCell ref="A41:A42"/>
    <mergeCell ref="B41:B42"/>
    <mergeCell ref="C41:C42"/>
    <mergeCell ref="E41:E42"/>
    <mergeCell ref="F41:F42"/>
    <mergeCell ref="G41:G42"/>
    <mergeCell ref="H45:H46"/>
    <mergeCell ref="I45:I46"/>
    <mergeCell ref="A47:A48"/>
    <mergeCell ref="B47:B48"/>
    <mergeCell ref="C47:C48"/>
    <mergeCell ref="E47:E48"/>
    <mergeCell ref="F47:F48"/>
    <mergeCell ref="G47:G48"/>
    <mergeCell ref="H47:H48"/>
    <mergeCell ref="I47:I48"/>
    <mergeCell ref="A45:A46"/>
    <mergeCell ref="B45:B46"/>
    <mergeCell ref="C45:C46"/>
    <mergeCell ref="E45:E46"/>
    <mergeCell ref="F45:F46"/>
    <mergeCell ref="G45:G46"/>
    <mergeCell ref="H50:H51"/>
    <mergeCell ref="I50:I51"/>
    <mergeCell ref="A52:A53"/>
    <mergeCell ref="B52:B53"/>
    <mergeCell ref="C52:C53"/>
    <mergeCell ref="E52:E53"/>
    <mergeCell ref="F52:F53"/>
    <mergeCell ref="G52:G53"/>
    <mergeCell ref="H52:H53"/>
    <mergeCell ref="I52:I53"/>
    <mergeCell ref="A50:A51"/>
    <mergeCell ref="B50:B51"/>
    <mergeCell ref="C50:C51"/>
    <mergeCell ref="E50:E51"/>
    <mergeCell ref="F50:F51"/>
    <mergeCell ref="G50:G51"/>
    <mergeCell ref="H56:H57"/>
    <mergeCell ref="I56:I57"/>
    <mergeCell ref="A58:A59"/>
    <mergeCell ref="B58:B59"/>
    <mergeCell ref="C58:C59"/>
    <mergeCell ref="E58:E59"/>
    <mergeCell ref="F58:F59"/>
    <mergeCell ref="G58:G59"/>
    <mergeCell ref="H58:H59"/>
    <mergeCell ref="I58:I59"/>
    <mergeCell ref="A56:A57"/>
    <mergeCell ref="B56:B57"/>
    <mergeCell ref="C56:C57"/>
    <mergeCell ref="E56:E57"/>
    <mergeCell ref="F56:F57"/>
    <mergeCell ref="G56:G57"/>
    <mergeCell ref="H64:H65"/>
    <mergeCell ref="I64:I65"/>
    <mergeCell ref="A64:A65"/>
    <mergeCell ref="B64:B65"/>
    <mergeCell ref="C64:C65"/>
    <mergeCell ref="E64:E65"/>
    <mergeCell ref="F64:F65"/>
    <mergeCell ref="G64:G65"/>
    <mergeCell ref="H60:H61"/>
    <mergeCell ref="I60:I61"/>
    <mergeCell ref="A62:A63"/>
    <mergeCell ref="B62:B63"/>
    <mergeCell ref="C62:C63"/>
    <mergeCell ref="E62:E63"/>
    <mergeCell ref="F62:F63"/>
    <mergeCell ref="G62:G63"/>
    <mergeCell ref="H62:H63"/>
    <mergeCell ref="I62:I63"/>
    <mergeCell ref="A60:A61"/>
    <mergeCell ref="B60:B61"/>
    <mergeCell ref="C60:C61"/>
    <mergeCell ref="E60:E61"/>
    <mergeCell ref="F60:F61"/>
    <mergeCell ref="G60:G6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Y25"/>
  <sheetViews>
    <sheetView workbookViewId="0">
      <selection sqref="A1:Y25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14</v>
      </c>
      <c r="X1" s="44" t="s">
        <v>15</v>
      </c>
      <c r="Y1" s="44" t="s">
        <v>16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 ht="33">
      <c r="A4" s="61" t="s">
        <v>485</v>
      </c>
      <c r="B4" s="61" t="s">
        <v>486</v>
      </c>
      <c r="C4" s="47" t="s">
        <v>487</v>
      </c>
      <c r="D4" s="11" t="s">
        <v>488</v>
      </c>
      <c r="E4" s="90">
        <v>120.48950773</v>
      </c>
      <c r="F4" s="90">
        <v>24.00924513</v>
      </c>
      <c r="G4" s="50" t="s">
        <v>489</v>
      </c>
      <c r="H4" s="50" t="s">
        <v>490</v>
      </c>
      <c r="I4" s="50">
        <v>13</v>
      </c>
      <c r="J4" s="38" t="s">
        <v>41</v>
      </c>
      <c r="K4" s="38">
        <v>2</v>
      </c>
      <c r="L4" s="1"/>
      <c r="M4" s="12">
        <f>N4*[2]基本資料!$A$24+O4*[2]基本資料!$B$24+P4*[2]基本資料!$C$24+Q4*[2]基本資料!$D$24+R4*[2]基本資料!$E$24+S4*[2]基本資料!$F$24</f>
        <v>13159.5</v>
      </c>
      <c r="N4" s="13">
        <v>8376</v>
      </c>
      <c r="O4" s="13">
        <v>95</v>
      </c>
      <c r="P4" s="13">
        <v>918</v>
      </c>
      <c r="Q4" s="13">
        <v>62</v>
      </c>
      <c r="R4" s="13">
        <v>1023</v>
      </c>
      <c r="S4" s="13">
        <v>15</v>
      </c>
      <c r="T4" s="14">
        <v>1306.5999999999999</v>
      </c>
      <c r="U4" s="4" t="s">
        <v>54</v>
      </c>
      <c r="V4" s="22"/>
      <c r="W4" s="15">
        <f>2100*K4</f>
        <v>4200</v>
      </c>
      <c r="X4" s="16">
        <f>T4/W4</f>
        <v>0.31109523809523809</v>
      </c>
      <c r="Y4" s="20"/>
    </row>
    <row r="5" spans="1:25">
      <c r="A5" s="61"/>
      <c r="B5" s="61"/>
      <c r="C5" s="47"/>
      <c r="D5" s="11" t="s">
        <v>491</v>
      </c>
      <c r="E5" s="63"/>
      <c r="F5" s="63"/>
      <c r="G5" s="50"/>
      <c r="H5" s="50"/>
      <c r="I5" s="50"/>
      <c r="J5" s="38" t="s">
        <v>45</v>
      </c>
      <c r="K5" s="38">
        <v>2</v>
      </c>
      <c r="L5" s="1"/>
      <c r="M5" s="12">
        <f>N5*[2]基本資料!$A$24+O5*[2]基本資料!$B$24+P5*[2]基本資料!$C$24+Q5*[2]基本資料!$D$24+R5*[2]基本資料!$E$24+S5*[2]基本資料!$F$24</f>
        <v>12977.7</v>
      </c>
      <c r="N5" s="13">
        <v>8226</v>
      </c>
      <c r="O5" s="13">
        <v>146</v>
      </c>
      <c r="P5" s="13">
        <v>991</v>
      </c>
      <c r="Q5" s="13">
        <v>43</v>
      </c>
      <c r="R5" s="13">
        <v>968</v>
      </c>
      <c r="S5" s="13">
        <v>22</v>
      </c>
      <c r="T5" s="14">
        <v>1443.6</v>
      </c>
      <c r="U5" s="4" t="s">
        <v>56</v>
      </c>
      <c r="V5" s="22"/>
      <c r="W5" s="15">
        <f t="shared" ref="W5:W23" si="0">2100*K5</f>
        <v>4200</v>
      </c>
      <c r="X5" s="16">
        <f t="shared" ref="X5:X25" si="1">T5/W5</f>
        <v>0.34371428571428569</v>
      </c>
      <c r="Y5" s="20"/>
    </row>
    <row r="6" spans="1:25" ht="33">
      <c r="A6" s="61" t="s">
        <v>485</v>
      </c>
      <c r="B6" s="61" t="s">
        <v>486</v>
      </c>
      <c r="C6" s="47" t="s">
        <v>492</v>
      </c>
      <c r="D6" s="11" t="s">
        <v>488</v>
      </c>
      <c r="E6" s="90">
        <v>120.48950773</v>
      </c>
      <c r="F6" s="90">
        <v>24.00924513</v>
      </c>
      <c r="G6" s="50" t="s">
        <v>489</v>
      </c>
      <c r="H6" s="50" t="s">
        <v>490</v>
      </c>
      <c r="I6" s="50">
        <v>13</v>
      </c>
      <c r="J6" s="38" t="s">
        <v>41</v>
      </c>
      <c r="K6" s="38">
        <v>1</v>
      </c>
      <c r="L6" s="1"/>
      <c r="M6" s="12">
        <f>N6*[2]基本資料!$A$24+O6*[2]基本資料!$B$24+P6*[2]基本資料!$C$24+Q6*[2]基本資料!$D$24+R6*[2]基本資料!$E$24+S6*[2]基本資料!$F$24</f>
        <v>7232.2</v>
      </c>
      <c r="N6" s="13">
        <v>5941</v>
      </c>
      <c r="O6" s="13">
        <v>33</v>
      </c>
      <c r="P6" s="13">
        <v>421</v>
      </c>
      <c r="Q6" s="13">
        <v>19</v>
      </c>
      <c r="R6" s="13">
        <v>182</v>
      </c>
      <c r="S6" s="13">
        <v>12</v>
      </c>
      <c r="T6" s="14">
        <v>692</v>
      </c>
      <c r="U6" s="4" t="s">
        <v>54</v>
      </c>
      <c r="V6" s="22" t="s">
        <v>431</v>
      </c>
      <c r="W6" s="15">
        <f>1700*K6</f>
        <v>1700</v>
      </c>
      <c r="X6" s="16">
        <f t="shared" si="1"/>
        <v>0.40705882352941175</v>
      </c>
      <c r="Y6" s="20"/>
    </row>
    <row r="7" spans="1:25">
      <c r="A7" s="61"/>
      <c r="B7" s="61"/>
      <c r="C7" s="47"/>
      <c r="D7" s="11" t="s">
        <v>491</v>
      </c>
      <c r="E7" s="63"/>
      <c r="F7" s="63"/>
      <c r="G7" s="50"/>
      <c r="H7" s="50"/>
      <c r="I7" s="50"/>
      <c r="J7" s="38" t="s">
        <v>45</v>
      </c>
      <c r="K7" s="38">
        <v>1</v>
      </c>
      <c r="L7" s="1"/>
      <c r="M7" s="12">
        <f>N7*[2]基本資料!$A$24+O7*[2]基本資料!$B$24+P7*[2]基本資料!$C$24+Q7*[2]基本資料!$D$24+R7*[2]基本資料!$E$24+S7*[2]基本資料!$F$24</f>
        <v>9096.5</v>
      </c>
      <c r="N7" s="13">
        <v>7403</v>
      </c>
      <c r="O7" s="13">
        <v>64</v>
      </c>
      <c r="P7" s="13">
        <v>471</v>
      </c>
      <c r="Q7" s="13">
        <v>37</v>
      </c>
      <c r="R7" s="13">
        <v>259</v>
      </c>
      <c r="S7" s="13">
        <v>5</v>
      </c>
      <c r="T7" s="14">
        <v>926.6</v>
      </c>
      <c r="U7" s="4" t="s">
        <v>56</v>
      </c>
      <c r="V7" s="22" t="s">
        <v>493</v>
      </c>
      <c r="W7" s="15">
        <f>1700*K7</f>
        <v>1700</v>
      </c>
      <c r="X7" s="16">
        <f t="shared" si="1"/>
        <v>0.54505882352941182</v>
      </c>
      <c r="Y7" s="20"/>
    </row>
    <row r="8" spans="1:25" ht="33">
      <c r="A8" s="61" t="s">
        <v>485</v>
      </c>
      <c r="B8" s="61" t="s">
        <v>486</v>
      </c>
      <c r="C8" s="47" t="s">
        <v>494</v>
      </c>
      <c r="D8" s="11" t="s">
        <v>495</v>
      </c>
      <c r="E8" s="90">
        <v>120.50798488</v>
      </c>
      <c r="F8" s="90">
        <v>23.98212384</v>
      </c>
      <c r="G8" s="50" t="s">
        <v>496</v>
      </c>
      <c r="H8" s="50" t="s">
        <v>497</v>
      </c>
      <c r="I8" s="50">
        <v>6</v>
      </c>
      <c r="J8" s="38" t="s">
        <v>41</v>
      </c>
      <c r="K8" s="38">
        <v>2</v>
      </c>
      <c r="L8" s="1"/>
      <c r="M8" s="12">
        <f>N8*[2]基本資料!$A$24+O8*[2]基本資料!$B$24+P8*[2]基本資料!$C$24+Q8*[2]基本資料!$D$24+R8*[2]基本資料!$E$24+S8*[2]基本資料!$F$24</f>
        <v>10183.6</v>
      </c>
      <c r="N8" s="13">
        <v>7843</v>
      </c>
      <c r="O8" s="13">
        <v>110</v>
      </c>
      <c r="P8" s="13">
        <v>750</v>
      </c>
      <c r="Q8" s="13">
        <v>4</v>
      </c>
      <c r="R8" s="13">
        <v>341</v>
      </c>
      <c r="S8" s="13">
        <v>26</v>
      </c>
      <c r="T8" s="14">
        <v>1163.5</v>
      </c>
      <c r="U8" s="4" t="s">
        <v>54</v>
      </c>
      <c r="V8" s="22"/>
      <c r="W8" s="15">
        <f t="shared" si="0"/>
        <v>4200</v>
      </c>
      <c r="X8" s="16">
        <f t="shared" si="1"/>
        <v>0.27702380952380951</v>
      </c>
      <c r="Y8" s="20"/>
    </row>
    <row r="9" spans="1:25">
      <c r="A9" s="61"/>
      <c r="B9" s="61"/>
      <c r="C9" s="47"/>
      <c r="D9" s="11" t="s">
        <v>498</v>
      </c>
      <c r="E9" s="63"/>
      <c r="F9" s="63"/>
      <c r="G9" s="50"/>
      <c r="H9" s="50"/>
      <c r="I9" s="50"/>
      <c r="J9" s="38" t="s">
        <v>45</v>
      </c>
      <c r="K9" s="38">
        <v>2</v>
      </c>
      <c r="L9" s="1"/>
      <c r="M9" s="12">
        <f>N9*[2]基本資料!$A$24+O9*[2]基本資料!$B$24+P9*[2]基本資料!$C$24+Q9*[2]基本資料!$D$24+R9*[2]基本資料!$E$24+S9*[2]基本資料!$F$24</f>
        <v>9970.7000000000007</v>
      </c>
      <c r="N9" s="13">
        <v>7691</v>
      </c>
      <c r="O9" s="13">
        <v>71</v>
      </c>
      <c r="P9" s="13">
        <v>974</v>
      </c>
      <c r="Q9" s="13">
        <v>16</v>
      </c>
      <c r="R9" s="13">
        <v>216</v>
      </c>
      <c r="S9" s="13">
        <v>27</v>
      </c>
      <c r="T9" s="14">
        <v>1175.8</v>
      </c>
      <c r="U9" s="4" t="s">
        <v>56</v>
      </c>
      <c r="V9" s="22"/>
      <c r="W9" s="15">
        <f t="shared" si="0"/>
        <v>4200</v>
      </c>
      <c r="X9" s="16">
        <f t="shared" si="1"/>
        <v>0.27995238095238095</v>
      </c>
      <c r="Y9" s="20"/>
    </row>
    <row r="10" spans="1:25" ht="33">
      <c r="A10" s="61" t="s">
        <v>485</v>
      </c>
      <c r="B10" s="61" t="s">
        <v>486</v>
      </c>
      <c r="C10" s="47" t="s">
        <v>499</v>
      </c>
      <c r="D10" s="11" t="s">
        <v>495</v>
      </c>
      <c r="E10" s="90">
        <v>120.50798488</v>
      </c>
      <c r="F10" s="90">
        <v>23.98212384</v>
      </c>
      <c r="G10" s="50" t="s">
        <v>496</v>
      </c>
      <c r="H10" s="50" t="s">
        <v>497</v>
      </c>
      <c r="I10" s="50">
        <v>6</v>
      </c>
      <c r="J10" s="38" t="s">
        <v>41</v>
      </c>
      <c r="K10" s="38">
        <v>1</v>
      </c>
      <c r="L10" s="1"/>
      <c r="M10" s="12">
        <f>N10*[2]基本資料!$A$24+O10*[2]基本資料!$B$24+P10*[2]基本資料!$C$24+Q10*[2]基本資料!$D$24+R10*[2]基本資料!$E$24+S10*[2]基本資料!$F$24</f>
        <v>12184.5</v>
      </c>
      <c r="N10" s="13">
        <v>10692</v>
      </c>
      <c r="O10" s="13">
        <v>85</v>
      </c>
      <c r="P10" s="13">
        <v>632</v>
      </c>
      <c r="Q10" s="13">
        <v>31</v>
      </c>
      <c r="R10" s="13">
        <v>108</v>
      </c>
      <c r="S10" s="13">
        <v>0</v>
      </c>
      <c r="T10" s="14">
        <v>1000</v>
      </c>
      <c r="U10" s="4" t="s">
        <v>54</v>
      </c>
      <c r="V10" s="22" t="s">
        <v>431</v>
      </c>
      <c r="W10" s="15">
        <f>1700*K10</f>
        <v>1700</v>
      </c>
      <c r="X10" s="16">
        <f t="shared" si="1"/>
        <v>0.58823529411764708</v>
      </c>
      <c r="Y10" s="20"/>
    </row>
    <row r="11" spans="1:25">
      <c r="A11" s="61"/>
      <c r="B11" s="61"/>
      <c r="C11" s="47"/>
      <c r="D11" s="11" t="s">
        <v>498</v>
      </c>
      <c r="E11" s="63"/>
      <c r="F11" s="63"/>
      <c r="G11" s="50"/>
      <c r="H11" s="50"/>
      <c r="I11" s="50"/>
      <c r="J11" s="38" t="s">
        <v>45</v>
      </c>
      <c r="K11" s="38">
        <v>1</v>
      </c>
      <c r="L11" s="1"/>
      <c r="M11" s="12">
        <f>N11*[2]基本資料!$A$24+O11*[2]基本資料!$B$24+P11*[2]基本資料!$C$24+Q11*[2]基本資料!$D$24+R11*[2]基本資料!$E$24+S11*[2]基本資料!$F$24</f>
        <v>8455.5</v>
      </c>
      <c r="N11" s="13">
        <v>4242</v>
      </c>
      <c r="O11" s="13">
        <v>54</v>
      </c>
      <c r="P11" s="13">
        <v>669</v>
      </c>
      <c r="Q11" s="13">
        <v>30</v>
      </c>
      <c r="R11" s="13">
        <v>1013</v>
      </c>
      <c r="S11" s="13">
        <v>0</v>
      </c>
      <c r="T11" s="14">
        <v>803</v>
      </c>
      <c r="U11" s="4" t="s">
        <v>56</v>
      </c>
      <c r="V11" s="22" t="s">
        <v>431</v>
      </c>
      <c r="W11" s="15">
        <f>1700*K11</f>
        <v>1700</v>
      </c>
      <c r="X11" s="16">
        <f t="shared" si="1"/>
        <v>0.47235294117647059</v>
      </c>
      <c r="Y11" s="20"/>
    </row>
    <row r="12" spans="1:25" ht="33">
      <c r="A12" s="61" t="s">
        <v>485</v>
      </c>
      <c r="B12" s="61" t="s">
        <v>486</v>
      </c>
      <c r="C12" s="47" t="s">
        <v>500</v>
      </c>
      <c r="D12" s="11" t="s">
        <v>495</v>
      </c>
      <c r="E12" s="90">
        <v>120.50798488</v>
      </c>
      <c r="F12" s="90">
        <v>23.98212384</v>
      </c>
      <c r="G12" s="50" t="s">
        <v>496</v>
      </c>
      <c r="H12" s="50" t="s">
        <v>497</v>
      </c>
      <c r="I12" s="50">
        <v>6</v>
      </c>
      <c r="J12" s="38" t="s">
        <v>41</v>
      </c>
      <c r="K12" s="38">
        <v>1</v>
      </c>
      <c r="L12" s="1"/>
      <c r="M12" s="12">
        <f>N12*[2]基本資料!$A$24+O12*[2]基本資料!$B$24+P12*[2]基本資料!$C$24+Q12*[2]基本資料!$D$24+R12*[2]基本資料!$E$24+S12*[2]基本資料!$F$24</f>
        <v>6946.5</v>
      </c>
      <c r="N12" s="13">
        <v>5793</v>
      </c>
      <c r="O12" s="13">
        <v>25</v>
      </c>
      <c r="P12" s="13">
        <v>506</v>
      </c>
      <c r="Q12" s="13">
        <v>15</v>
      </c>
      <c r="R12" s="13">
        <v>104</v>
      </c>
      <c r="S12" s="13">
        <v>0</v>
      </c>
      <c r="T12" s="14">
        <v>627</v>
      </c>
      <c r="U12" s="4" t="s">
        <v>54</v>
      </c>
      <c r="V12" s="22" t="s">
        <v>431</v>
      </c>
      <c r="W12" s="15">
        <f>1700*K12</f>
        <v>1700</v>
      </c>
      <c r="X12" s="16">
        <f t="shared" si="1"/>
        <v>0.36882352941176472</v>
      </c>
      <c r="Y12" s="20"/>
    </row>
    <row r="13" spans="1:25">
      <c r="A13" s="61"/>
      <c r="B13" s="61"/>
      <c r="C13" s="47"/>
      <c r="D13" s="11" t="s">
        <v>498</v>
      </c>
      <c r="E13" s="63"/>
      <c r="F13" s="63"/>
      <c r="G13" s="50"/>
      <c r="H13" s="50"/>
      <c r="I13" s="50"/>
      <c r="J13" s="38" t="s">
        <v>45</v>
      </c>
      <c r="K13" s="38">
        <v>1</v>
      </c>
      <c r="L13" s="1"/>
      <c r="M13" s="12">
        <f>N13*[2]基本資料!$A$24+O13*[2]基本資料!$B$24+P13*[2]基本資料!$C$24+Q13*[2]基本資料!$D$24+R13*[2]基本資料!$E$24+S13*[2]基本資料!$F$24</f>
        <v>4048.5</v>
      </c>
      <c r="N13" s="13">
        <v>3195</v>
      </c>
      <c r="O13" s="13">
        <v>45</v>
      </c>
      <c r="P13" s="13">
        <v>288</v>
      </c>
      <c r="Q13" s="13">
        <v>1</v>
      </c>
      <c r="R13" s="13">
        <v>117</v>
      </c>
      <c r="S13" s="13">
        <v>0</v>
      </c>
      <c r="T13" s="14">
        <v>468.5</v>
      </c>
      <c r="U13" s="4" t="s">
        <v>56</v>
      </c>
      <c r="V13" s="22" t="s">
        <v>431</v>
      </c>
      <c r="W13" s="15">
        <f>1700*K13</f>
        <v>1700</v>
      </c>
      <c r="X13" s="16">
        <f t="shared" si="1"/>
        <v>0.27558823529411763</v>
      </c>
      <c r="Y13" s="20"/>
    </row>
    <row r="14" spans="1:25" ht="33">
      <c r="A14" s="61" t="s">
        <v>485</v>
      </c>
      <c r="B14" s="61" t="s">
        <v>486</v>
      </c>
      <c r="C14" s="47" t="s">
        <v>501</v>
      </c>
      <c r="D14" s="11" t="s">
        <v>502</v>
      </c>
      <c r="E14" s="90">
        <v>120.54248387</v>
      </c>
      <c r="F14" s="90">
        <v>23.965147959999999</v>
      </c>
      <c r="G14" s="50" t="s">
        <v>503</v>
      </c>
      <c r="H14" s="50" t="s">
        <v>504</v>
      </c>
      <c r="I14" s="50">
        <v>3.2</v>
      </c>
      <c r="J14" s="38" t="s">
        <v>41</v>
      </c>
      <c r="K14" s="38">
        <v>2</v>
      </c>
      <c r="L14" s="1"/>
      <c r="M14" s="12">
        <f>N14*[2]基本資料!$A$24+O14*[2]基本資料!$B$24+P14*[2]基本資料!$C$24+Q14*[2]基本資料!$D$24+R14*[2]基本資料!$E$24+S14*[2]基本資料!$F$24</f>
        <v>21785.1</v>
      </c>
      <c r="N14" s="1">
        <v>17367</v>
      </c>
      <c r="O14" s="1">
        <v>148</v>
      </c>
      <c r="P14" s="1">
        <v>1751</v>
      </c>
      <c r="Q14" s="1">
        <v>31</v>
      </c>
      <c r="R14" s="1">
        <v>487</v>
      </c>
      <c r="S14" s="1">
        <v>26</v>
      </c>
      <c r="T14" s="1">
        <v>1951.5</v>
      </c>
      <c r="U14" s="4" t="s">
        <v>54</v>
      </c>
      <c r="V14" s="22"/>
      <c r="W14" s="15">
        <f t="shared" si="0"/>
        <v>4200</v>
      </c>
      <c r="X14" s="16">
        <f t="shared" si="1"/>
        <v>0.46464285714285714</v>
      </c>
      <c r="Y14" s="1"/>
    </row>
    <row r="15" spans="1:25">
      <c r="A15" s="61"/>
      <c r="B15" s="61"/>
      <c r="C15" s="47"/>
      <c r="D15" s="11" t="s">
        <v>505</v>
      </c>
      <c r="E15" s="63"/>
      <c r="F15" s="63"/>
      <c r="G15" s="50"/>
      <c r="H15" s="50"/>
      <c r="I15" s="50"/>
      <c r="J15" s="38" t="s">
        <v>45</v>
      </c>
      <c r="K15" s="38">
        <v>2</v>
      </c>
      <c r="L15" s="1"/>
      <c r="M15" s="12">
        <f>N15*[2]基本資料!$A$24+O15*[2]基本資料!$B$24+P15*[2]基本資料!$C$24+Q15*[2]基本資料!$D$24+R15*[2]基本資料!$E$24+S15*[2]基本資料!$F$24</f>
        <v>20884.5</v>
      </c>
      <c r="N15" s="1">
        <v>16569</v>
      </c>
      <c r="O15" s="1">
        <v>154</v>
      </c>
      <c r="P15" s="1">
        <v>1723</v>
      </c>
      <c r="Q15" s="1">
        <v>47</v>
      </c>
      <c r="R15" s="1">
        <v>450</v>
      </c>
      <c r="S15" s="1">
        <v>15</v>
      </c>
      <c r="T15" s="1">
        <v>1979.5</v>
      </c>
      <c r="U15" s="4" t="s">
        <v>56</v>
      </c>
      <c r="V15" s="22"/>
      <c r="W15" s="15">
        <f t="shared" si="0"/>
        <v>4200</v>
      </c>
      <c r="X15" s="16">
        <f t="shared" si="1"/>
        <v>0.47130952380952379</v>
      </c>
      <c r="Y15" s="1"/>
    </row>
    <row r="16" spans="1:25" ht="33">
      <c r="A16" s="61" t="s">
        <v>485</v>
      </c>
      <c r="B16" s="61" t="s">
        <v>486</v>
      </c>
      <c r="C16" s="47" t="s">
        <v>506</v>
      </c>
      <c r="D16" s="11" t="s">
        <v>502</v>
      </c>
      <c r="E16" s="90">
        <v>120.54248387</v>
      </c>
      <c r="F16" s="90">
        <v>23.965147959999999</v>
      </c>
      <c r="G16" s="50" t="s">
        <v>503</v>
      </c>
      <c r="H16" s="50" t="s">
        <v>504</v>
      </c>
      <c r="I16" s="50">
        <v>3.2</v>
      </c>
      <c r="J16" s="38" t="s">
        <v>41</v>
      </c>
      <c r="K16" s="38">
        <v>1</v>
      </c>
      <c r="L16" s="1"/>
      <c r="M16" s="12">
        <f>N16*[2]基本資料!$A$24+O16*[2]基本資料!$B$24+P16*[2]基本資料!$C$24+Q16*[2]基本資料!$D$24+R16*[2]基本資料!$E$24+S16*[2]基本資料!$F$24</f>
        <v>3311.8</v>
      </c>
      <c r="N16" s="1">
        <v>3073</v>
      </c>
      <c r="O16" s="1">
        <v>9</v>
      </c>
      <c r="P16" s="1">
        <v>117</v>
      </c>
      <c r="Q16" s="1">
        <v>7</v>
      </c>
      <c r="R16" s="1">
        <v>9</v>
      </c>
      <c r="S16" s="1">
        <v>3</v>
      </c>
      <c r="T16" s="1">
        <v>289.60000000000002</v>
      </c>
      <c r="U16" s="4" t="s">
        <v>54</v>
      </c>
      <c r="V16" s="22" t="s">
        <v>431</v>
      </c>
      <c r="W16" s="15">
        <f>1700*K16</f>
        <v>1700</v>
      </c>
      <c r="X16" s="16">
        <f t="shared" si="1"/>
        <v>0.1703529411764706</v>
      </c>
      <c r="Y16" s="1"/>
    </row>
    <row r="17" spans="1:25">
      <c r="A17" s="61"/>
      <c r="B17" s="61"/>
      <c r="C17" s="47"/>
      <c r="D17" s="11" t="s">
        <v>505</v>
      </c>
      <c r="E17" s="63"/>
      <c r="F17" s="63"/>
      <c r="G17" s="50"/>
      <c r="H17" s="50"/>
      <c r="I17" s="50"/>
      <c r="J17" s="38" t="s">
        <v>45</v>
      </c>
      <c r="K17" s="38">
        <v>1</v>
      </c>
      <c r="L17" s="1"/>
      <c r="M17" s="12">
        <f>N17*[2]基本資料!$A$24+O17*[2]基本資料!$B$24+P17*[2]基本資料!$C$24+Q17*[2]基本資料!$D$24+R17*[2]基本資料!$E$24+S17*[2]基本資料!$F$24</f>
        <v>7741.3</v>
      </c>
      <c r="N17" s="1">
        <v>6736</v>
      </c>
      <c r="O17" s="1">
        <v>43</v>
      </c>
      <c r="P17" s="1">
        <v>318</v>
      </c>
      <c r="Q17" s="1">
        <v>16</v>
      </c>
      <c r="R17" s="1">
        <v>136</v>
      </c>
      <c r="S17" s="1">
        <v>13</v>
      </c>
      <c r="T17" s="1">
        <v>1028.3</v>
      </c>
      <c r="U17" s="4" t="s">
        <v>56</v>
      </c>
      <c r="V17" s="22" t="s">
        <v>431</v>
      </c>
      <c r="W17" s="15">
        <f>1700*K17</f>
        <v>1700</v>
      </c>
      <c r="X17" s="16">
        <f t="shared" si="1"/>
        <v>0.60488235294117643</v>
      </c>
      <c r="Y17" s="1"/>
    </row>
    <row r="18" spans="1:25" ht="33">
      <c r="A18" s="61" t="s">
        <v>507</v>
      </c>
      <c r="B18" s="61" t="s">
        <v>508</v>
      </c>
      <c r="C18" s="47" t="s">
        <v>509</v>
      </c>
      <c r="D18" s="11" t="s">
        <v>510</v>
      </c>
      <c r="E18" s="90">
        <v>120.56944359000001</v>
      </c>
      <c r="F18" s="90">
        <v>23.944805120000002</v>
      </c>
      <c r="G18" s="50" t="s">
        <v>511</v>
      </c>
      <c r="H18" s="50" t="s">
        <v>512</v>
      </c>
      <c r="I18" s="50">
        <v>3.9</v>
      </c>
      <c r="J18" s="38" t="s">
        <v>41</v>
      </c>
      <c r="K18" s="38">
        <v>2</v>
      </c>
      <c r="L18" s="1"/>
      <c r="M18" s="12">
        <f>N18*[2]基本資料!$A$24+O18*[2]基本資料!$B$24+P18*[2]基本資料!$C$24+Q18*[2]基本資料!$D$24+R18*[2]基本資料!$E$24+S18*[2]基本資料!$F$24</f>
        <v>12696.9</v>
      </c>
      <c r="N18" s="1">
        <v>9840</v>
      </c>
      <c r="O18" s="1">
        <v>117</v>
      </c>
      <c r="P18" s="1">
        <v>1344</v>
      </c>
      <c r="Q18" s="1">
        <v>20</v>
      </c>
      <c r="R18" s="1">
        <v>199</v>
      </c>
      <c r="S18" s="1">
        <v>14</v>
      </c>
      <c r="T18" s="1">
        <v>1220.2</v>
      </c>
      <c r="U18" s="4" t="s">
        <v>54</v>
      </c>
      <c r="V18" s="22"/>
      <c r="W18" s="15">
        <f t="shared" si="0"/>
        <v>4200</v>
      </c>
      <c r="X18" s="16">
        <f t="shared" si="1"/>
        <v>0.29052380952380952</v>
      </c>
      <c r="Y18" s="1"/>
    </row>
    <row r="19" spans="1:25">
      <c r="A19" s="61"/>
      <c r="B19" s="61"/>
      <c r="C19" s="47"/>
      <c r="D19" s="11" t="s">
        <v>513</v>
      </c>
      <c r="E19" s="63"/>
      <c r="F19" s="63"/>
      <c r="G19" s="50"/>
      <c r="H19" s="50"/>
      <c r="I19" s="50"/>
      <c r="J19" s="38" t="s">
        <v>45</v>
      </c>
      <c r="K19" s="38">
        <v>2</v>
      </c>
      <c r="L19" s="1"/>
      <c r="M19" s="12">
        <f>N19*[2]基本資料!$A$24+O19*[2]基本資料!$B$24+P19*[2]基本資料!$C$24+Q19*[2]基本資料!$D$24+R19*[2]基本資料!$E$24+S19*[2]基本資料!$F$24</f>
        <v>12274.1</v>
      </c>
      <c r="N19" s="1">
        <v>9701</v>
      </c>
      <c r="O19" s="1">
        <v>110</v>
      </c>
      <c r="P19" s="1">
        <v>1181</v>
      </c>
      <c r="Q19" s="1">
        <v>0</v>
      </c>
      <c r="R19" s="1">
        <v>209</v>
      </c>
      <c r="S19" s="1">
        <v>16</v>
      </c>
      <c r="T19" s="1">
        <v>1238.9000000000001</v>
      </c>
      <c r="U19" s="4" t="s">
        <v>56</v>
      </c>
      <c r="V19" s="22"/>
      <c r="W19" s="15">
        <f t="shared" si="0"/>
        <v>4200</v>
      </c>
      <c r="X19" s="16">
        <f t="shared" si="1"/>
        <v>0.2949761904761905</v>
      </c>
      <c r="Y19" s="1"/>
    </row>
    <row r="20" spans="1:25" ht="33">
      <c r="A20" s="61" t="s">
        <v>507</v>
      </c>
      <c r="B20" s="61" t="s">
        <v>486</v>
      </c>
      <c r="C20" s="47" t="s">
        <v>514</v>
      </c>
      <c r="D20" s="11" t="s">
        <v>515</v>
      </c>
      <c r="E20" s="90">
        <v>120.56944359000001</v>
      </c>
      <c r="F20" s="90">
        <v>23.944805120000002</v>
      </c>
      <c r="G20" s="50" t="s">
        <v>511</v>
      </c>
      <c r="H20" s="50" t="s">
        <v>512</v>
      </c>
      <c r="I20" s="50">
        <v>3.9</v>
      </c>
      <c r="J20" s="38" t="s">
        <v>41</v>
      </c>
      <c r="K20" s="38">
        <v>1</v>
      </c>
      <c r="L20" s="1"/>
      <c r="M20" s="12">
        <f>N20*[2]基本資料!$A$24+O20*[2]基本資料!$B$24+P20*[2]基本資料!$C$24+Q20*[2]基本資料!$D$24+R20*[2]基本資料!$E$24+S20*[2]基本資料!$F$24</f>
        <v>7056.6</v>
      </c>
      <c r="N20" s="1">
        <v>6645</v>
      </c>
      <c r="O20" s="1">
        <v>30</v>
      </c>
      <c r="P20" s="1">
        <v>234</v>
      </c>
      <c r="Q20" s="1">
        <v>0</v>
      </c>
      <c r="R20" s="1">
        <v>4</v>
      </c>
      <c r="S20" s="1">
        <v>6</v>
      </c>
      <c r="T20" s="1">
        <v>580.1</v>
      </c>
      <c r="U20" s="4" t="s">
        <v>56</v>
      </c>
      <c r="V20" s="22" t="s">
        <v>431</v>
      </c>
      <c r="W20" s="15">
        <f>1700*K20</f>
        <v>1700</v>
      </c>
      <c r="X20" s="16">
        <f t="shared" si="1"/>
        <v>0.34123529411764708</v>
      </c>
      <c r="Y20" s="1"/>
    </row>
    <row r="21" spans="1:25">
      <c r="A21" s="61"/>
      <c r="B21" s="61"/>
      <c r="C21" s="47"/>
      <c r="D21" s="11" t="s">
        <v>516</v>
      </c>
      <c r="E21" s="63"/>
      <c r="F21" s="63"/>
      <c r="G21" s="50"/>
      <c r="H21" s="50"/>
      <c r="I21" s="50"/>
      <c r="J21" s="38" t="s">
        <v>45</v>
      </c>
      <c r="K21" s="38">
        <v>1</v>
      </c>
      <c r="L21" s="1"/>
      <c r="M21" s="12">
        <f>N21*[2]基本資料!$A$24+O21*[2]基本資料!$B$24+P21*[2]基本資料!$C$24+Q21*[2]基本資料!$D$24+R21*[2]基本資料!$E$24+S21*[2]基本資料!$F$24</f>
        <v>11763.9</v>
      </c>
      <c r="N21" s="1">
        <v>9957</v>
      </c>
      <c r="O21" s="1">
        <v>82</v>
      </c>
      <c r="P21" s="1">
        <v>543</v>
      </c>
      <c r="Q21" s="1">
        <v>47</v>
      </c>
      <c r="R21" s="1">
        <v>241</v>
      </c>
      <c r="S21" s="1">
        <v>9</v>
      </c>
      <c r="T21" s="1">
        <v>1132.5999999999999</v>
      </c>
      <c r="U21" s="4" t="s">
        <v>56</v>
      </c>
      <c r="V21" s="22" t="s">
        <v>431</v>
      </c>
      <c r="W21" s="15">
        <f>1700*K21</f>
        <v>1700</v>
      </c>
      <c r="X21" s="16">
        <f t="shared" si="1"/>
        <v>0.66623529411764704</v>
      </c>
      <c r="Y21" s="1"/>
    </row>
    <row r="22" spans="1:25" ht="33">
      <c r="A22" s="61" t="s">
        <v>507</v>
      </c>
      <c r="B22" s="61" t="s">
        <v>508</v>
      </c>
      <c r="C22" s="47" t="s">
        <v>517</v>
      </c>
      <c r="D22" s="11" t="s">
        <v>518</v>
      </c>
      <c r="E22" s="90">
        <v>120.60446905000001</v>
      </c>
      <c r="F22" s="90">
        <v>23.94161514</v>
      </c>
      <c r="G22" s="50" t="s">
        <v>519</v>
      </c>
      <c r="H22" s="50" t="s">
        <v>520</v>
      </c>
      <c r="I22" s="50">
        <v>6.5</v>
      </c>
      <c r="J22" s="38" t="s">
        <v>41</v>
      </c>
      <c r="K22" s="38">
        <v>2</v>
      </c>
      <c r="L22" s="1"/>
      <c r="M22" s="12">
        <f>N22*[2]基本資料!$A$24+O22*[2]基本資料!$B$24+P22*[2]基本資料!$C$24+Q22*[2]基本資料!$D$24+R22*[2]基本資料!$E$24+S22*[2]基本資料!$F$24</f>
        <v>13006.1</v>
      </c>
      <c r="N22" s="1">
        <v>10634</v>
      </c>
      <c r="O22" s="1">
        <v>119</v>
      </c>
      <c r="P22" s="1">
        <v>1462</v>
      </c>
      <c r="Q22" s="1">
        <v>0</v>
      </c>
      <c r="R22" s="1">
        <v>0</v>
      </c>
      <c r="S22" s="1">
        <v>1</v>
      </c>
      <c r="T22" s="1">
        <v>1168.5</v>
      </c>
      <c r="U22" s="4" t="s">
        <v>56</v>
      </c>
      <c r="V22" s="22"/>
      <c r="W22" s="15">
        <f t="shared" si="0"/>
        <v>4200</v>
      </c>
      <c r="X22" s="16">
        <f t="shared" si="1"/>
        <v>0.27821428571428569</v>
      </c>
      <c r="Y22" s="1"/>
    </row>
    <row r="23" spans="1:25">
      <c r="A23" s="61"/>
      <c r="B23" s="61"/>
      <c r="C23" s="47"/>
      <c r="D23" s="11" t="s">
        <v>521</v>
      </c>
      <c r="E23" s="63"/>
      <c r="F23" s="63"/>
      <c r="G23" s="50"/>
      <c r="H23" s="50"/>
      <c r="I23" s="50"/>
      <c r="J23" s="38" t="s">
        <v>45</v>
      </c>
      <c r="K23" s="38">
        <v>2</v>
      </c>
      <c r="L23" s="1"/>
      <c r="M23" s="12">
        <f>N23*[2]基本資料!$A$24+O23*[2]基本資料!$B$24+P23*[2]基本資料!$C$24+Q23*[2]基本資料!$D$24+R23*[2]基本資料!$E$24+S23*[2]基本資料!$F$24</f>
        <v>12985.5</v>
      </c>
      <c r="N23" s="1">
        <v>11433</v>
      </c>
      <c r="O23" s="1">
        <v>110</v>
      </c>
      <c r="P23" s="1">
        <v>925</v>
      </c>
      <c r="Q23" s="1">
        <v>0</v>
      </c>
      <c r="R23" s="1">
        <v>0</v>
      </c>
      <c r="S23" s="1">
        <v>0</v>
      </c>
      <c r="T23" s="1">
        <v>1099</v>
      </c>
      <c r="U23" s="4" t="s">
        <v>54</v>
      </c>
      <c r="V23" s="22"/>
      <c r="W23" s="15">
        <f t="shared" si="0"/>
        <v>4200</v>
      </c>
      <c r="X23" s="16">
        <f t="shared" si="1"/>
        <v>0.26166666666666666</v>
      </c>
      <c r="Y23" s="1"/>
    </row>
    <row r="24" spans="1:25" ht="33">
      <c r="A24" s="61" t="s">
        <v>507</v>
      </c>
      <c r="B24" s="61" t="s">
        <v>508</v>
      </c>
      <c r="C24" s="47" t="s">
        <v>522</v>
      </c>
      <c r="D24" s="11" t="s">
        <v>518</v>
      </c>
      <c r="E24" s="90">
        <v>120.60446905000001</v>
      </c>
      <c r="F24" s="90">
        <v>23.94161514</v>
      </c>
      <c r="G24" s="50" t="s">
        <v>519</v>
      </c>
      <c r="H24" s="50" t="s">
        <v>520</v>
      </c>
      <c r="I24" s="50">
        <v>6.5</v>
      </c>
      <c r="J24" s="38" t="s">
        <v>41</v>
      </c>
      <c r="K24" s="38">
        <v>1</v>
      </c>
      <c r="L24" s="1"/>
      <c r="M24" s="12">
        <f>N24*[2]基本資料!$A$24+O24*[2]基本資料!$B$24+P24*[2]基本資料!$C$24+Q24*[2]基本資料!$D$24+R24*[2]基本資料!$E$24+S24*[2]基本資料!$F$24</f>
        <v>9056</v>
      </c>
      <c r="N24" s="1">
        <v>8621</v>
      </c>
      <c r="O24" s="1">
        <v>34</v>
      </c>
      <c r="P24" s="1">
        <v>256</v>
      </c>
      <c r="Q24" s="1">
        <v>0</v>
      </c>
      <c r="R24" s="1">
        <v>0</v>
      </c>
      <c r="S24" s="1">
        <v>0</v>
      </c>
      <c r="T24" s="1">
        <v>980.5</v>
      </c>
      <c r="U24" s="4" t="s">
        <v>56</v>
      </c>
      <c r="V24" s="22" t="s">
        <v>431</v>
      </c>
      <c r="W24" s="15">
        <f>1700*K24</f>
        <v>1700</v>
      </c>
      <c r="X24" s="16">
        <f t="shared" si="1"/>
        <v>0.57676470588235296</v>
      </c>
      <c r="Y24" s="1"/>
    </row>
    <row r="25" spans="1:25">
      <c r="A25" s="61"/>
      <c r="B25" s="61"/>
      <c r="C25" s="47"/>
      <c r="D25" s="11" t="s">
        <v>521</v>
      </c>
      <c r="E25" s="63"/>
      <c r="F25" s="63"/>
      <c r="G25" s="50"/>
      <c r="H25" s="50"/>
      <c r="I25" s="50"/>
      <c r="J25" s="38" t="s">
        <v>45</v>
      </c>
      <c r="K25" s="38">
        <v>1</v>
      </c>
      <c r="L25" s="1"/>
      <c r="M25" s="12">
        <f>N25*[2]基本資料!$A$24+O25*[2]基本資料!$B$24+P25*[2]基本資料!$C$24+Q25*[2]基本資料!$D$24+R25*[2]基本資料!$E$24+S25*[2]基本資料!$F$24</f>
        <v>6468.6</v>
      </c>
      <c r="N25" s="1">
        <v>5274</v>
      </c>
      <c r="O25" s="1">
        <v>58</v>
      </c>
      <c r="P25" s="1">
        <v>312</v>
      </c>
      <c r="Q25" s="1">
        <v>0</v>
      </c>
      <c r="R25" s="1">
        <v>210</v>
      </c>
      <c r="S25" s="1">
        <v>16</v>
      </c>
      <c r="T25" s="1">
        <v>727.4</v>
      </c>
      <c r="U25" s="4" t="s">
        <v>56</v>
      </c>
      <c r="V25" s="22" t="s">
        <v>431</v>
      </c>
      <c r="W25" s="15">
        <f>1700*K25</f>
        <v>1700</v>
      </c>
      <c r="X25" s="16">
        <f t="shared" si="1"/>
        <v>0.42788235294117644</v>
      </c>
      <c r="Y25" s="1"/>
    </row>
  </sheetData>
  <mergeCells count="103">
    <mergeCell ref="T1:U1"/>
    <mergeCell ref="X1:X3"/>
    <mergeCell ref="Y1:Y3"/>
    <mergeCell ref="A4:A5"/>
    <mergeCell ref="B4:B5"/>
    <mergeCell ref="C4:C5"/>
    <mergeCell ref="E4:E5"/>
    <mergeCell ref="F4:F5"/>
    <mergeCell ref="G4:G5"/>
    <mergeCell ref="H4:H5"/>
    <mergeCell ref="G1:G3"/>
    <mergeCell ref="H1:H3"/>
    <mergeCell ref="I1:I3"/>
    <mergeCell ref="J1:J3"/>
    <mergeCell ref="K1:L1"/>
    <mergeCell ref="M1:S1"/>
    <mergeCell ref="A1:A3"/>
    <mergeCell ref="B1:B3"/>
    <mergeCell ref="C1:C3"/>
    <mergeCell ref="D1:D3"/>
    <mergeCell ref="E1:E3"/>
    <mergeCell ref="F1:F3"/>
    <mergeCell ref="I4:I5"/>
    <mergeCell ref="A6:A7"/>
    <mergeCell ref="B6:B7"/>
    <mergeCell ref="C6:C7"/>
    <mergeCell ref="E6:E7"/>
    <mergeCell ref="F6:F7"/>
    <mergeCell ref="G6:G7"/>
    <mergeCell ref="H6:H7"/>
    <mergeCell ref="I6:I7"/>
    <mergeCell ref="H8:H9"/>
    <mergeCell ref="I8:I9"/>
    <mergeCell ref="A10:A11"/>
    <mergeCell ref="B10:B11"/>
    <mergeCell ref="C10:C11"/>
    <mergeCell ref="E10:E11"/>
    <mergeCell ref="F10:F11"/>
    <mergeCell ref="G10:G11"/>
    <mergeCell ref="H10:H11"/>
    <mergeCell ref="I10:I11"/>
    <mergeCell ref="A8:A9"/>
    <mergeCell ref="B8:B9"/>
    <mergeCell ref="C8:C9"/>
    <mergeCell ref="E8:E9"/>
    <mergeCell ref="F8:F9"/>
    <mergeCell ref="G8:G9"/>
    <mergeCell ref="H12:H13"/>
    <mergeCell ref="I12:I13"/>
    <mergeCell ref="A14:A15"/>
    <mergeCell ref="B14:B15"/>
    <mergeCell ref="C14:C15"/>
    <mergeCell ref="E14:E15"/>
    <mergeCell ref="F14:F15"/>
    <mergeCell ref="G14:G15"/>
    <mergeCell ref="H14:H15"/>
    <mergeCell ref="I14:I15"/>
    <mergeCell ref="A12:A13"/>
    <mergeCell ref="B12:B13"/>
    <mergeCell ref="C12:C13"/>
    <mergeCell ref="E12:E13"/>
    <mergeCell ref="F12:F13"/>
    <mergeCell ref="G12:G13"/>
    <mergeCell ref="H16:H17"/>
    <mergeCell ref="I16:I17"/>
    <mergeCell ref="A18:A19"/>
    <mergeCell ref="B18:B19"/>
    <mergeCell ref="C18:C19"/>
    <mergeCell ref="E18:E19"/>
    <mergeCell ref="F18:F19"/>
    <mergeCell ref="G18:G19"/>
    <mergeCell ref="H18:H19"/>
    <mergeCell ref="I18:I19"/>
    <mergeCell ref="A16:A17"/>
    <mergeCell ref="B16:B17"/>
    <mergeCell ref="C16:C17"/>
    <mergeCell ref="E16:E17"/>
    <mergeCell ref="F16:F17"/>
    <mergeCell ref="G16:G17"/>
    <mergeCell ref="H24:H25"/>
    <mergeCell ref="I24:I25"/>
    <mergeCell ref="A24:A25"/>
    <mergeCell ref="B24:B25"/>
    <mergeCell ref="C24:C25"/>
    <mergeCell ref="E24:E25"/>
    <mergeCell ref="F24:F25"/>
    <mergeCell ref="G24:G25"/>
    <mergeCell ref="H20:H21"/>
    <mergeCell ref="I20:I21"/>
    <mergeCell ref="A22:A23"/>
    <mergeCell ref="B22:B23"/>
    <mergeCell ref="C22:C23"/>
    <mergeCell ref="E22:E23"/>
    <mergeCell ref="F22:F23"/>
    <mergeCell ref="G22:G23"/>
    <mergeCell ref="H22:H23"/>
    <mergeCell ref="I22:I23"/>
    <mergeCell ref="A20:A21"/>
    <mergeCell ref="B20:B21"/>
    <mergeCell ref="C20:C21"/>
    <mergeCell ref="E20:E21"/>
    <mergeCell ref="F20:F21"/>
    <mergeCell ref="G20:G2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Y13"/>
  <sheetViews>
    <sheetView workbookViewId="0">
      <selection activeCell="H36" sqref="H36"/>
    </sheetView>
  </sheetViews>
  <sheetFormatPr defaultRowHeight="16.5"/>
  <sheetData>
    <row r="1" spans="1: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4" t="s">
        <v>7</v>
      </c>
      <c r="I1" s="44" t="s">
        <v>8</v>
      </c>
      <c r="J1" s="44" t="s">
        <v>9</v>
      </c>
      <c r="K1" s="51" t="s">
        <v>10</v>
      </c>
      <c r="L1" s="52"/>
      <c r="M1" s="51" t="s">
        <v>11</v>
      </c>
      <c r="N1" s="54"/>
      <c r="O1" s="54"/>
      <c r="P1" s="54"/>
      <c r="Q1" s="54"/>
      <c r="R1" s="54"/>
      <c r="S1" s="52"/>
      <c r="T1" s="51" t="s">
        <v>12</v>
      </c>
      <c r="U1" s="52"/>
      <c r="V1" s="1" t="s">
        <v>13</v>
      </c>
      <c r="W1" s="1" t="s">
        <v>14</v>
      </c>
      <c r="X1" s="44" t="s">
        <v>15</v>
      </c>
      <c r="Y1" s="44" t="s">
        <v>16</v>
      </c>
    </row>
    <row r="2" spans="1:25">
      <c r="A2" s="46"/>
      <c r="B2" s="46"/>
      <c r="C2" s="46"/>
      <c r="D2" s="46"/>
      <c r="E2" s="46"/>
      <c r="F2" s="46"/>
      <c r="G2" s="46"/>
      <c r="H2" s="53"/>
      <c r="I2" s="53"/>
      <c r="J2" s="53"/>
      <c r="K2" s="2" t="s">
        <v>17</v>
      </c>
      <c r="L2" s="2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/>
      <c r="W2" s="1"/>
      <c r="X2" s="53"/>
      <c r="Y2" s="53"/>
    </row>
    <row r="3" spans="1:25">
      <c r="A3" s="46"/>
      <c r="B3" s="46"/>
      <c r="C3" s="44"/>
      <c r="D3" s="44"/>
      <c r="E3" s="44"/>
      <c r="F3" s="44"/>
      <c r="G3" s="46"/>
      <c r="H3" s="45"/>
      <c r="I3" s="45"/>
      <c r="J3" s="45"/>
      <c r="K3" s="3"/>
      <c r="L3" s="3"/>
      <c r="M3" s="1" t="s">
        <v>29</v>
      </c>
      <c r="N3" s="10" t="s">
        <v>30</v>
      </c>
      <c r="O3" s="10" t="s">
        <v>30</v>
      </c>
      <c r="P3" s="10" t="s">
        <v>30</v>
      </c>
      <c r="Q3" s="10" t="s">
        <v>30</v>
      </c>
      <c r="R3" s="10" t="s">
        <v>30</v>
      </c>
      <c r="S3" s="10" t="s">
        <v>30</v>
      </c>
      <c r="T3" s="1" t="s">
        <v>31</v>
      </c>
      <c r="U3" s="1"/>
      <c r="V3" s="1"/>
      <c r="W3" s="1"/>
      <c r="X3" s="45"/>
      <c r="Y3" s="45"/>
    </row>
    <row r="4" spans="1:25">
      <c r="A4" s="71" t="s">
        <v>523</v>
      </c>
      <c r="B4" s="91" t="s">
        <v>524</v>
      </c>
      <c r="C4" s="61" t="s">
        <v>525</v>
      </c>
      <c r="D4" s="85" t="s">
        <v>526</v>
      </c>
      <c r="E4" s="93">
        <v>120.255475</v>
      </c>
      <c r="F4" s="93">
        <v>23.684564999999999</v>
      </c>
      <c r="G4" s="44" t="s">
        <v>527</v>
      </c>
      <c r="H4" s="73" t="s">
        <v>528</v>
      </c>
      <c r="I4" s="71">
        <v>15.3</v>
      </c>
      <c r="J4" s="26" t="s">
        <v>41</v>
      </c>
      <c r="K4" s="26">
        <v>2</v>
      </c>
      <c r="L4" s="1"/>
      <c r="M4" s="12">
        <f>N4*[3]基本資料!$A$24+O4*[3]基本資料!$B$24+P4*[3]基本資料!$C$24+Q4*[3]基本資料!$D$24+R4*[3]基本資料!$E$24+S4*[3]基本資料!$F$24</f>
        <v>3058.5</v>
      </c>
      <c r="N4" s="13">
        <v>2088</v>
      </c>
      <c r="O4" s="13">
        <v>15</v>
      </c>
      <c r="P4" s="13">
        <v>236</v>
      </c>
      <c r="Q4" s="13">
        <v>9</v>
      </c>
      <c r="R4" s="13">
        <v>187</v>
      </c>
      <c r="S4" s="13">
        <v>10</v>
      </c>
      <c r="T4" s="14">
        <v>295.5</v>
      </c>
      <c r="U4" s="4" t="s">
        <v>206</v>
      </c>
      <c r="V4" s="20"/>
      <c r="W4" s="15">
        <f>2100*K4</f>
        <v>4200</v>
      </c>
      <c r="X4" s="15">
        <f>T4/W4</f>
        <v>7.0357142857142854E-2</v>
      </c>
      <c r="Y4" s="20"/>
    </row>
    <row r="5" spans="1:25">
      <c r="A5" s="72"/>
      <c r="B5" s="92"/>
      <c r="C5" s="61"/>
      <c r="D5" s="86"/>
      <c r="E5" s="94"/>
      <c r="F5" s="94"/>
      <c r="G5" s="45"/>
      <c r="H5" s="74"/>
      <c r="I5" s="72"/>
      <c r="J5" s="26" t="s">
        <v>45</v>
      </c>
      <c r="K5" s="26">
        <v>2</v>
      </c>
      <c r="L5" s="1"/>
      <c r="M5" s="12">
        <f>N5*[3]基本資料!$A$24+O5*[3]基本資料!$B$24+P5*[3]基本資料!$C$24+Q5*[3]基本資料!$D$24+R5*[3]基本資料!$E$24+S5*[3]基本資料!$F$24</f>
        <v>3045.1</v>
      </c>
      <c r="N5" s="13">
        <v>1981</v>
      </c>
      <c r="O5" s="13">
        <v>11</v>
      </c>
      <c r="P5" s="13">
        <v>248</v>
      </c>
      <c r="Q5" s="13">
        <v>5</v>
      </c>
      <c r="R5" s="13">
        <v>218</v>
      </c>
      <c r="S5" s="13">
        <v>11</v>
      </c>
      <c r="T5" s="14">
        <v>248</v>
      </c>
      <c r="U5" s="4" t="s">
        <v>444</v>
      </c>
      <c r="V5" s="20"/>
      <c r="W5" s="15">
        <f t="shared" ref="W5:W13" si="0">2100*K5</f>
        <v>4200</v>
      </c>
      <c r="X5" s="15">
        <f t="shared" ref="X5:X13" si="1">T5/W5</f>
        <v>5.904761904761905E-2</v>
      </c>
      <c r="Y5" s="20"/>
    </row>
    <row r="6" spans="1:25">
      <c r="A6" s="71" t="s">
        <v>523</v>
      </c>
      <c r="B6" s="91" t="s">
        <v>524</v>
      </c>
      <c r="C6" s="61" t="s">
        <v>529</v>
      </c>
      <c r="D6" s="85" t="s">
        <v>530</v>
      </c>
      <c r="E6" s="93">
        <v>120.32324</v>
      </c>
      <c r="F6" s="93">
        <v>23.687899999999999</v>
      </c>
      <c r="G6" s="44" t="s">
        <v>531</v>
      </c>
      <c r="H6" s="73" t="s">
        <v>532</v>
      </c>
      <c r="I6" s="71">
        <v>10.199999999999999</v>
      </c>
      <c r="J6" s="26" t="s">
        <v>152</v>
      </c>
      <c r="K6" s="26">
        <v>2</v>
      </c>
      <c r="L6" s="1"/>
      <c r="M6" s="12">
        <f>N6*[3]基本資料!$A$24+O6*[3]基本資料!$B$24+P6*[3]基本資料!$C$24+Q6*[3]基本資料!$D$24+R6*[3]基本資料!$E$24+S6*[3]基本資料!$F$24</f>
        <v>7695</v>
      </c>
      <c r="N6" s="13">
        <v>6486</v>
      </c>
      <c r="O6" s="13">
        <v>51</v>
      </c>
      <c r="P6" s="13">
        <v>337</v>
      </c>
      <c r="Q6" s="13">
        <v>9</v>
      </c>
      <c r="R6" s="13">
        <v>197</v>
      </c>
      <c r="S6" s="13">
        <v>15</v>
      </c>
      <c r="T6" s="14">
        <v>814.1</v>
      </c>
      <c r="U6" s="4" t="s">
        <v>54</v>
      </c>
      <c r="V6" s="20"/>
      <c r="W6" s="15">
        <f t="shared" si="0"/>
        <v>4200</v>
      </c>
      <c r="X6" s="15">
        <f t="shared" si="1"/>
        <v>0.19383333333333333</v>
      </c>
      <c r="Y6" s="20"/>
    </row>
    <row r="7" spans="1:25">
      <c r="A7" s="72"/>
      <c r="B7" s="92"/>
      <c r="C7" s="61"/>
      <c r="D7" s="86"/>
      <c r="E7" s="94"/>
      <c r="F7" s="94"/>
      <c r="G7" s="45"/>
      <c r="H7" s="74"/>
      <c r="I7" s="72"/>
      <c r="J7" s="26" t="s">
        <v>154</v>
      </c>
      <c r="K7" s="26">
        <v>2</v>
      </c>
      <c r="L7" s="1"/>
      <c r="M7" s="12">
        <f>N7*[3]基本資料!$A$24+O7*[3]基本資料!$B$24+P7*[3]基本資料!$C$24+Q7*[3]基本資料!$D$24+R7*[3]基本資料!$E$24+S7*[3]基本資料!$F$24</f>
        <v>7522.2</v>
      </c>
      <c r="N7" s="13">
        <v>6402</v>
      </c>
      <c r="O7" s="13">
        <v>39</v>
      </c>
      <c r="P7" s="13">
        <v>289</v>
      </c>
      <c r="Q7" s="13">
        <v>6</v>
      </c>
      <c r="R7" s="13">
        <v>199</v>
      </c>
      <c r="S7" s="13">
        <v>22</v>
      </c>
      <c r="T7" s="14">
        <v>763.7</v>
      </c>
      <c r="U7" s="4" t="s">
        <v>56</v>
      </c>
      <c r="V7" s="20"/>
      <c r="W7" s="15">
        <f t="shared" si="0"/>
        <v>4200</v>
      </c>
      <c r="X7" s="15">
        <f t="shared" si="1"/>
        <v>0.18183333333333335</v>
      </c>
      <c r="Y7" s="20"/>
    </row>
    <row r="8" spans="1:25">
      <c r="A8" s="71" t="s">
        <v>523</v>
      </c>
      <c r="B8" s="91" t="s">
        <v>524</v>
      </c>
      <c r="C8" s="61" t="s">
        <v>533</v>
      </c>
      <c r="D8" s="85" t="s">
        <v>534</v>
      </c>
      <c r="E8" s="93">
        <v>120.450408</v>
      </c>
      <c r="F8" s="93">
        <v>23.674842000000002</v>
      </c>
      <c r="G8" s="44" t="s">
        <v>535</v>
      </c>
      <c r="H8" s="73" t="s">
        <v>536</v>
      </c>
      <c r="I8" s="71">
        <v>5</v>
      </c>
      <c r="J8" s="26" t="s">
        <v>41</v>
      </c>
      <c r="K8" s="26">
        <v>2</v>
      </c>
      <c r="L8" s="1"/>
      <c r="M8" s="12">
        <f>N8*[3]基本資料!$A$24+O8*[3]基本資料!$B$24+P8*[3]基本資料!$C$24+Q8*[3]基本資料!$D$24+R8*[3]基本資料!$E$24+S8*[3]基本資料!$F$24</f>
        <v>18142.5</v>
      </c>
      <c r="N8" s="13">
        <v>15348</v>
      </c>
      <c r="O8" s="13">
        <v>100</v>
      </c>
      <c r="P8" s="13">
        <v>937</v>
      </c>
      <c r="Q8" s="13">
        <v>1</v>
      </c>
      <c r="R8" s="13">
        <v>410</v>
      </c>
      <c r="S8" s="13">
        <v>10</v>
      </c>
      <c r="T8" s="14">
        <v>1377.1</v>
      </c>
      <c r="U8" s="4" t="s">
        <v>206</v>
      </c>
      <c r="V8" s="20"/>
      <c r="W8" s="15">
        <f t="shared" si="0"/>
        <v>4200</v>
      </c>
      <c r="X8" s="15">
        <f t="shared" si="1"/>
        <v>0.32788095238095238</v>
      </c>
      <c r="Y8" s="20"/>
    </row>
    <row r="9" spans="1:25">
      <c r="A9" s="72"/>
      <c r="B9" s="92"/>
      <c r="C9" s="61"/>
      <c r="D9" s="86"/>
      <c r="E9" s="94"/>
      <c r="F9" s="94"/>
      <c r="G9" s="45"/>
      <c r="H9" s="74"/>
      <c r="I9" s="72"/>
      <c r="J9" s="26" t="s">
        <v>45</v>
      </c>
      <c r="K9" s="26">
        <v>2</v>
      </c>
      <c r="L9" s="1"/>
      <c r="M9" s="12">
        <f>N9*[3]基本資料!$A$24+O9*[3]基本資料!$B$24+P9*[3]基本資料!$C$24+Q9*[3]基本資料!$D$24+R9*[3]基本資料!$E$24+S9*[3]基本資料!$F$24</f>
        <v>17510</v>
      </c>
      <c r="N9" s="13">
        <v>14381</v>
      </c>
      <c r="O9" s="13">
        <v>94</v>
      </c>
      <c r="P9" s="13">
        <v>1076</v>
      </c>
      <c r="Q9" s="13">
        <v>2</v>
      </c>
      <c r="R9" s="13">
        <v>455</v>
      </c>
      <c r="S9" s="13">
        <v>5</v>
      </c>
      <c r="T9" s="14">
        <v>1492.6</v>
      </c>
      <c r="U9" s="4" t="s">
        <v>56</v>
      </c>
      <c r="V9" s="20"/>
      <c r="W9" s="15">
        <f t="shared" si="0"/>
        <v>4200</v>
      </c>
      <c r="X9" s="15">
        <f t="shared" si="1"/>
        <v>0.35538095238095235</v>
      </c>
      <c r="Y9" s="20"/>
    </row>
    <row r="10" spans="1:25">
      <c r="A10" s="71" t="s">
        <v>523</v>
      </c>
      <c r="B10" s="91" t="s">
        <v>524</v>
      </c>
      <c r="C10" s="61" t="s">
        <v>537</v>
      </c>
      <c r="D10" s="85" t="s">
        <v>538</v>
      </c>
      <c r="E10" s="93">
        <v>120.52491000000001</v>
      </c>
      <c r="F10" s="93">
        <v>23.664352999999998</v>
      </c>
      <c r="G10" s="44" t="s">
        <v>539</v>
      </c>
      <c r="H10" s="73" t="s">
        <v>540</v>
      </c>
      <c r="I10" s="71">
        <v>9</v>
      </c>
      <c r="J10" s="26" t="s">
        <v>41</v>
      </c>
      <c r="K10" s="26">
        <v>2</v>
      </c>
      <c r="L10" s="1"/>
      <c r="M10" s="12">
        <f>N10*[3]基本資料!$A$24+O10*[3]基本資料!$B$24+P10*[3]基本資料!$C$24+Q10*[3]基本資料!$D$24+R10*[3]基本資料!$E$24+S10*[3]基本資料!$F$24</f>
        <v>12735.5</v>
      </c>
      <c r="N10" s="13">
        <v>10358</v>
      </c>
      <c r="O10" s="13">
        <v>119</v>
      </c>
      <c r="P10" s="13">
        <v>694</v>
      </c>
      <c r="Q10" s="13">
        <v>1</v>
      </c>
      <c r="R10" s="13">
        <v>383</v>
      </c>
      <c r="S10" s="13">
        <v>10</v>
      </c>
      <c r="T10" s="14">
        <v>1125.7</v>
      </c>
      <c r="U10" s="4" t="s">
        <v>56</v>
      </c>
      <c r="V10" s="20"/>
      <c r="W10" s="15">
        <f t="shared" si="0"/>
        <v>4200</v>
      </c>
      <c r="X10" s="15">
        <f t="shared" si="1"/>
        <v>0.26802380952380955</v>
      </c>
      <c r="Y10" s="20"/>
    </row>
    <row r="11" spans="1:25">
      <c r="A11" s="72"/>
      <c r="B11" s="92"/>
      <c r="C11" s="61"/>
      <c r="D11" s="86"/>
      <c r="E11" s="94"/>
      <c r="F11" s="94"/>
      <c r="G11" s="45"/>
      <c r="H11" s="74"/>
      <c r="I11" s="72"/>
      <c r="J11" s="26" t="s">
        <v>45</v>
      </c>
      <c r="K11" s="26">
        <v>2</v>
      </c>
      <c r="L11" s="1"/>
      <c r="M11" s="12">
        <f>N11*[3]基本資料!$A$24+O11*[3]基本資料!$B$24+P11*[3]基本資料!$C$24+Q11*[3]基本資料!$D$24+R11*[3]基本資料!$E$24+S11*[3]基本資料!$F$24</f>
        <v>11981.8</v>
      </c>
      <c r="N11" s="13">
        <v>9940</v>
      </c>
      <c r="O11" s="13">
        <v>145</v>
      </c>
      <c r="P11" s="13">
        <v>633</v>
      </c>
      <c r="Q11" s="13">
        <v>15</v>
      </c>
      <c r="R11" s="13">
        <v>275</v>
      </c>
      <c r="S11" s="13">
        <v>8</v>
      </c>
      <c r="T11" s="14">
        <v>986.7</v>
      </c>
      <c r="U11" s="4" t="s">
        <v>56</v>
      </c>
      <c r="V11" s="20"/>
      <c r="W11" s="15">
        <f t="shared" si="0"/>
        <v>4200</v>
      </c>
      <c r="X11" s="15">
        <f t="shared" si="1"/>
        <v>0.23492857142857143</v>
      </c>
      <c r="Y11" s="20"/>
    </row>
    <row r="12" spans="1:25">
      <c r="A12" s="71" t="s">
        <v>523</v>
      </c>
      <c r="B12" s="91" t="s">
        <v>524</v>
      </c>
      <c r="C12" s="61" t="s">
        <v>541</v>
      </c>
      <c r="D12" s="85" t="s">
        <v>542</v>
      </c>
      <c r="E12" s="93">
        <v>120.544152</v>
      </c>
      <c r="F12" s="93">
        <v>23.671106999999999</v>
      </c>
      <c r="G12" s="44" t="s">
        <v>543</v>
      </c>
      <c r="H12" s="73" t="s">
        <v>544</v>
      </c>
      <c r="I12" s="71">
        <v>3.5</v>
      </c>
      <c r="J12" s="26" t="s">
        <v>41</v>
      </c>
      <c r="K12" s="26">
        <v>2</v>
      </c>
      <c r="L12" s="1"/>
      <c r="M12" s="12">
        <f>N12*[3]基本資料!$A$24+O12*[3]基本資料!$B$24+P12*[3]基本資料!$C$24+Q12*[3]基本資料!$D$24+R12*[3]基本資料!$E$24+S12*[3]基本資料!$F$24</f>
        <v>7918.5</v>
      </c>
      <c r="N12" s="13">
        <v>5691</v>
      </c>
      <c r="O12" s="13">
        <v>45</v>
      </c>
      <c r="P12" s="13">
        <v>648</v>
      </c>
      <c r="Q12" s="13">
        <v>29</v>
      </c>
      <c r="R12" s="13">
        <v>367</v>
      </c>
      <c r="S12" s="13">
        <v>0</v>
      </c>
      <c r="T12" s="14">
        <v>588</v>
      </c>
      <c r="U12" s="4" t="s">
        <v>545</v>
      </c>
      <c r="V12" s="20"/>
      <c r="W12" s="15">
        <f t="shared" si="0"/>
        <v>4200</v>
      </c>
      <c r="X12" s="15">
        <f t="shared" si="1"/>
        <v>0.14000000000000001</v>
      </c>
      <c r="Y12" s="20"/>
    </row>
    <row r="13" spans="1:25">
      <c r="A13" s="72"/>
      <c r="B13" s="92"/>
      <c r="C13" s="61"/>
      <c r="D13" s="86"/>
      <c r="E13" s="94"/>
      <c r="F13" s="94"/>
      <c r="G13" s="45"/>
      <c r="H13" s="74"/>
      <c r="I13" s="72"/>
      <c r="J13" s="26" t="s">
        <v>45</v>
      </c>
      <c r="K13" s="26">
        <v>2</v>
      </c>
      <c r="L13" s="1"/>
      <c r="M13" s="12">
        <f>N13*[3]基本資料!$A$24+O13*[3]基本資料!$B$24+P13*[3]基本資料!$C$24+Q13*[3]基本資料!$D$24+R13*[3]基本資料!$E$24+S13*[3]基本資料!$F$24</f>
        <v>8195.5</v>
      </c>
      <c r="N13" s="13">
        <v>5776</v>
      </c>
      <c r="O13" s="13">
        <v>79</v>
      </c>
      <c r="P13" s="13">
        <v>654</v>
      </c>
      <c r="Q13" s="13">
        <v>30</v>
      </c>
      <c r="R13" s="13">
        <v>410</v>
      </c>
      <c r="S13" s="13">
        <v>0</v>
      </c>
      <c r="T13" s="14">
        <v>748</v>
      </c>
      <c r="U13" s="4" t="s">
        <v>56</v>
      </c>
      <c r="V13" s="20"/>
      <c r="W13" s="15">
        <f t="shared" si="0"/>
        <v>4200</v>
      </c>
      <c r="X13" s="15">
        <f t="shared" si="1"/>
        <v>0.17809523809523808</v>
      </c>
      <c r="Y13" s="20"/>
    </row>
  </sheetData>
  <mergeCells count="60">
    <mergeCell ref="F1:F3"/>
    <mergeCell ref="A1:A3"/>
    <mergeCell ref="B1:B3"/>
    <mergeCell ref="C1:C3"/>
    <mergeCell ref="D1:D3"/>
    <mergeCell ref="E1:E3"/>
    <mergeCell ref="T1:U1"/>
    <mergeCell ref="X1:X3"/>
    <mergeCell ref="Y1:Y3"/>
    <mergeCell ref="A4:A5"/>
    <mergeCell ref="B4:B5"/>
    <mergeCell ref="C4:C5"/>
    <mergeCell ref="D4:D5"/>
    <mergeCell ref="E4:E5"/>
    <mergeCell ref="F4:F5"/>
    <mergeCell ref="G4:G5"/>
    <mergeCell ref="G1:G3"/>
    <mergeCell ref="H1:H3"/>
    <mergeCell ref="I1:I3"/>
    <mergeCell ref="J1:J3"/>
    <mergeCell ref="K1:L1"/>
    <mergeCell ref="M1:S1"/>
    <mergeCell ref="H4:H5"/>
    <mergeCell ref="I4:I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F12:F13"/>
    <mergeCell ref="G12:G13"/>
    <mergeCell ref="F10:F11"/>
    <mergeCell ref="H12:H13"/>
    <mergeCell ref="I12:I13"/>
    <mergeCell ref="G10:G11"/>
    <mergeCell ref="H10:H11"/>
    <mergeCell ref="I10:I11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台62(平)</vt:lpstr>
      <vt:lpstr>台64(平)</vt:lpstr>
      <vt:lpstr>台65(平)</vt:lpstr>
      <vt:lpstr>台66(平)</vt:lpstr>
      <vt:lpstr>台68(平)</vt:lpstr>
      <vt:lpstr>台72(平)</vt:lpstr>
      <vt:lpstr>台74(平)</vt:lpstr>
      <vt:lpstr>台76(平)</vt:lpstr>
      <vt:lpstr>台78(平)</vt:lpstr>
      <vt:lpstr>台82(平)</vt:lpstr>
      <vt:lpstr>台84(平)</vt:lpstr>
      <vt:lpstr>台86(平)</vt:lpstr>
      <vt:lpstr>台88(平)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電機部 周怡均</dc:creator>
  <cp:lastModifiedBy>ED 電機部 周怡均</cp:lastModifiedBy>
  <dcterms:created xsi:type="dcterms:W3CDTF">2020-06-15T06:39:46Z</dcterms:created>
  <dcterms:modified xsi:type="dcterms:W3CDTF">2020-06-15T07:52:02Z</dcterms:modified>
</cp:coreProperties>
</file>