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heckCompatibility="1" defaultThemeVersion="166925"/>
  <mc:AlternateContent xmlns:mc="http://schemas.openxmlformats.org/markup-compatibility/2006">
    <mc:Choice Requires="x15">
      <x15ac:absPath xmlns:x15ac="http://schemas.microsoft.com/office/spreadsheetml/2010/11/ac" url="C:\Users\HP\Box\New Computer\Auburn\Data\"/>
    </mc:Choice>
  </mc:AlternateContent>
  <xr:revisionPtr revIDLastSave="0" documentId="13_ncr:1_{494A8C6E-71D7-458C-9288-00C2C648EC78}" xr6:coauthVersionLast="46" xr6:coauthVersionMax="46" xr10:uidLastSave="{00000000-0000-0000-0000-000000000000}"/>
  <bookViews>
    <workbookView xWindow="28680" yWindow="-120" windowWidth="21840" windowHeight="13140" xr2:uid="{00000000-000D-0000-FFFF-FFFF00000000}"/>
  </bookViews>
  <sheets>
    <sheet name="Mammal" sheetId="8" r:id="rId1"/>
    <sheet name="Verts" sheetId="7" r:id="rId2"/>
    <sheet name="Data" sheetId="5" r:id="rId3"/>
    <sheet name="Notes" sheetId="2" r:id="rId4"/>
    <sheet name="Trash" sheetId="4" r:id="rId5"/>
    <sheet name="savedrecsEDIT" sheetId="3" r:id="rId6"/>
    <sheet name="savedrecs" sheetId="1" r:id="rId7"/>
    <sheet name="come back to" sheetId="6" r:id="rId8"/>
  </sheets>
  <definedNames>
    <definedName name="_xlnm._FilterDatabase" localSheetId="0" hidden="1">Mammal!$A$1:$BB$297</definedName>
    <definedName name="_xlnm._FilterDatabase" localSheetId="1" hidden="1">Verts!$A$1:$AH$502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98" i="8" l="1"/>
  <c r="AF97" i="8"/>
  <c r="AF96" i="8"/>
  <c r="AF95" i="8"/>
  <c r="AF94" i="8"/>
  <c r="AF93" i="8"/>
  <c r="AF92" i="8"/>
  <c r="AF91" i="8"/>
  <c r="AF90" i="8"/>
  <c r="AL98" i="8"/>
  <c r="AL97" i="8"/>
  <c r="AL96" i="8"/>
  <c r="AL95" i="8"/>
  <c r="AL94" i="8"/>
  <c r="AL93" i="8"/>
  <c r="AL92" i="8"/>
  <c r="AL91" i="8"/>
  <c r="AL90" i="8"/>
  <c r="AM98" i="8"/>
  <c r="AM95" i="8"/>
  <c r="AM94" i="8"/>
  <c r="AM93" i="8"/>
  <c r="AM92" i="8"/>
  <c r="AM91" i="8"/>
  <c r="AM97" i="8"/>
  <c r="AM90" i="8"/>
  <c r="AM64" i="8"/>
  <c r="AM63" i="8"/>
  <c r="AM62" i="8"/>
  <c r="AM61" i="8"/>
  <c r="AM60" i="8"/>
  <c r="AL64" i="8"/>
  <c r="AL63" i="8"/>
  <c r="AL62" i="8"/>
  <c r="AL61" i="8"/>
  <c r="AL60" i="8"/>
  <c r="AF64" i="8"/>
  <c r="AF63" i="8"/>
  <c r="AF62" i="8"/>
  <c r="AF61" i="8"/>
  <c r="AF60" i="8"/>
  <c r="AU89" i="8"/>
  <c r="AH111" i="8"/>
  <c r="AM116" i="8"/>
  <c r="AM115" i="8"/>
  <c r="AM114" i="8"/>
  <c r="AM113" i="8"/>
  <c r="AM112" i="8"/>
  <c r="AM111" i="8"/>
  <c r="AF111" i="8"/>
  <c r="AF112" i="8" a="1"/>
  <c r="AF112" i="8" s="1"/>
  <c r="AF113" i="8" a="1"/>
  <c r="AF113" i="8" s="1"/>
  <c r="AF114" i="8" a="1"/>
  <c r="AF114" i="8" s="1"/>
  <c r="AF115" i="8" a="1"/>
  <c r="AF115" i="8" s="1"/>
  <c r="AF116" i="8"/>
  <c r="AH107" i="8" a="1"/>
  <c r="AH107" i="8" s="1"/>
  <c r="AY106" i="8"/>
  <c r="AM106" i="8"/>
  <c r="AL106" i="8"/>
  <c r="AY105" i="8"/>
  <c r="AQ105" i="8"/>
  <c r="AN105" i="8"/>
  <c r="AH105" i="8"/>
  <c r="AF105" i="8"/>
  <c r="AE105" i="8"/>
  <c r="AY117" i="8"/>
  <c r="AQ117" i="8"/>
  <c r="AX118" i="8"/>
  <c r="AU118" i="8"/>
  <c r="AB118" i="8"/>
  <c r="X118" i="8"/>
  <c r="W118" i="8"/>
  <c r="AX123" i="8"/>
  <c r="AX122" i="8"/>
  <c r="AL123" i="8"/>
  <c r="AL122" i="8"/>
  <c r="AB104" i="8"/>
  <c r="AB103" i="8"/>
  <c r="AH104" i="8"/>
  <c r="AH103" i="8"/>
  <c r="W104" i="8"/>
  <c r="W103" i="8"/>
  <c r="AV102" i="8"/>
  <c r="AV101" i="8"/>
  <c r="AV100" i="8"/>
  <c r="AV99" i="8"/>
  <c r="AU102" i="8"/>
  <c r="AU101" i="8"/>
  <c r="AU100" i="8"/>
  <c r="AU99" i="8"/>
  <c r="AH102" i="8"/>
  <c r="AH101" i="8"/>
  <c r="AH100" i="8"/>
  <c r="AH99" i="8"/>
  <c r="Z101" i="8"/>
  <c r="Z99" i="8"/>
  <c r="X102" i="8"/>
  <c r="Z100" i="8"/>
  <c r="Z102" i="8"/>
  <c r="X101" i="8"/>
  <c r="X100" i="8"/>
  <c r="X99" i="8"/>
  <c r="Y101" i="8"/>
  <c r="Y99" i="8"/>
  <c r="W102" i="8"/>
  <c r="W101" i="8"/>
  <c r="Y102" i="8" s="1"/>
  <c r="W100" i="8"/>
  <c r="W99" i="8"/>
  <c r="AO85" i="8"/>
  <c r="AO84" i="8"/>
  <c r="AO83" i="8"/>
  <c r="AO81" i="8"/>
  <c r="AO82" i="8"/>
  <c r="AO80" i="8"/>
  <c r="AO79" i="8"/>
  <c r="AO78" i="8"/>
  <c r="AO77" i="8"/>
  <c r="AO76" i="8"/>
  <c r="AO75" i="8"/>
  <c r="AO74" i="8"/>
  <c r="AO73" i="8"/>
  <c r="AO72" i="8"/>
  <c r="AO71" i="8"/>
  <c r="AO70" i="8"/>
  <c r="AO69" i="8"/>
  <c r="AO68" i="8"/>
  <c r="AO67" i="8"/>
  <c r="AO66" i="8"/>
  <c r="AO65" i="8"/>
  <c r="X85" i="8"/>
  <c r="Z81" i="8"/>
  <c r="Z78" i="8"/>
  <c r="Z74" i="8"/>
  <c r="Z69" i="8"/>
  <c r="AF23" i="8"/>
  <c r="AF22" i="8"/>
  <c r="AF21" i="8"/>
  <c r="AF20" i="8"/>
  <c r="AF19" i="8"/>
  <c r="AF15" i="8"/>
  <c r="AP59" i="8"/>
  <c r="AP58" i="8"/>
  <c r="AP57" i="8"/>
  <c r="AP56" i="8"/>
  <c r="AP55" i="8"/>
  <c r="AP54" i="8"/>
  <c r="AP53" i="8"/>
  <c r="AP52" i="8"/>
  <c r="AP51" i="8"/>
  <c r="AP50" i="8"/>
  <c r="AP49" i="8"/>
  <c r="AP48" i="8"/>
  <c r="AP47" i="8"/>
  <c r="AP46" i="8"/>
  <c r="AP45" i="8"/>
  <c r="AP44" i="8"/>
  <c r="AP43" i="8"/>
  <c r="AP42" i="8"/>
  <c r="AP41" i="8"/>
  <c r="AP40" i="8"/>
  <c r="AP39" i="8"/>
  <c r="AP38" i="8"/>
  <c r="AP37" i="8"/>
  <c r="AP36" i="8"/>
  <c r="AP35" i="8"/>
  <c r="AP34" i="8"/>
  <c r="AP33" i="8"/>
  <c r="AP32" i="8"/>
  <c r="AP31" i="8"/>
  <c r="AP30" i="8"/>
  <c r="AP29" i="8"/>
  <c r="AP28" i="8"/>
  <c r="AP27" i="8"/>
  <c r="AP26" i="8"/>
  <c r="AP25" i="8"/>
  <c r="AP24" i="8"/>
  <c r="AH45" i="8"/>
  <c r="AH44" i="8"/>
  <c r="AH43" i="8"/>
  <c r="AH42" i="8"/>
  <c r="AH41" i="8"/>
  <c r="AH40" i="8"/>
  <c r="AH39" i="8"/>
  <c r="AH46" i="8"/>
  <c r="AH47" i="8"/>
  <c r="AH48" i="8"/>
  <c r="AH49" i="8"/>
  <c r="AH50" i="8"/>
  <c r="AH51" i="8"/>
  <c r="AH52" i="8"/>
  <c r="AH53" i="8"/>
  <c r="AH54" i="8"/>
  <c r="AH55" i="8"/>
  <c r="AH56" i="8"/>
  <c r="AH57" i="8"/>
  <c r="AH58" i="8"/>
  <c r="AH59" i="8"/>
  <c r="AH34" i="8"/>
  <c r="AH33" i="8"/>
  <c r="AH37" i="8"/>
  <c r="AH36" i="8"/>
  <c r="AH35" i="8"/>
  <c r="AH32" i="8"/>
  <c r="AH25" i="8"/>
  <c r="AH26" i="8"/>
  <c r="AM87" i="8"/>
  <c r="AM86" i="8"/>
  <c r="AY87" i="8"/>
  <c r="AY86" i="8"/>
  <c r="AW87" i="8"/>
  <c r="AW86" i="8"/>
  <c r="AH27" i="8"/>
  <c r="AH28" i="8"/>
  <c r="AH29" i="8"/>
  <c r="AH30" i="8"/>
  <c r="AH31" i="8"/>
  <c r="AH38" i="8"/>
  <c r="AH24" i="8"/>
  <c r="X19" i="8"/>
  <c r="W19" i="8"/>
  <c r="AL23" i="8"/>
  <c r="AL22" i="8"/>
  <c r="AL21" i="8"/>
  <c r="AL20" i="8"/>
  <c r="AL19" i="8"/>
  <c r="AH21" i="8"/>
  <c r="AH22" i="8"/>
  <c r="AH23" i="8"/>
  <c r="AH20" i="8"/>
  <c r="AH19" i="8"/>
  <c r="AU14" i="8"/>
  <c r="AU13" i="8"/>
  <c r="AU12" i="8"/>
  <c r="AU11" i="8"/>
  <c r="AU10" i="8"/>
  <c r="AU9" i="8"/>
  <c r="AU8" i="8"/>
  <c r="AU7" i="8"/>
  <c r="AU6" i="8"/>
  <c r="AU5" i="8"/>
  <c r="Y100" i="8" l="1"/>
  <c r="AY4" i="8"/>
  <c r="AY3" i="8"/>
  <c r="AN4" i="8"/>
  <c r="AN3" i="8"/>
  <c r="AT2" i="8"/>
  <c r="AH2" i="8"/>
  <c r="X2" i="8"/>
  <c r="W2" i="8"/>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<sst xmlns="http://schemas.openxmlformats.org/spreadsheetml/2006/main" count="53854" uniqueCount="6359">
  <si>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</si>
  <si>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</si>
  <si>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</si>
  <si>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</si>
  <si>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</si>
  <si>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</si>
  <si>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</si>
  <si>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</si>
  <si>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</si>
  <si>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</si>
  <si>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</si>
  <si>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</si>
  <si>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</si>
  <si>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</si>
  <si>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</si>
  <si>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</si>
  <si>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</si>
  <si>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</si>
  <si>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</si>
  <si>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</si>
  <si>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</si>
  <si>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</si>
  <si>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</si>
  <si>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Reprint Addresses</t>
  </si>
  <si>
    <t>Email Addresses</t>
  </si>
  <si>
    <t>Researcher Ids</t>
  </si>
  <si>
    <t>ORCIDs</t>
  </si>
  <si>
    <t>Funding Orgs</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</si>
  <si>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</si>
  <si>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</si>
  <si>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</si>
  <si>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</si>
  <si>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</si>
  <si>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</si>
  <si>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</si>
  <si>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</si>
  <si>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</si>
  <si>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</si>
  <si>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</si>
  <si>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</si>
  <si>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</si>
  <si>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</si>
  <si>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</si>
  <si>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</si>
  <si>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</si>
  <si>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</si>
  <si>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</si>
  <si>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</si>
  <si>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</si>
  <si>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</si>
  <si>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</si>
  <si>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</si>
  <si>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</si>
  <si>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</si>
  <si>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</si>
  <si>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Book DOI</t>
  </si>
  <si>
    <t>Early Access Date</t>
  </si>
  <si>
    <t>Number of Pages</t>
  </si>
  <si>
    <t>WoS Categories</t>
  </si>
  <si>
    <t>Research Areas</t>
  </si>
  <si>
    <t>IDS Number</t>
  </si>
  <si>
    <t>UT (Unique WOS ID)</t>
  </si>
  <si>
    <t>Pubmed Id</t>
  </si>
  <si>
    <t>Open Access Designations</t>
  </si>
  <si>
    <t>Highly Cited Status</t>
  </si>
  <si>
    <t>Hot Paper Status</t>
  </si>
  <si>
    <t>Date of Export</t>
  </si>
  <si>
    <t>J</t>
  </si>
  <si>
    <t>Ludington, AJ; Sanders, KL</t>
  </si>
  <si>
    <t/>
  </si>
  <si>
    <t>Ludington, Alastair J.; Sanders, Kate L.</t>
  </si>
  <si>
    <t>Demographic analyses of marine and terrestrial snakes (Elapidae) using whole genome sequences</t>
  </si>
  <si>
    <t>MOLECULAR ECOLOGY</t>
  </si>
  <si>
    <t>effective population size; Elapid snake; marine; PSMC; terrestrial; whole genome sequencing</t>
  </si>
  <si>
    <t>COMPARATIVE PHYLOGEOGRAPHY; HYDROPHIINAE; DIVERGENCE; SERPENTES; IDENTIFICATION; PHYLOGENY; DISPERSAL; EVOLUTION; RADIATION; PATTERNS</t>
  </si>
  <si>
    <t>JAN</t>
  </si>
  <si>
    <t>10.1111/mec.15726</t>
  </si>
  <si>
    <t>DEC 2020</t>
  </si>
  <si>
    <t>WOS:000601199700001</t>
  </si>
  <si>
    <t>Knotek, A; Konecna, V; Wos, G; Pozarova, D; Sramkova, G; Bohutinska, M; Zeisek, V; Marhold, K; Kolar, F</t>
  </si>
  <si>
    <t>Knotek, Adam; Konecna, Veronika; Wos, Guillaume; Pozarova, Doubravka; Sramkova, Gabriela; Bohutinska, Magdalena; Zeisek, Vojtech; Marhold, Karol; Kolar, Filip</t>
  </si>
  <si>
    <t>Parallel Alpine Differentiation in Arabidopsis arenosa</t>
  </si>
  <si>
    <t>FRONTIERS IN PLANT SCIENCE</t>
  </si>
  <si>
    <t>adaptation; alpine environments; Arabidopsis; convergence; parallel evolution; phenotypic parallelism</t>
  </si>
  <si>
    <t>REPRODUCTIVE ISOLATION; NATURAL-SELECTION; LOCAL ADAPTATION; DIVERGENCE; EVOLUTION; ORIGIN; BRASSICACEAE; CARPATHIANS; ECOTYPES; CLIMATE</t>
  </si>
  <si>
    <t>DEC 8</t>
  </si>
  <si>
    <t>10.3389/fpls.2020.561526</t>
  </si>
  <si>
    <t>WOS:000600759000001</t>
  </si>
  <si>
    <t>DOAJ Gold, Green Published</t>
  </si>
  <si>
    <t>South, EJ; Skinner, RK; DeWalt, RE; Kondratieff, BC; Johnson, KP; Davis, MA; Lee, JJ; Durfee, RS</t>
  </si>
  <si>
    <t>South, Eric J.; Skinner, Rachel K.; DeWalt, R. Edward; Kondratieff, Boris C.; Johnson, Kevin P.; Davis, Mark A.; Lee, Jonathan J.; Durfee, Richard S.</t>
  </si>
  <si>
    <t>Phylogenomics of the North American Plecoptera</t>
  </si>
  <si>
    <t>SYSTEMATIC ENTOMOLOGY</t>
  </si>
  <si>
    <t>PHYLOGENETIC ANALYSIS; RIBOSOMAL-RNA; TERRESTRIAL INVERTEBRATES; MITOCHONDRIAL GENOME; SEQUENCE ALIGNMENT; INSECTA; EVOLUTION; TREE; TOOL; RECOMBINATION</t>
  </si>
  <si>
    <t>10.1111/syen.12462</t>
  </si>
  <si>
    <t>NOV 2020</t>
  </si>
  <si>
    <t>WOS:000591435000001</t>
  </si>
  <si>
    <t>Hosegood, J; Humble, E; Ogden, R; de Bruyn, M; Creer, S; Stevens, GMW; Abudaya, M; Bassos-Hull, K; Bonfil, R; Fernando, D; Foote, AD; Hipperson, H; Jabado, RW; Kaden, J; Moazzam, M; Peel, LR; Pollett, S; Ponzo, A; Poortvliet, M; Salah, J; Senn, H; Stewart, JD; Wintner, S; Carvalho, G</t>
  </si>
  <si>
    <t>Hosegood, Jane; Humble, Emily; Ogden, Rob; de Bruyn, Mark; Creer, Simon; Stevens, Guy M. W.; Abudaya, Mohammed; Bassos-Hull, Kim; Bonfil, Ramon; Fernando, Daniel; Foote, Andrew D.; Hipperson, Helen; Jabado, Rima W.; Kaden, Jennifer; Moazzam, Muhammad; Peel, Lauren R.; Pollett, Stephen; Ponzo, Alessandro; Poortvliet, Marloes; Salah, Jehad; Senn, Helen; Stewart, Joshua D.; Wintner, Sabine; Carvalho, Gary</t>
  </si>
  <si>
    <t>Phylogenomics and species delimitation for effective conservation of manta and devil rays</t>
  </si>
  <si>
    <t>ddRAD; management; mobulids; single nucleotide polymorphism; taxonomy</t>
  </si>
  <si>
    <t>GENE TREES; MULTISPECIES COALESCENT; ECOLOGY; ALFREDI; CHONDRICHTHYES; DIVERGENCE; SATELLITE; MOVEMENTS</t>
  </si>
  <si>
    <t>de Bruyn, Mark/C-5568-2008</t>
  </si>
  <si>
    <t>de Bruyn, Mark/0000-0003-1528-9604; Fernando, Daniel/0000-0003-2163-1832; Hipperson, Helen/0000-0001-7872-105X; Bonfil, Ramon/0000-0002-5753-464X; Creer, Simon/0000-0003-3124-3550; Ogden, Rob/0000-0002-2831-0428</t>
  </si>
  <si>
    <t>DEC</t>
  </si>
  <si>
    <t>10.1111/mec.15683</t>
  </si>
  <si>
    <t>WOS:000587353300001</t>
  </si>
  <si>
    <t>Other Gold, Green Published, Green Accepted</t>
  </si>
  <si>
    <t>Volk, DR; Konvalina, JD; Floeter, SR; Ferreira, CEL; Hoffman, EA</t>
  </si>
  <si>
    <t>Volk, Daniel R.; Konvalina, John D.; Floeter, Sergio R.; Ferreira, Carlos E. L.; Hoffman, Eric A.</t>
  </si>
  <si>
    <t>Going against the flow: Barriers to gene flow impact patterns of connectivity in cryptic coral reef gobies throughout the western Atlantic</t>
  </si>
  <si>
    <t>JOURNAL OF BIOGEOGRAPHY</t>
  </si>
  <si>
    <t>Brazil; Caribbean; Coryphopterus; cryptic species; marine speciation; SNP</t>
  </si>
  <si>
    <t>POPULATION-GENETICS; SPECIATION; GENOMICS; FISHES; PHYLOGEOGRAPHY; DIVERGENCE; INFERENCE; COASTAL; TOOL</t>
  </si>
  <si>
    <t>10.1111/jbi.14010</t>
  </si>
  <si>
    <t>WOS:000587333500001</t>
  </si>
  <si>
    <t>Meerow, AW; Gardner, EM; Nakamura, K</t>
  </si>
  <si>
    <t>Meerow, Alan W.; Gardner, Elliot M.; Nakamura, Kyoko</t>
  </si>
  <si>
    <t>Phylogenomics of the Andean Tetraploid Clade of the American Amaryllidaceae (Subfamily Amaryllidoideae): Unlocking a Polyploid Generic Radiation Abetted by Continental Geodynamics</t>
  </si>
  <si>
    <t>anchored hybrid enrichment; Andes; Asparagales; biogeography; geophyte; molecular systematics; monocotyledons; phylogenetics</t>
  </si>
  <si>
    <t>ANCHORED HYBRID ENRICHMENT; AMOTAPE-HUANCABAMBA ZONE; DRY TROPICAL FORESTS; PHYLOGENETIC-RELATIONSHIPS; HYMENOCALLIS AMARYLLIDACEAE; CYTONUCLEAR DISCORDANCE; NORTHERN-HEMISPHERE; CHROMOSOME-NUMBERS; GENETIC-STRUCTURE; GENOME EVOLUTION</t>
  </si>
  <si>
    <t>NOV 5</t>
  </si>
  <si>
    <t>10.3389/fpls.2020.582422</t>
  </si>
  <si>
    <t>WOS:000591605400001</t>
  </si>
  <si>
    <t>Sharif, BM; Burgarella, C; Cormier, F; Mournet, P; Causse, S; Van, KN; Kaoh, J; Rajaonah, MT; Lakshan, SR; Waki, J; Bhattacharjee, R; Badara, G; Pachakkil, B; Arnau, G; Chair, H</t>
  </si>
  <si>
    <t>Sharif, Bilal Muhammad; Burgarella, Concetta; Cormier, Fabien; Mournet, Pierre; Causse, Sandrine; Kien Nguyen Van; Kaoh, Juliane; Rajaonah, Mamy Tiana; Lakshan, Senanayake Ravinda; Waki, Jeffrey; Bhattacharjee, Ranjana; Badara, Gueye; Pachakkil, Babil; Arnau, Gemma; Chair, Hana</t>
  </si>
  <si>
    <t>Genome-wide genotyping elucidates the geographical diversification and dispersal of the polyploid and clonally propagated yam (Dioscorea alata)</t>
  </si>
  <si>
    <t>ANNALS OF BOTANY</t>
  </si>
  <si>
    <t>Clonal propagation; demography; geographical distribution; polyploidy; population genomics; yam; Dioscorea alata</t>
  </si>
  <si>
    <t>INDIAN-OCEAN; GENETIC DIVERSITY; R-PACKAGE; DOMESTICATION; L.; ORIGIN; GLOBALIZATION; MADAGASCAR; HIGHLIGHTS; CYTOMETRY</t>
  </si>
  <si>
    <t>nguyen van, kien/0000-0003-3111-4206</t>
  </si>
  <si>
    <t>NOV 2</t>
  </si>
  <si>
    <t>10.1093/aob/mcaa122</t>
  </si>
  <si>
    <t>WOS:000591876700006</t>
  </si>
  <si>
    <t>Other Gold, Green Published</t>
  </si>
  <si>
    <t>Song, XY; Milne, RI; Fan, XY; Xie, SY; Zhang, L; Zheng, HL; Fan, LQ; Chung, JM; Chung, MG; Ma, T; Xu, XT; Wang, J; Mao, KS</t>
  </si>
  <si>
    <t>Song, Xinya; Milne, Richard, I; Fan, Xiaoyan; Xie, Siyu; Zhang, Lei; Zheng, Honglei; Fan, Liqiang; Chung, Jae-Min; Chung, Myong-Gi; Ma, Tao; Xu, Xiaoting; Wang, Jing; Mao, Kangshan</t>
  </si>
  <si>
    <t>Blow to the Northeast? Intraspecific differentiation of Populus davidiana suggests a north-eastward skew of a phylogeographic break in East Asia</t>
  </si>
  <si>
    <t>arid belt; aspen; biological traits; demographic history; phylogeographic break; species distribution modelling</t>
  </si>
  <si>
    <t>SPECIES DISTRIBUTION MODELS; GENETIC-STRUCTURE; POPULATION-STRUCTURE; HISTORY; CLIMATE; SPECIATION; DIVERSITY; MIGRATION; SOFTWARE; REFUGIA</t>
  </si>
  <si>
    <t>10.1111/jbi.13992</t>
  </si>
  <si>
    <t>OCT 2020</t>
  </si>
  <si>
    <t>WOS:000585829200001</t>
  </si>
  <si>
    <t>Ng, KT; Takebe, Y; Kamarulzaman, A; Tee, KK</t>
  </si>
  <si>
    <t>Ng, Kim Tien; Takebe, Yutaka; Kamarulzaman, Adeeba; Tee, Kok Keng</t>
  </si>
  <si>
    <t>Genome sequencing and phylogenetic reconstruction reveal a potential fourth rhinovirus species and its worldwide distribution</t>
  </si>
  <si>
    <t>ARCHIVES OF VIROLOGY</t>
  </si>
  <si>
    <t>CLASSIFICATION; EVOLUTION</t>
  </si>
  <si>
    <t>Tee, Kok Keng/A-8148-2008; Ng, Kim-Tien/K-7667-2013</t>
  </si>
  <si>
    <t>Tee, Kok Keng/0000-0002-7923-5448; Ng, Kim-Tien/0000-0002-4097-9984</t>
  </si>
  <si>
    <t>10.1007/s00705-020-04855-5</t>
  </si>
  <si>
    <t>WOS:000580910100001</t>
  </si>
  <si>
    <t>Morinha, F; Mila, B; Davila, JA; Fargallo, JA; Potti, J; Blanco, G</t>
  </si>
  <si>
    <t>Morinha, Francisco; Mila, Borja; Davila, Jose A.; Fargallo, Juan A.; Potti, Jaime; Blanco, Guillermo</t>
  </si>
  <si>
    <t>The ghost of connections past: A role for mainland vicariance in the isolation of an insular population of the red-billed chough (Aves: Corvidae)</t>
  </si>
  <si>
    <t>Divergence; genetic diversity; islands; Macaronesia; paleoclimate; phylogeography; vicariance</t>
  </si>
  <si>
    <t>COMPLEX EVOLUTIONARY HISTORY; DNA SEQUENCE DATA; CANARY-ISLANDS; GENETIC-STRUCTURE; PERIPHERAL-POPULATIONS; COLONIZATION HISTORY; DENDROCOPOS-MAJOR; TENERIFFAE-GROUP; MITOCHONDRIAL; DIVERSIFICATION</t>
  </si>
  <si>
    <t>Morinha, Francisco/AAB-4441-2021; Mila, Borja/L-4867-2014; Blanco, Guillermo/L-3170-2014; Fargallo, Juan Antonio/I-5585-2015</t>
  </si>
  <si>
    <t>Morinha, Francisco/0000-0003-0621-9591; Mila, Borja/0000-0002-6446-0079; Potti, Jaime/0000-0002-2284-0022; Blanco, Guillermo/0000-0001-5742-4929; Fargallo, Juan Antonio/0000-0003-4090-9000</t>
  </si>
  <si>
    <t>10.1111/jbi.13977</t>
  </si>
  <si>
    <t>WOS:000574694300001</t>
  </si>
  <si>
    <t>Cooper, L; Bunnefeld, L; Hearn, J; Cook, JM; Lohse, K; Stone, GN</t>
  </si>
  <si>
    <t>Cooper, Lisa; Bunnefeld, Lynsey; Hearn, Jack; Cook, James M.; Lohse, Konrad; Stone, Graham N.</t>
  </si>
  <si>
    <t>Low-coverage genomic data resolve the population divergence and gene flow history of an Australian rain forest fig wasp</t>
  </si>
  <si>
    <t>Agaonidae; Australia; demography; Ficus; phylogeography; Pleistodontes</t>
  </si>
  <si>
    <t>SPONTANEOUS MUTATION-RATE; COMPARATIVE PHYLOGEOGRAPHY; MITOCHONDRIAL-DNA; MACROPODIDAE THYLOGALE; FICUS-RACEMOSA; READ ALIGNMENT; SEQUENCE DATA; DISPERSAL; BIOGEOGRAPHY; SPECIATION</t>
  </si>
  <si>
    <t>Cook, James M/D-6423-2011</t>
  </si>
  <si>
    <t>Cook, James M/0000-0001-8447-6126; Stone, Graham/0000-0002-2737-696X; BUNNEFELD, LYNSEY/0000-0002-9226-7153</t>
  </si>
  <si>
    <t>OCT</t>
  </si>
  <si>
    <t>10.1111/mec.15523</t>
  </si>
  <si>
    <t>WOS:000573477100007</t>
  </si>
  <si>
    <t>McLaughlin, JF; Winker, K</t>
  </si>
  <si>
    <t>McLaughlin, Jessica F.; Winker, Kevin</t>
  </si>
  <si>
    <t>An empirical examination of sample size effects on population demographic estimates in birds using single nucleotide polymorphism (SNP) data</t>
  </si>
  <si>
    <t>PEERJ</t>
  </si>
  <si>
    <t>Population genomics; Sample size; Migration; Effective population size; Divergence with gene flow</t>
  </si>
  <si>
    <t>SITES</t>
  </si>
  <si>
    <t>SEP 16</t>
  </si>
  <si>
    <t>e9939</t>
  </si>
  <si>
    <t>10.7717/peerj.9939</t>
  </si>
  <si>
    <t>WOS:000569546800012</t>
  </si>
  <si>
    <t>Li, JL; Zhong, LL; Wang, J; Ma, T; Mao, KS; Zhang, L</t>
  </si>
  <si>
    <t>Li, Jia-Liang; Zhong, Lin-Ling; Wang, Jing; Ma, Tao; Mao, Kang-Shan; Zhang, Lei</t>
  </si>
  <si>
    <t>Genomic insights into speciation history and local adaptation of an alpine aspen in the Qinghai-Tibet Plateau and adjacent highlands</t>
  </si>
  <si>
    <t>JOURNAL OF SYSTEMATICS AND EVOLUTION</t>
  </si>
  <si>
    <t>aspen; gene flow; high-altitude adaptation; Qinghai-Tibet Plateau; speciation</t>
  </si>
  <si>
    <t>DIVERGENCE HITCHHIKING; CLIMATE-CHANGE; GENE FLOW; INFERENCE; POLYMORPHISMS; ASSOCIATION; LANDSCAPE; SELECTION; PLANTS; REPAIR</t>
  </si>
  <si>
    <t>Li, Jialiang/0000-0003-1700-131X</t>
  </si>
  <si>
    <t>10.1111/jse.12665</t>
  </si>
  <si>
    <t>SEP 2020</t>
  </si>
  <si>
    <t>WOS:000566578600001</t>
  </si>
  <si>
    <t>Green Published, Other Gold</t>
  </si>
  <si>
    <t>Liu, DQ; Li, XY; Song, ZB</t>
  </si>
  <si>
    <t>Liu, Dongqi; Li, Xiaoyan; Song, Zhaobin</t>
  </si>
  <si>
    <t>No decline of genetic diversity in elongate loach (Leptobotia elongata) with a tendency to form population structure in the upper Yangtze River</t>
  </si>
  <si>
    <t>GLOBAL ECOLOGY AND CONSERVATION</t>
  </si>
  <si>
    <t>Genetic differentiation; Microsatellites; mtDNA control region; Leptobotia elongata; Dam construction; Jinsha River</t>
  </si>
  <si>
    <t>HABITAT FRAGMENTATION; COMPUTER-PROGRAM; MARKERS; INFERENCE; COALESCENT; GROWTH; TESTS; MTDNA</t>
  </si>
  <si>
    <t>SEP</t>
  </si>
  <si>
    <t>e01072</t>
  </si>
  <si>
    <t>10.1016/j.gecco.2020.e01072</t>
  </si>
  <si>
    <t>WOS:000568729900017</t>
  </si>
  <si>
    <t>DOAJ Gold</t>
  </si>
  <si>
    <t>Mussmann, SM; Douglas, MR; Oakey, DD; Douglas, ME</t>
  </si>
  <si>
    <t>Mussmann, Steven M.; Douglas, Marlis R.; Oakey, David D.; Douglas, Michael E.</t>
  </si>
  <si>
    <t>Defining relictual biodiversity: Conservation units in speckled dace (Leuciscidae:Rhinichthys osculus) of the Greater Death Valley ecosystem</t>
  </si>
  <si>
    <t>ECOLOGY AND EVOLUTION</t>
  </si>
  <si>
    <t>Amargosa Basin; ddRAD; machine learning; Owens Basin; phylogenomics; selection; SNPs</t>
  </si>
  <si>
    <t>SPECIES DELIMITATION; INTROGRESSIVE HYBRIDIZATION; MULTISPECIES COALESCENT; GENETIC-DIVERGENCE; FRESH-WATER; EVOLUTIONARY; DIVERSITY; MODEL; CLASSIFICATION; TAXONOMY</t>
  </si>
  <si>
    <t>Mussmann, Steven/0000-0002-5237-5088; Douglas, Michael/0000-0001-9670-7825</t>
  </si>
  <si>
    <t>10.1002/ece3.6736</t>
  </si>
  <si>
    <t>WOS:000564304700001</t>
  </si>
  <si>
    <t>Marin, J; Achaz, G; Crombach, A; Lambert, A</t>
  </si>
  <si>
    <t>Marin, Julie; Achaz, Guillaume; Crombach, Anton; Lambert, Amaury</t>
  </si>
  <si>
    <t>The genomic view of diversification</t>
  </si>
  <si>
    <t>JOURNAL OF EVOLUTIONARY BIOLOGY</t>
  </si>
  <si>
    <t>coalescent theory; gene flow; gene tree; gene-based diversification model; introgression; multispecies coalescent; phylogeny; population genetics; speciation; species tree</t>
  </si>
  <si>
    <t>GENE FLOW; EVOLUTIONARY HISTORY; DARWINS FINCHES; SPECIATION; HYBRIDIZATION; DIVERGENCE; REVEAL; TREES; INTROGRESSION; ADAPTATION</t>
  </si>
  <si>
    <t>Crombach, Anton/H-1275-2015</t>
  </si>
  <si>
    <t>Crombach, Anton/0000-0002-2889-5120</t>
  </si>
  <si>
    <t>10.1111/jeb.13677</t>
  </si>
  <si>
    <t>AUG 2020</t>
  </si>
  <si>
    <t>WOS:000563846000001</t>
  </si>
  <si>
    <t>Bi, CW; Lu, N; Huang, Z; Chen, JY; He, CP; Lu, ZH</t>
  </si>
  <si>
    <t>Bi, Changwei; Lu, Na; Huang, Zhen; Chen, Junyuan; He, Chunpeng; Lu, Zuhong</t>
  </si>
  <si>
    <t>Whole-genome resequencing reveals the pleistocene temporal dynamics ofBranchiostoma belcheriandBranchiostoma floridaepopulations</t>
  </si>
  <si>
    <t>Branchiostoma belcheri; Branchiostoma floridae; climatic fluctuations; demographic history; effective population size; genomic variations</t>
  </si>
  <si>
    <t>QUATERNARY GLACIATIONS; BRANCHIOSTOMA-FLORIDAE; POPULATION HISTORY; AMPHIOXUS GENOME; DIVERGENCE TIMES; EVOLUTION; INFERENCE; FRAMEWORK; CONSEQUENCES; STRATIGRAPHY</t>
  </si>
  <si>
    <t>Bi, Changwei/0000-0002-6951-2464</t>
  </si>
  <si>
    <t>AUG</t>
  </si>
  <si>
    <t>10.1002/ece3.6527</t>
  </si>
  <si>
    <t>JUL 2020</t>
  </si>
  <si>
    <t>WOS:000550514200001</t>
  </si>
  <si>
    <t>Mota, MR; Pinheiro, F; Leal, BSD; Sardelli, CH; Wendt, T; Palma-Silva, C</t>
  </si>
  <si>
    <t>Mota, Mateus Ribeiro; Pinheiro, Fabio; dos Santos Leal, Barbara Simoes; Sardelli, Carla Haisler; Wendt, Tania; Palma-Silva, Clarisse</t>
  </si>
  <si>
    <t>From micro- to macroevolution: insights from a Neotropical bromeliad with high population genetic structure adapted to rock outcrops</t>
  </si>
  <si>
    <t>HEREDITY</t>
  </si>
  <si>
    <t>BRAZILIAN ATLANTIC FOREST; FOSTERELLA-RUSBYI BROMELIACEAE; MICROSATELLITE LOCI; CLIMATE-CHANGE; RAIN-FOREST; MULTILOCUS PHYLOGEOGRAPHY; HISTORICAL BIOGEOGRAPHY; MULTISPECIES COALESCENT; REPRODUCTIVE ISOLATION; DEMOGRAPHIC EXPANSION</t>
  </si>
  <si>
    <t>Palma-Silva, Clarisse/AAW-3979-2020; Pinheiro, Fabio/F-9725-2011</t>
  </si>
  <si>
    <t>Pinheiro, Fabio/0000-0003-3243-2652; Palma-Silva, Clarisse/0000-0003-0192-5489</t>
  </si>
  <si>
    <t>NOV</t>
  </si>
  <si>
    <t>10.1038/s41437-020-0342-8</t>
  </si>
  <si>
    <t>WOS:000549669600001</t>
  </si>
  <si>
    <t>Buenaventura, E; Lloyd, MW; Lopez, JMP; Gonzalez, VL; Thomas-Cabianca, A; Dikow, T</t>
  </si>
  <si>
    <t>Buenaventura, Eliana; Lloyd, Michael W.; Perilla Lopez, Juan Manuel; Gonzalez, Vanessa L.; Thomas-Cabianca, Arianna; Dikow, Torsten</t>
  </si>
  <si>
    <t>Protein-encoding ultraconserved elements provide a new phylogenomic perspective of Oestroidea flies (Diptera: Calyptratae)</t>
  </si>
  <si>
    <t>GENUS SARCOPHAGA DIPTERA; MOLECULAR PHYLOGENY; PARAMACRONYCHIINAE DIPTERA; CALLIPHORIDAE; MITOCHONDRIAL; SYSTEMATICS; TACHINIDAE; EVOLUTION; TREE; RHINOPHORIDAE</t>
  </si>
  <si>
    <t>Thomas-Cabianca, Arianna/AAB-9054-2021; Buenaventura, Eliana/E-5400-2015; Lloyd, Michael/C-8430-2017</t>
  </si>
  <si>
    <t>Thomas-Cabianca, Arianna/0000-0003-2126-6222; Buenaventura, Eliana/0000-0002-5265-815X; Lloyd, Michael/0000-0003-1021-8129</t>
  </si>
  <si>
    <t>10.1111/syen.12443</t>
  </si>
  <si>
    <t>WOS:000547977800001</t>
  </si>
  <si>
    <t>Other Gold</t>
  </si>
  <si>
    <t>Campbell, MA; Buser, TJ; Alfaro, ME; Lopez, JA</t>
  </si>
  <si>
    <t>Campbell, Matthew A.; Buser, Thaddaeus J.; Alfaro, Michael E.; Lopez, J. Andres</t>
  </si>
  <si>
    <t>Addressing incomplete lineage sorting and paralogy in the inference of uncertain salmonid phylogenetic relationships</t>
  </si>
  <si>
    <t>Coregonus; Gene tree and species tree conflict; Incomplete lineage sorting; Parahucho; Salmonidae; Segmental polyploidy; Phylogeny; Ohnolog resolution</t>
  </si>
  <si>
    <t>WHOLE-GENOME DUPLICATION; MITOCHONDRIAL-DNA; THYMALLUS-ARCTICUS; SEQUENCE; ONCORHYNCHUS; HYBRIDIZATION; DIVERGENCE; POLYPLOIDY; EVOLUTION; FISHES</t>
  </si>
  <si>
    <t>Campbell, Matthew/0000-0002-5826-0329; Lopez, Andres/0000-0002-2845-9871</t>
  </si>
  <si>
    <t>JUL 3</t>
  </si>
  <si>
    <t>e9389</t>
  </si>
  <si>
    <t>10.7717/peerj.9389</t>
  </si>
  <si>
    <t>WOS:000545270100003</t>
  </si>
  <si>
    <t>Booker, TR; Yeaman, S; Whitlock, MC</t>
  </si>
  <si>
    <t>Booker, Tom R.; Yeaman, Sam; Whitlock, Michael C.</t>
  </si>
  <si>
    <t>Variation in recombination rate affects detection of outliers in genome scans under neutrality</t>
  </si>
  <si>
    <t>adaptation; molecular evolution; population genetics-empirical; population genetics-theoretical</t>
  </si>
  <si>
    <t>QUANTITATIVE TRAIT LOCI; DIFFERENTIATION; SELECTION; ISLANDS; POPULATIONS; FREQUENCIES; ADAPTATION; DIVERGENCE; SPECIATION; GENETICS</t>
  </si>
  <si>
    <t>Booker, Tom/0000-0001-8403-6219; Whitlock, Michael/0000-0002-0782-1843; Yeaman, Sam/0000-0002-1706-8699</t>
  </si>
  <si>
    <t>10.1111/mec.15501</t>
  </si>
  <si>
    <t>WOS:000544699900001</t>
  </si>
  <si>
    <t>Imfeld, TS; Barker, FK; Brumfield, RT</t>
  </si>
  <si>
    <t>Imfeld, Tyler S.; Barker, F. Keith; Brumfield, Robb T.</t>
  </si>
  <si>
    <t>Mitochondrial genomes and thousands of ultraconserved elements resolve the taxonomy and historical biogeography of the Euphonia and Chlorophonia finches (Passeriformes: Fringillidae)</t>
  </si>
  <si>
    <t>AUK</t>
  </si>
  <si>
    <t>Chlorophonia; Euphonia; historical biogeography; mitochondrial genome; molecular systematics; ultraconserved elements</t>
  </si>
  <si>
    <t>PHYLOGENETIC-RELATIONSHIPS; RADIATION; AVES; DIVERSIFICATION; EVOLUTION; LIMITS; TANAGERS; PALEOENVIRONMENTS; SPECIATION; DISPERSAL</t>
  </si>
  <si>
    <t>; Brumfield, Robb/K-6108-2015</t>
  </si>
  <si>
    <t>Imfeld, Tyler/0000-0001-9779-5644; Brumfield, Robb/0000-0003-2307-0688</t>
  </si>
  <si>
    <t>JUL 1</t>
  </si>
  <si>
    <t>ukaa016</t>
  </si>
  <si>
    <t>10.1093/auk/ukaa016</t>
  </si>
  <si>
    <t>WOS:000570000900006</t>
  </si>
  <si>
    <t>Amos, W</t>
  </si>
  <si>
    <t>Amos, William</t>
  </si>
  <si>
    <t>Signals interpreted as archaic introgression appear to be driven primarily by faster evolution in Africa</t>
  </si>
  <si>
    <t>ROYAL SOCIETY OPEN SCIENCE</t>
  </si>
  <si>
    <t>Neanderthal; introgression; human; D statistics; heterozygosity; mutation rate</t>
  </si>
  <si>
    <t>ANCIENT POPULATION-STRUCTURE; NEANDERTHAL ANCESTRY; ADAPTATION; DIVERSITY; ADMIXTURE; SEQUENCE; GENOMES</t>
  </si>
  <si>
    <t>Amos, William/0000-0002-0971-9914</t>
  </si>
  <si>
    <t>10.1098/rsos.191900</t>
  </si>
  <si>
    <t>WOS:000546991200001</t>
  </si>
  <si>
    <t>Bobay, LM</t>
  </si>
  <si>
    <t>Bobay, Louis-Marie</t>
  </si>
  <si>
    <t>CoreSimul: a forward-in-time simulator of genome evolution for prokaryotes modeling homologous recombination</t>
  </si>
  <si>
    <t>BMC BIOINFORMATICS</t>
  </si>
  <si>
    <t>Simulator; Genome evolution; Homologous recombination; Prokaryotes</t>
  </si>
  <si>
    <t>SEXUAL ISOLATION; PHYLOGENETIC ANALYSIS; SEQUENCE DIVERGENCE; GENETIC EXCHANGE; BACTERIAL; TRANSFORMATION; SIZE</t>
  </si>
  <si>
    <t>Bobay, Louis-Marie/0000-0002-0438-545X</t>
  </si>
  <si>
    <t>JUN 24</t>
  </si>
  <si>
    <t>10.1186/s12859-020-03619-x</t>
  </si>
  <si>
    <t>WOS:000544973300002</t>
  </si>
  <si>
    <t>Bangs, MR; Douglas, MR; Chafin, TK; Douglas, ME</t>
  </si>
  <si>
    <t>Bangs, Max R.; Douglas, Marlis R.; Chafin, Tyler K.; Douglas, Michael E.</t>
  </si>
  <si>
    <t>Gene flow and species delimitation in fishes of Western North America: Flannelmouth (Catostomus latipinnis) and Bluehead sucker (C. Pantosteus discobolus)</t>
  </si>
  <si>
    <t>Catostomus; ddRAD; hybridization; introgression; phylogenomics; species delimitation</t>
  </si>
  <si>
    <t>REPRODUCTIVE ISOLATION; TAXONOMIC INFLATION; COALESCENT MODEL; COLORADO RIVER; CONSERVATION; HYBRIDIZATION; INTROGRESSION; POPULATION; GENOME; SPECIATION</t>
  </si>
  <si>
    <t>JUL</t>
  </si>
  <si>
    <t>10.1002/ece3.6384</t>
  </si>
  <si>
    <t>JUN 2020</t>
  </si>
  <si>
    <t>WOS:000540645200001</t>
  </si>
  <si>
    <t>Newton, LG; Starrett, J; Hendrixson, BE; Derkarabetian, S; Bond, JE</t>
  </si>
  <si>
    <t>Newton, Lacie G.; Starrett, James; Hendrixson, Brent E.; Derkarabetian, Shahan; Bond, Jason E.</t>
  </si>
  <si>
    <t>Integrative species delimitation reveals cryptic diversity in the southern AppalachianAntrodiaetus unicolor(Araneae: Antrodiaetidae) species complex</t>
  </si>
  <si>
    <t>Araneae; cohesion species; integrative taxonomy; RADseq; speciation; species delimitation</t>
  </si>
  <si>
    <t>TRAPDOOR SPIDERS ARANEAE; MULTISPECIES COALESCENT; POPULATION SUBDIVISION; SEQUENCE CAPTURE; GENETIC DATA; MYGALOMORPHAE; DIVERGENCE; PHYLOGEOGRAPHY; RADSEQ; DNA</t>
  </si>
  <si>
    <t>Bond, Jason E./P-1501-2017</t>
  </si>
  <si>
    <t>Bond, Jason E./0000-0001-6373-3875; Newton, Lacie/0000-0001-7269-6244; Derkarabetian, Shahan/0000-0002-9163-9277; Hendrixson, Brent/0000-0003-1759-6405</t>
  </si>
  <si>
    <t>JUN</t>
  </si>
  <si>
    <t>10.1111/mec.15483</t>
  </si>
  <si>
    <t>WOS:000540726200001</t>
  </si>
  <si>
    <t>Tonzo, V; Papadopoulou, A; Ortego, J</t>
  </si>
  <si>
    <t>Tonzo, Vanina; Papadopoulou, Anna; Ortego, Joaquin</t>
  </si>
  <si>
    <t>Genomic footprints of an old affair: Single nucleotide polymorphism data reveal historical hybridization and the subsequent evolution of reproductive barriers in two recently diverged grasshoppers with partly overlapping distributions</t>
  </si>
  <si>
    <t>coalescent-based simulations; ddRAD-seq; hybridization; introgression; reproductive isolation</t>
  </si>
  <si>
    <t>GENE FLOW; POPULATION-STRUCTURE; HYBRID ZONE; CHARACTER DISPLACEMENT; ALLOPATRIC SPECIATION; POSTZYGOTIC ISOLATION; NEANDERTHAL ANCESTRY; ORTHOPTERA ACRIDIDAE; REINFORCEMENT; INTROGRESSION</t>
  </si>
  <si>
    <t>Ortego, Joaquin/F-4936-2010; Tonzo, Vanina/AAA-3201-2021</t>
  </si>
  <si>
    <t>Ortego, Joaquin/0000-0003-2709-429X; Tonzo, Vanina/0000-0002-5062-1070</t>
  </si>
  <si>
    <t>10.1111/mec.15475</t>
  </si>
  <si>
    <t>WOS:000537130200001</t>
  </si>
  <si>
    <t>Morando, M; Olave, M; Avila, LJ; Sites, JW; Leache, AD</t>
  </si>
  <si>
    <t>Morando, Mariana; Olave, Melisa; Avila, Luciano J.; Sites, Jack W., Jr.; Leache, Adam D.</t>
  </si>
  <si>
    <t>Phylogenomic data resolve higher-level relationships within South American Liolaemus lizards</t>
  </si>
  <si>
    <t>MOLECULAR PHYLOGENETICS AND EVOLUTION</t>
  </si>
  <si>
    <t>Coalescent; Hybridization; Species tree; Ultraconserved elements; SNP; PhyloNetwork</t>
  </si>
  <si>
    <t>DARWINII COMPLEX SQUAMATA; GENUS LIOLAEMUS; PHYLOGEOGRAPHY; EVOLUTION; RADIATION; GENES; CLADE; DIVERSIFICATION; PERFORMANCE; DIVERGENCE</t>
  </si>
  <si>
    <t>10.1016/j.ympev.2020.106781</t>
  </si>
  <si>
    <t>WOS:000527791400008</t>
  </si>
  <si>
    <t>Wen, J; Yu, Y; Xie, DF; Peng, C; Liu, Q; Zhou, SD; He, XJ</t>
  </si>
  <si>
    <t>Wen, Jun; Yu, Yan; Xie, Deng-Feng; Peng, Chang; Liu, Qing; Zhou, Song-Dong; He, Xing-Jin</t>
  </si>
  <si>
    <t>A transcriptome-based study on the phylogeny and evolution of the taxonomically controversial subfamily Apioideae (Apiaceae)</t>
  </si>
  <si>
    <t>Apioideae; transcriptome; single copy genes; coalescent-based method; species tree; phylogeny; fruit; evolutionary history</t>
  </si>
  <si>
    <t>NUCLEAR RIBOSOMAL DNA; SEQUENCES REVEALS RELATIONSHIPS; SYMPATRIC FOREST HERBS; MOLECULAR PHYLOGENY; SINGLE-COPY; SEED DISPERSAL; SPECIES TREES; GENETIC CONSEQUENCES; ORTHOLOGOUS GENES; INTRON SEQUENCES</t>
  </si>
  <si>
    <t>MAY 8</t>
  </si>
  <si>
    <t>10.1093/aob/mcaa011</t>
  </si>
  <si>
    <t>WOS:000553098400009</t>
  </si>
  <si>
    <t>Pang, TY</t>
  </si>
  <si>
    <t>Pang, Tin Yau</t>
  </si>
  <si>
    <t>A coarse-graining, ultrametric approach to resolve the phylogeny of prokaryotic strains with frequent homologous recombination</t>
  </si>
  <si>
    <t>BMC EVOLUTIONARY BIOLOGY</t>
  </si>
  <si>
    <t>Phylogenetics; Homologous recombination; Ultrametric tree</t>
  </si>
  <si>
    <t>HORIZONTAL GENE-TRANSFER; BACTERIAL; INFERENCE; GENOME; DNA</t>
  </si>
  <si>
    <t>Pang, Tin Yau/AAU-6024-2020</t>
  </si>
  <si>
    <t>MAY 7</t>
  </si>
  <si>
    <t>10.1186/s12862-020-01616-5</t>
  </si>
  <si>
    <t>WOS:000533420600001</t>
  </si>
  <si>
    <t>Gao, H; Li, NN; Huang, YJ; Qiao, FJ; Li, JL; Li, ZZ; Li, YX; Wang, ZH; Teng, LW; Liu, ZS</t>
  </si>
  <si>
    <t>Gao, Hui; Li, Nannan; Huang, Yongjie; Qiao, Fujie; Li, Junle; Li, Zongzhi; Li, Yanxiang; Wang, Zhenghuan; Teng, Liwei; Liu, Zhensheng</t>
  </si>
  <si>
    <t>Taxonomic status of Chinese blue sheep (Pseudois nayaur): new evidence of a distinct subspecies</t>
  </si>
  <si>
    <t>INTEGRATIVE ZOOLOGY</t>
  </si>
  <si>
    <t>blue sheep; isolation by distance; microsatellite; mtDNA control region; taxonomy</t>
  </si>
  <si>
    <t>SPATIAL GENETIC-STRUCTURE; POPULATION-STRUCTURE; F-STATISTICS; SNOW LEOPARD; DIFFERENTIATION; DIVERSITY; PHYLOGEOGRAPHY; COALESCENT; INFERENCE; MOUNTAIN</t>
  </si>
  <si>
    <t>MAY</t>
  </si>
  <si>
    <t>10.1111/1749-4877.12422</t>
  </si>
  <si>
    <t>WOS:000527836900004</t>
  </si>
  <si>
    <t>Wood, PL; Guo, XG; Travers, SL; Su, YC; Olson, KV; Bauer, AM; Grismer, LL; Siler, CD; Moyle, RG; Andersen, MJ; Brown, RM</t>
  </si>
  <si>
    <t>Wood, Perry L., Jr.; Guo, Xianguang; Travers, Scott L.; Su, Yong-Chao; Olson, Karen, V; Bauer, Aaron M.; Grismer, L. Lee; Siler, Cameron D.; Moyle, Robert G.; Andersen, Michael J.; Brown, Rafe M.</t>
  </si>
  <si>
    <t>Parachute geckos free fall into synonymy: Gekko phylogeny, and a new subgeneric classification, inferred from thousands of ultraconserved elements</t>
  </si>
  <si>
    <t>Luperosaurus; Ptychozoon; Phylogenomics; Species tree; Subgenera; Taxonomic vandalism; Ultraconserved elements</t>
  </si>
  <si>
    <t>BAYESIAN POSTERIOR PROBABILITIES; SQUAMATA GEKKONIDAE; GENETIC-VARIATION; LUPEROSAURUS SQUAMATA; REVISED TAXONOMY; FORMAL ERECTION; DIVERGENT TAXA; SPECIES TREES; PALAU ISLANDS; FLYING GECKO</t>
  </si>
  <si>
    <t>Guo, Xianguang/C-3282-2013; Wood, Perry/ABA-3954-2020</t>
  </si>
  <si>
    <t>Guo, Xianguang/0000-0001-7721-7388; Wood, Perry/0000-0003-3767-5274</t>
  </si>
  <si>
    <t>10.1016/j.ympev.2020.106731</t>
  </si>
  <si>
    <t>WOS:000519992400003</t>
  </si>
  <si>
    <t>Larson, DA; Walker, JF; Vargas, OM; Smith, SA</t>
  </si>
  <si>
    <t>Larson, Drew A.; Walker, Joseph F.; Vargas, Oscar M.; Smith, Stephen A.</t>
  </si>
  <si>
    <t>A consensus phylogenomic approach highlights paleopolyploid and rapid radiation in the history of Ericales</t>
  </si>
  <si>
    <t>AMERICAN JOURNAL OF BOTANY</t>
  </si>
  <si>
    <t>Ad-beta duplication event; consensus topology; Ericales; gene duplication; phylogenomics; phylotranscriptomics; polytomy; topological uncertainty; whole genome duplication</t>
  </si>
  <si>
    <t>MOLECULAR EVOLUTION; SEED PLANTS; TREE; DIVERSIFICATION; ALIGNMENT; PHYLOGENETICS; ANCIENT; CARYOPHYLLALES; POLYPLOIDY; GENERATION</t>
  </si>
  <si>
    <t>Walker, Joseph/0000-0003-2928-8899; Smith, Stephen/0000-0003-2035-9531; Larson, Drew A./0000-0002-7557-9999</t>
  </si>
  <si>
    <t>10.1002/ajb2.1469</t>
  </si>
  <si>
    <t>APR 2020</t>
  </si>
  <si>
    <t>WOS:000529302100001</t>
  </si>
  <si>
    <t>Xue, AT; Hickerson, MJ</t>
  </si>
  <si>
    <t>Xue, Alexander T.; Hickerson, Michael J.</t>
  </si>
  <si>
    <t>Comparative phylogeographic inference with genome-wide data from aggregated population pairs</t>
  </si>
  <si>
    <t>EVOLUTION</t>
  </si>
  <si>
    <t>Aggregate site frequency spectrum (aSFS); approximate Bayesian computation (ABC); hierarchical co-demographic modeling; Multi-DICE; population genomic methods; random forest</t>
  </si>
  <si>
    <t>APPROXIMATE BAYESIAN COMPUTATION; PREDICTS GENETIC DIVERSITY; DEMOGRAPHIC HISTORY; ABSOLUTE DEVIATION; MODEL CHOICE; DIVERGENCE; EVOLUTION; SPECIATION; COMMUNITY; SPACE</t>
  </si>
  <si>
    <t>10.1111/evo.13945</t>
  </si>
  <si>
    <t>WOS:000525804400001</t>
  </si>
  <si>
    <t>Povilus, RA; DaCosta, JM; Grassa, C; Satyaki, PRV; Moeglein, M; Jaenisch, J; Xi, ZX; Mathews, S; Gehring, M; Davis, CC; Friedman, WE</t>
  </si>
  <si>
    <t>Povilus, Rebecca A.; DaCosta, Jeffrey M.; Grassa, Christopher; Satyaki, Prasad R. V.; Moeglein, Morgan; Jaenisch, Johan; Xi, Zhenxiang; Mathews, Sarah; Gehring, Mary; Davis, Charles C.; Friedman, William E.</t>
  </si>
  <si>
    <t>Water lily (Nymphaea thermarum) genome reveals variable genomic signatures of ancient vascular cambium losses</t>
  </si>
  <si>
    <t>PROCEEDINGS OF THE NATIONAL ACADEMY OF SCIENCES OF THE UNITED STATES OF AMERICA</t>
  </si>
  <si>
    <t>Nymphaea; vascular cambium; angiosperm evolution; genome; trait loss</t>
  </si>
  <si>
    <t>CLASS IIIHD-ZIP; HD-ZIP; MOLECULAR EVOLUTION; SECONDARY GROWTH; PLANT; PROTEIN; GENE; WOOD; COALESCENT; EXPRESSION</t>
  </si>
  <si>
    <t>Mathews, Sarah/A-6513-2015</t>
  </si>
  <si>
    <t>Mathews, Sarah/0000-0002-5518-7541; Moeglein, Morgan/0000-0003-3323-8333; Grassa, Christopher/0000-0002-2705-4872; Gehring, Mary/0000-0003-2280-1522; DaCosta, Jeffrey/0000-0002-8590-2083</t>
  </si>
  <si>
    <t>APR 14</t>
  </si>
  <si>
    <t>10.1073/pnas.1922873117</t>
  </si>
  <si>
    <t>WOS:000526871700060</t>
  </si>
  <si>
    <t>Bronze, Green Published</t>
  </si>
  <si>
    <t>Mason, NA; Fletcher, NK; Gill, BA; Funk, WC; Zamudio, KR</t>
  </si>
  <si>
    <t>Mason, Nicholas A.; Fletcher, Nicholas K.; Gill, Brian A.; Funk, W. Chris; Zamudio, Kelly R.</t>
  </si>
  <si>
    <t>Coalescent-based species delimitation is sensitive to geographic sampling and isolation by distance</t>
  </si>
  <si>
    <t>SYSTEMATICS AND BIODIVERSITY</t>
  </si>
  <si>
    <t>gene flow; isolation by distance; multispecies coalescent; speciation; species delimitation; taxonomy</t>
  </si>
  <si>
    <t>GENE FLOW; POPULATION-STRUCTURE; TREE ESTIMATION; DISPERSAL; DIVERGENCE; SPECIATION; GENOMES; DIVERSIFICATION; HYBRIDIZATION; MORPHOLOGY</t>
  </si>
  <si>
    <t>Zamudio, Kelly/0000-0001-5107-6206</t>
  </si>
  <si>
    <t>APR 2</t>
  </si>
  <si>
    <t>10.1080/14772000.2020.1730475</t>
  </si>
  <si>
    <t>WOS:000532611900006</t>
  </si>
  <si>
    <t>Flouri, T; Jiao, XY; Rannala, B; Yang, ZH</t>
  </si>
  <si>
    <t>Flouri, Tomas; Jiao, Xiyun; Rannala, Bruce; Yang, Ziheng</t>
  </si>
  <si>
    <t>A Bayesian Implementation of the Multispecies Coalescent Model with Introgression for Phylogenomic Analysis</t>
  </si>
  <si>
    <t>MOLECULAR BIOLOGY AND EVOLUTION</t>
  </si>
  <si>
    <t>Bayesian inference; BPP; introgression; multispecies coalescent with introgression; MSci; MCMC</t>
  </si>
  <si>
    <t>ANCESTRAL POPULATION SIZES; SPECIES TREE ESTIMATION; DNA-SEQUENCES; EVOLUTIONARY HISTORY; GENOMIC LANDSCAPE; GENE FLOW; DIVERGENCE; SPECIATION; HYBRIDIZATION; INFERENCE</t>
  </si>
  <si>
    <t>APR</t>
  </si>
  <si>
    <t>10.1093/molbev/msz296</t>
  </si>
  <si>
    <t>WOS:000522248100021</t>
  </si>
  <si>
    <t>Li, JL; Milne, RI; Ru, DF; Miao, JB; Tao, WJ; Zhang, L; Xu, JJ; Liu, JQ; Mao, KS</t>
  </si>
  <si>
    <t>Li, Jialiang; Milne, Richard, I; Ru, Dafu; Miao, Jibin; Tao, Wenjing; Zhang, Lei; Xu, Jingjing; Liu, Jianquan; Mao, Kangshan</t>
  </si>
  <si>
    <t>Allopatric divergence and hybridization within Cupressus chengiana (Cupressaceae), a threatened conifer in the northern Hengduan Mountains of western China</t>
  </si>
  <si>
    <t>evolutionarily significant units; hybridization; mountainous regions; population genomics; threatened species</t>
  </si>
  <si>
    <t>EVOLUTIONARILY-SIGNIFICANT-UNITS; GENETIC DIVERSITY; STILBENE BIOSYNTHESIS; QUATERNARY CLIMATE; HYBRID SPECIATION; TIBETAN PLATEAU; PLANT DIVERSITY; SCOTS PINE; CONSERVATION; GENOME</t>
  </si>
  <si>
    <t>Li, Jialiang/0000-0003-1700-131X; Mao, Kangshan/0000-0002-0071-1844</t>
  </si>
  <si>
    <t>10.1111/mec.15407</t>
  </si>
  <si>
    <t>MAR 2020</t>
  </si>
  <si>
    <t>WOS:000522051400001</t>
  </si>
  <si>
    <t>Shee, ZQ; Frodin, DG; Camara-Leret, R; Pokorny, L</t>
  </si>
  <si>
    <t>Shee, Zhi Qiang; Frodin, David G.; Camara-Leret, Rodrigo; Pokorny, Lisa</t>
  </si>
  <si>
    <t>Reconstructing the Complex Evolutionary History of the Papuasian Schefflera Radiation Through Herbariomics</t>
  </si>
  <si>
    <t>sequence capture; target enrichment; herbariomics; historical biogeography; Papuasia; New Guinea; Araliaceae; Schefflera</t>
  </si>
  <si>
    <t>MULTIPLE SEQUENCE ALIGNMENT; NEW-GUINEA; INTERCONTINENTAL DISPERSAL; PHYLOGENETIC-RELATIONSHIPS; ISLAND BIOGEOGRAPHY; MOLECULAR EVIDENCE; SPECIES RICHNESS; SOUTHEAST-ASIA; ARALIACEAE; DIVERSIFICATION</t>
  </si>
  <si>
    <t>Pokorny, Lisa/S-9725-2019; Pokorny, Lisa/H-1233-2013</t>
  </si>
  <si>
    <t>Pokorny, Lisa/0000-0002-2478-8555; Pokorny, Lisa/0000-0002-2478-8555; Camara-Leret, Rodrigo/0000-0001-7705-0602</t>
  </si>
  <si>
    <t>MAR 20</t>
  </si>
  <si>
    <t>10.3389/fpls.2020.00258</t>
  </si>
  <si>
    <t>WOS:000525503700001</t>
  </si>
  <si>
    <t>Yang, TY; Meng, W; Guo, BC</t>
  </si>
  <si>
    <t>Yang, Tianyan; Meng, Wei; Guo, Baocheng</t>
  </si>
  <si>
    <t>Population Genomic Analysis of Two Endemic Schizothoracins Reveals Their Genetic Differences and Underlying Selection Associated with Altitude and Temperature</t>
  </si>
  <si>
    <t>ANIMALS</t>
  </si>
  <si>
    <t>Diptychus maculates; Gymnodiptychus dybowskii; SLAF; genetic structures; adaptive evolution</t>
  </si>
  <si>
    <t>GYMNODIPTYCHUS-DYBOWSKII; MOLECULAR PHYLOGENY; FISHES TELEOSTEI; TOOL SET; ADAPTATION; PHYLOGEOGRAPHY; BIOGEOGRAPHY; CYPRINIDAE; SEQUENCE; FORMAT</t>
  </si>
  <si>
    <t>Yang, Tianyan/0000-0001-7547-0857</t>
  </si>
  <si>
    <t>MAR</t>
  </si>
  <si>
    <t>10.3390/ani10030447</t>
  </si>
  <si>
    <t>WOS:000529378800080</t>
  </si>
  <si>
    <t>Wang, K; Mathieson, I; O'Connell, J; Schiffels, S</t>
  </si>
  <si>
    <t>Wang, Ke; Mathieson, Iain; O'Connell, Jared; Schiffels, Stephan</t>
  </si>
  <si>
    <t>Tracking human population structure through time from whole genome sequences</t>
  </si>
  <si>
    <t>PLOS GENETICS</t>
  </si>
  <si>
    <t>SEPARATION HISTORY; Y-CHROMOSOME; COALESCENT; NEANDERTHAL; DIVERSITY; INFERENCE; MTDNA; AGE</t>
  </si>
  <si>
    <t>; Schiffels, Stephan/D-5675-2018</t>
  </si>
  <si>
    <t>Wang, Ke/0000-0003-3935-8344; Schiffels, Stephan/0000-0002-1017-9150</t>
  </si>
  <si>
    <t>e1008552</t>
  </si>
  <si>
    <t>10.1371/journal.pgen.1008552</t>
  </si>
  <si>
    <t>WOS:000524758200047</t>
  </si>
  <si>
    <t>Myers, EA; McKelvy, AD; Burbrink, FT</t>
  </si>
  <si>
    <t>Myers, Edward A.; McKelvy, Alexander D.; Burbrink, Frank T.</t>
  </si>
  <si>
    <t>Biogeographic barriers, Pleistocene refugia, and climatic gradients in the southeastern Nearctic drive diversification in cornsnakes (Pantherophis guttatus complex)</t>
  </si>
  <si>
    <t>hindcast niche modelling; historical demography; Mississippi River; phylogeographic model selection; species delimitation</t>
  </si>
  <si>
    <t>COMPARATIVE PHYLOGEOGRAPHY; GENE FLOW; R-PACKAGE; MAXIMUM-LIKELIHOOD; COALESCENT; GENOME; INFERENCE; DIFFERENTIATION; EVOLUTIONARY; DELIMITATION</t>
  </si>
  <si>
    <t>FEB</t>
  </si>
  <si>
    <t>10.1111/mec.15358</t>
  </si>
  <si>
    <t>FEB 2020</t>
  </si>
  <si>
    <t>WOS:000512166100001</t>
  </si>
  <si>
    <t>Koch, H; DeGiorgio, M</t>
  </si>
  <si>
    <t>Koch, Hillary; DeGiorgio, Michael</t>
  </si>
  <si>
    <t>Maximum Likelihood Estimation of Species Trees from Gene Trees in the Presence of Ancestral Population Structure</t>
  </si>
  <si>
    <t>GENOME BIOLOGY AND EVOLUTION</t>
  </si>
  <si>
    <t>consistency; discordance; phylogenetics; structure; TASTI</t>
  </si>
  <si>
    <t>ANOPHELES-GAMBIAE; EVOLUTIONARY HISTORY; BAYESIAN-INFERENCE; COALESCENT HISTORIES; CONSENSUS METHODS; MODEL; DIVERGENCE; NETWORKS; SIZE; RECONSTRUCTION</t>
  </si>
  <si>
    <t>10.1093/gbe/evaa022</t>
  </si>
  <si>
    <t>WOS:000522862200020</t>
  </si>
  <si>
    <t>Rolland, M; Tovanabutra, S; Dearlove, B; Li, YF; Owen, CL; Lewitus, E; Sanders-Buell, E; Bose, M; O'Sullivan, A; Rossenkhan, R; Labuschagne, JPL; Edlefsen, PT; Reeves, DB; Kijak, G; Miller, S; Poltavee, K; Lee, JN; Bonar, L; Harbolick, E; Ahani, B; Pham, P; Kibuuka, H; Maganga, L; Nitayaphan, S; Sawe, FK; Eller, LA; Gramzinski, R; Kim, JH; Michael, NL; Robb, ML</t>
  </si>
  <si>
    <t>Rolland, Morgane; Tovanabutra, Sodsai; Dearlove, Bethany; Li, Yifan; Owen, Christopher L.; Lewitus, Eric; Sanders-Buell, Eric; Bose, Meera; O'Sullivan, AnneMarie; Rossenkhan, Raabya; Labuschagne, Jan Phillipus Lourens; Edlefsen, Paul T.; Reeves, Daniel B.; Kijak, Gustavo; Miller, Shana; Poltavee, Kultida; Lee, Jenica; Bonar, Lydia; Harbolick, Elizabeth; Ahani, Bahar; Pham, Phuc; Kibuuka, Hannah; Maganga, Lucas; Nitayaphan, Sorachai; Sawe, Fred K.; Eller, Leigh Anne; Gramzinski, Robert; Kim, Jerome H.; Michael, Nelson L.; Robb, Merlin L.</t>
  </si>
  <si>
    <t>RV217 Study Team</t>
  </si>
  <si>
    <t>Molecular dating and viral load growth rates suggested that the eclipse phase lasted about a week in HIV-1 infected adults in East Africa and Thailand</t>
  </si>
  <si>
    <t>PLOS PATHOGENS</t>
  </si>
  <si>
    <t>HIV-1 VACCINE EFFICACY; INFECTION; VIRUS; IDENTIFICATION; TRANSMISSION; DIVERSITY; DYNAMICS; VIREMIA; PHYLOGENIES; DIVERGENCE</t>
  </si>
  <si>
    <t>Owen, Christopher/0000-0003-0293-8601; Dearlove, Bethany/0000-0003-3653-4592; Rolland, Morgane/0000-0003-3650-8490</t>
  </si>
  <si>
    <t>e1008179</t>
  </si>
  <si>
    <t>10.1371/journal.ppat.1008179</t>
  </si>
  <si>
    <t>WOS:000518637800002</t>
  </si>
  <si>
    <t>Lu, RS; Chen, Y; Tamaki, I; Sakaguchi, S; Ding, YQ; Takahashi, D; Li, P; Isaji, Y; Chen, J; Qiu, YX</t>
  </si>
  <si>
    <t>Lu, Rui-Sen; Chen, Yang; Tamaki, Ichiro; Sakaguchi, Shota; Ding, Yan-Qian; Takahashi, Daiki; Li, Pan; Isaji, Yuji; Chen, Jun; Qiu, Ying-Xiong</t>
  </si>
  <si>
    <t>Pre-quaternary diversification and glacial demographic expansions of Cardiocrinum (Liliaceae) in temperate forest biomes of Sino-Japanese Floristic Region</t>
  </si>
  <si>
    <t>Coalescent-based analyses; Cardiocrinum; Speciation; Population structure; Demography; Sino-Japanese Floristic Region</t>
  </si>
  <si>
    <t>NICHE MODELING REVEAL; POPULATION-GENETICS; CHLOROPLAST DNA; MOLECULAR PHYLOGEOGRAPHY; BETULA-MAXIMOWICZIANA; HISTORICAL DEMOGRAPHY; MICROSATELLITE LOCI; RYUKYU ARCHIPELAGO; ANCIENT ADMIXTURE; CLIMATE-CHANGE</t>
  </si>
  <si>
    <t>10.1016/j.ympev.2019.106693</t>
  </si>
  <si>
    <t>WOS:000506225200023</t>
  </si>
  <si>
    <t>Mendoza, CG; Jost, M; Hagsater, E; Magallon, S; van den Berg, C; Lemmon, EM; Lemmon, AR; Salazar, GA; Wanke, S</t>
  </si>
  <si>
    <t>Granados Mendoza, Carolina; Jost, Matthias; Hagsater, Eric; Magallon, Susana; van den Berg, Cassio; Lemmon, Emily Moriarty; Lemmon, Alan R.; Salazar, Gerardo A.; Wanke, Stefan</t>
  </si>
  <si>
    <t>Target Nuclear and Off-Target Plastid Hybrid Enrichment Data Inform a Range of Evolutionary Depths in the Orchid Genus Epidendrum</t>
  </si>
  <si>
    <t>Orchidaceae; anchored hybrid enrichment; universal probe set; off-target data; coalescent methods; phylogenomics</t>
  </si>
  <si>
    <t>SPECIES TREE ESTIMATION; PHYLOGENY; UTILITY; LIKELIHOOD; SEQUENCES; LAELIINAE; RADIATION; YCF1; CLASSIFICATION; BIOGEOGRAPHY</t>
  </si>
  <si>
    <t>Mendoza, Carolina Granados/H-6285-2013; Mendoza, Carolina Granados/ABI-1443-2020; van den Berg, Cassio/B-8968-2008</t>
  </si>
  <si>
    <t>Mendoza, Carolina Granados/0000-0003-4001-619X; van den Berg, Cassio/0000-0001-5028-0686; Salazar, Gerardo/0000-0002-5203-5374; Wanke, Stefan/0000-0001-5405-5216</t>
  </si>
  <si>
    <t>JAN 29</t>
  </si>
  <si>
    <t>10.3389/fpls.2019.01761</t>
  </si>
  <si>
    <t>WOS:000514393300001</t>
  </si>
  <si>
    <t>Nikolic, N; Liu, SL; Jacobsen, MW; Jonsson, B; Bernatchez, L; Gagnaire, PA; Hansen, MM</t>
  </si>
  <si>
    <t>Nikolic, Natacha; Liu, Shenglin; Jacobsen, Magnus W.; Jonsson, Bjarni; Bernatchez, Louis; Gagnaire, Pierre-Alexandre; Hansen, Michael M.</t>
  </si>
  <si>
    <t>Speciation history of European (Anguilla anguilla) and American eel (A. rostrata), analysed using genomic data</t>
  </si>
  <si>
    <t>allele frequency spectrum; Anguilla spp; PSMC; secondary contact; sympatric speciation; vicariance</t>
  </si>
  <si>
    <t>NORTH-ATLANTIC EELS; SYMPATRIC SPECIATION; SARGASSO SEA; ECOLOGICAL SPECIATION; GENETIC CONSEQUENCES; LIFE; DIVERSITY; EVOLUTION; SELECTION; ORIGIN</t>
  </si>
  <si>
    <t>; Hansen, Michael M./I-5979-2013</t>
  </si>
  <si>
    <t>Natacha, Nikolic/0000-0002-6055-0923; Jacobsen, Magnus/0000-0002-7701-7025; Hansen, Michael M./0000-0001-5372-4828</t>
  </si>
  <si>
    <t>10.1111/mec.15342</t>
  </si>
  <si>
    <t>JAN 2020</t>
  </si>
  <si>
    <t>WOS:000505168900001</t>
  </si>
  <si>
    <t>Oliveros, CH; Andersen, MJ; Hosner, PA; Mauck, WM; Sheldon, FH; Cracraft, J; Moyle, RG</t>
  </si>
  <si>
    <t>Oliveros, Carl H.; Andersen, Michael J.; Hosner, Peter A.; Mauck, William M., III; Sheldon, Frederick H.; Cracraft, Joel; Moyle, Robert G.</t>
  </si>
  <si>
    <t>Rapid Laurasian diversification of a pantropical bird family during the Oligocene-Miocene transition</t>
  </si>
  <si>
    <t>IBIS</t>
  </si>
  <si>
    <t>Beringian land bridge; historical biogeography; pantropical distribution; Trogonidae; ultraconserved elements</t>
  </si>
  <si>
    <t>DISPERSAL-VICARIANCE ANALYSIS; FOUNDER-EVENT SPECIATION; PHYLOGENETIC-RELATIONSHIPS; HISTORICAL BIOGEOGRAPHY; ANCESTRAL AREAS; TROGONS AVES; 1ST RECORD; TREE; EVOLUTION; TROGONIFORMES</t>
  </si>
  <si>
    <t>Andersen, Michael/0000-0002-7220-5588; Mauck III, William M./0000-0001-9455-7245; Hosner, Peter/0000-0001-7499-6224; Moyle, Robert/0000-0001-6513-2344</t>
  </si>
  <si>
    <t>10.1111/ibi.12707</t>
  </si>
  <si>
    <t>WOS:000569093100011</t>
  </si>
  <si>
    <t>Bronze</t>
  </si>
  <si>
    <t>FitzGerald, AM; Weir, J; Ralston, J; Warkentin, IG; Whitaker, DM; Kirchman, JJ</t>
  </si>
  <si>
    <t>FitzGerald, Alyssa M.; Weir, Jason; Ralston, Joel; Warkentin, Ian G.; Whitaker, Darroch M.; Kirchman, Jeremy J.</t>
  </si>
  <si>
    <t>Genetic structure and biogeographic history of the Bicknell's Thrush/Gray-cheeked Thrush species complex</t>
  </si>
  <si>
    <t>Bicknell's Thrush; biogeography; boreal forest; Catharus; genetic structure; Gray-cheeked Thrush; phylogeography; Pleistocene; speciation; species limits</t>
  </si>
  <si>
    <t>POPULATION-STRUCTURE; MITOCHONDRIAL-DNA; CATHARUS-BICKNELLI; NICHE CONSERVATISM; NORTH-AMERICA; BLACK SPRUCE; SPECIATION; EVOLUTION; MIGRATION; BIRDS</t>
  </si>
  <si>
    <t>FitzGerald, Alyssa/0000-0002-9850-2003</t>
  </si>
  <si>
    <t>10.1093/auk/ukz066</t>
  </si>
  <si>
    <t>WOS:000535192600007</t>
  </si>
  <si>
    <t>Salter, JF; Oliveros, CH; Hosner, PA; Manthey, JD; Robbins, MB; Moyle, RG; Brumfield, RT; Faircloth, BC</t>
  </si>
  <si>
    <t>Salter, Jessie F.; Oliveros, Carl H.; Hosner, Peter A.; Manthey, Joseph D.; Robbins, Mark B.; Moyle, Robert G.; Brumfield, Robb T.; Faircloth, Brant C.</t>
  </si>
  <si>
    <t>Extensive paraphyly in the typical owl family (Strigidae)</t>
  </si>
  <si>
    <t>insular distributions; morphological convergence; owls; phylogenomics; taxonomy; UCEs</t>
  </si>
  <si>
    <t>AVES-STRIGIDAE; GENE TREE; MITOCHONDRIAL; STRIGIFORMES; PHYLOGENY; EVOLUTION; INFERENCE; SOFTWARE; SYSTEMATICS; ASYMMETRY</t>
  </si>
  <si>
    <t>Salter, Jessie/0000-0002-8975-5914; Moyle, Robert/0000-0001-6513-2344; Faircloth, Brant/0000-0002-1943-0217; Hosner, Peter/0000-0001-7499-6224; Brumfield, Robb/0000-0003-2307-0688</t>
  </si>
  <si>
    <t>10.1093/auk/ukz070</t>
  </si>
  <si>
    <t>WOS:000535192600011</t>
  </si>
  <si>
    <t>Prasanna, AN; Gerber, D; Kijpornyongpan, T; Aime, MC; Doyle, VP; Nagy, LG</t>
  </si>
  <si>
    <t>Prasanna, Arun N.; Gerber, Daniel; Kijpornyongpan, Teeratas; Aime, M. Catherine; Doyle, Vinson P.; Nagy, Laszlo G.</t>
  </si>
  <si>
    <t>Model Choice, Missing Data, and Taxon Sampling Impact Phylogenomic Inference of Deep Basidiomycota Relationships</t>
  </si>
  <si>
    <t>SYSTEMATIC BIOLOGY</t>
  </si>
  <si>
    <t>Absolute model fit; concatenation; fungi; long-branch attraction; model violation; phylogenomics</t>
  </si>
  <si>
    <t>FUNGAL TREE; MAXIMUM-LIKELIHOOD; PROVIDES INSIGHTS; DATA SETS; GENOME; EVOLUTION; INCONGRUENCE; GENES; CLASSIFICATION; RECONSTRUCTION</t>
  </si>
  <si>
    <t>; Aime, Mary/S-7621-2018</t>
  </si>
  <si>
    <t>Prasanna, Arun/0000-0001-6995-9293; Kijpornyongpan, Teeratas/0000-0001-5452-6276; Aime, Mary/0000-0001-8742-6685</t>
  </si>
  <si>
    <t>10.1093/sysbio/syz029</t>
  </si>
  <si>
    <t>WOS:000517756000002</t>
  </si>
  <si>
    <t>Green Accepted</t>
  </si>
  <si>
    <t>Fang, BH; Merila, J; Matschiner, M; Momigliano, P</t>
  </si>
  <si>
    <t>Fang, Bohao; Merila, Juha; Matschiner, Michael; Momigliano, Paolo</t>
  </si>
  <si>
    <t>Estimating uncertainty in divergence times among three-spined stickleback clades using the multispecies coalescent</t>
  </si>
  <si>
    <t>Multispecies coalescent; Gasterosteus; Phylogenomics; RAD-seq; SNP; Threespine stickleback</t>
  </si>
  <si>
    <t>THREESPINE STICKLEBACK; SEA; GASTEROSTEUS; SPECIATION; INFERENCE; EVOLUTION; RATES</t>
  </si>
  <si>
    <t>Momigliano, Paolo/H-7141-2019; Merila, Juha/A-4061-2008</t>
  </si>
  <si>
    <t>Momigliano, Paolo/0000-0001-6390-6094; Merila, Juha/0000-0001-9614-0072; Fang, Bohao/0000-0001-5283-067X</t>
  </si>
  <si>
    <t>10.1016/j.ympev.2019.106646</t>
  </si>
  <si>
    <t>WOS:000498650200009</t>
  </si>
  <si>
    <t>Green Accepted, Green Published, Other Gold</t>
  </si>
  <si>
    <t>Parmaksiz, A</t>
  </si>
  <si>
    <t>Parmaksiz, Arif</t>
  </si>
  <si>
    <t>Population Genetic Diversity of Yellow Barbell (Carasobarbus luteus) from Kueik, Euphrates and Tigris Rivers Based on Mitochondrial DNA D-loop Sequences</t>
  </si>
  <si>
    <t>TURKISH JOURNAL OF FISHERIES AND AQUATIC SCIENCES</t>
  </si>
  <si>
    <t>Carasobarbus luteus; Freshwater fish; Genetic diversity; Polymorphism; mtDNA, D-loop</t>
  </si>
  <si>
    <t>REGION; PHYLOGEOGRAPHY; COALESCENT; TELEOSTEI; HAMILTON; HECKEL</t>
  </si>
  <si>
    <t>Parmaksiz, Arif/ABF-4354-2020</t>
  </si>
  <si>
    <t>10.4194/1303-2712-v20_1_08</t>
  </si>
  <si>
    <t>WOS:000473127600008</t>
  </si>
  <si>
    <t>Koenen, EJM; Ojeda, DI; Steeves, R; Migliore, J; Bakker, FT; Wieringa, JJ; Kidner, C; Hardy, OJ; Pennington, RT; Bruneau, A; Hughes, CE</t>
  </si>
  <si>
    <t>Koenen, Erik J. M.; Ojeda, Dario, I; Steeves, Royce; Migliore, Jeremy; Bakker, Freek T.; Wieringa, Jan J.; Kidner, Catherine; Hardy, Olivier J.; Pennington, R. Toby; Bruneau, Anne; Hughes, Colin E.</t>
  </si>
  <si>
    <t>Large-scale genomic sequence data resolve the deepest divergences in the legume phylogeny and support a near-simultaneous evolutionary origin of all six subfamilies</t>
  </si>
  <si>
    <t>NEW PHYTOLOGIST</t>
  </si>
  <si>
    <t>Fabaceae; gene tree conflict; incomplete lineage sorting; lack of phylogenetic signal; Leguminosae; phylogenomics</t>
  </si>
  <si>
    <t>GENE TREES; EARLY DIVERSIFICATION; SPECIES TREE; INSIGHTS; ROOT; DIVERSITY; LINEAGES; HOMOLOGY</t>
  </si>
  <si>
    <t>Wieringa, Jan J./D-9517-2015; Hardy, Olivier/R-6531-2018; Ojeda Alayon, Dario Isidro/I-2520-2013</t>
  </si>
  <si>
    <t>Wieringa, Jan J./0000-0003-0566-372X; Hardy, Olivier/0000-0003-2052-1527; Bakker, Freek T./0000-0003-0227-6687; Koenen, Erik/0000-0002-4825-4339; Pennington, Toby/0000-0002-8196-288X; Bruneau, Anne/0000-0001-5547-0796; Kidner, Catherine/0000-0001-6426-3000; Ojeda Alayon, Dario Isidro/0000-0001-8181-4804</t>
  </si>
  <si>
    <t>SI</t>
  </si>
  <si>
    <t>10.1111/nph.16290</t>
  </si>
  <si>
    <t>DEC 2019</t>
  </si>
  <si>
    <t>WOS:000500872200001</t>
  </si>
  <si>
    <t>Leache, AD; Portik, DM; Rivera, D; Rodel, MO; Penner, J; Gvozdik, V; Greenbaum, E; Jongsma, GFM; Ofori-Boateng, C; Burger, M; Eniang, EA; Bell, RC; Fujita, MK</t>
  </si>
  <si>
    <t>Leache, Adam; Portik, Daniel; Rivera, Danielle; Roedel, Mark-Oliver; Penner, Johannes; Gvozdik, Vaclav; Greenbaum, Eli; Jongsma, Gregory; Ofori-Boateng, Caleb; Burger, Marius; Eniang, Edem; Bell, Rayna; Fujita, Matthew</t>
  </si>
  <si>
    <t>Exploring rain forest diversification using demographic model testing in the African foam-nest treefrog &lt;it&gt;Chiromantis rufescens&lt;/it&gt;</t>
  </si>
  <si>
    <t>biogeography; demography; phylogeography; Rhacophoridae; SNPs; West Africa</t>
  </si>
  <si>
    <t>GENETIC-STRUCTURE; WEST-AFRICA; PHYLOGEOGRAPHY; PHYLOGENY; EVOLUTION; FROGS; FRAGMENTATION; VEGETATION; DIVERSITY; SERPENTES</t>
  </si>
  <si>
    <t>10.1111/jbi.13716</t>
  </si>
  <si>
    <t>WOS:000540019900006</t>
  </si>
  <si>
    <t>Sato, JJ; Bradford, TM; Armstrong, KN; Donnellan, SC; Echenique-Diaz, LM; Begue-Quiala, G; Gamez-Diez, J; Yamaguchi, N; Nguyen, ST; Kita, M; Ohdachi, SD</t>
  </si>
  <si>
    <t>Sato, Jun J.; Bradford, Tessa M.; Armstrong, Kyle N.; Donnellan, Stephen C.; Echenique-Diaz, Lazaro M.; Begue-Quiala, Gerardo; Gamez-Diez, Jorgelino; Yamaguchi, Nobuyuki; Son Truong Nguyen; Kita, Masaki; Ohdachi, Satoshi D.</t>
  </si>
  <si>
    <t>Post K-Pg diversification of the mammalian order Eulipotyphla as suggested by phylogenomic analyses of ultra-conserved elements</t>
  </si>
  <si>
    <t>K-Pg boundary; Solenodon; Eulipotyphla; UCE; Sequence capture; ILS</t>
  </si>
  <si>
    <t>ULTRACONSERVED ELEMENTS; DIVERGENCE TIMES; MISSING DATA; TREE; EVOLUTIONARY; HISTORY; ORIGIN; EXTINCTION; THOUSANDS; RADIATION</t>
  </si>
  <si>
    <t>Yamaguchi, Nobuyuki/AAN-4884-2020</t>
  </si>
  <si>
    <t>Yamaguchi, Nobuyuki/0000-0002-6492-6588; Bradford, Tessa/0000-0003-0607-1398</t>
  </si>
  <si>
    <t>10.1016/j.ympev.2019.106605</t>
  </si>
  <si>
    <t>WOS:000492748200002</t>
  </si>
  <si>
    <t>Koch, EM; Schweizer, RM; Schweizer, TM; Stahler, DR; Smith, DW; Wayne, RK; Novembre, J</t>
  </si>
  <si>
    <t>Koch, Evan M.; Schweizer, Rena M.; Schweizer, Teia M.; Stahler, Daniel R.; Smith, Douglas W.; Wayne, Robert K.; Novembre, John</t>
  </si>
  <si>
    <t>De Novo Mutation Rate Estimation in Wolves of Known Pedigree</t>
  </si>
  <si>
    <t>demographic history; mutation rate; dog domestication</t>
  </si>
  <si>
    <t>LIFE-HISTORY TRAITS; GERMLINE MUTATION; MOLECULAR CLOCK; SELECTION; SEQUENCE; SUBSTITUTION; DISCOVERY; INFERENCE; ADMIXTURE; PATTERNS</t>
  </si>
  <si>
    <t>Koch, Evan/0000-0002-1124-4559</t>
  </si>
  <si>
    <t>10.1093/molbev/msz159</t>
  </si>
  <si>
    <t>WOS:000504091200012</t>
  </si>
  <si>
    <t>Cloutier, A; Sackton, TB; Grayson, P; Clamp, M; Baker, AJ; Edwards, SV</t>
  </si>
  <si>
    <t>Cloutier, Alison; Sackton, Timothy; Grayson, Phil; Clamp, Michele; Baker, Allan; Edwards, Scott, V</t>
  </si>
  <si>
    <t>Whole-Genome Analyses Resolve the Phylogeny of Flightless Birds (Palaeognathae) in the Presence of an Empirical Anomaly Zone</t>
  </si>
  <si>
    <t>Anomaly zone; incomplete lineage sorting; multispecies coalescent; palaeognath; phylogenomics; ratite; retroelement; species tree</t>
  </si>
  <si>
    <t>SPECIES TREE ESTIMATION; GENE TREES; COALESCENT METHODS; AVIAN TREE; DATA SETS; EVOLUTION; RECONSTRUCTION; REVEALS; SUPPORT; TOOL</t>
  </si>
  <si>
    <t>Edwards, Scott V./D-9071-2018</t>
  </si>
  <si>
    <t>Edwards, Scott V./0000-0003-2535-6217; Grayson, Phil/0000-0002-3680-2238</t>
  </si>
  <si>
    <t>10.1093/sysbio/syz019</t>
  </si>
  <si>
    <t>WOS:000498169600005</t>
  </si>
  <si>
    <t>Linck, E; Epperly, K; van Els, P; Spellman, GM; Bryson, RW; McCormack, JE; Canales-del-Castillo, R; Klicka, J</t>
  </si>
  <si>
    <t>Linck, Ethan; Epperly, Kevin; van Els, Paul; Spellman, Garth; Bryson, Robert, Jr.; McCormack, John; Canales-del-Castillo, Ricardo; Klicka, John</t>
  </si>
  <si>
    <t>Dense Geographic and Genomic Sampling Reveals Paraphyly and a Cryptic Lineage in a Classic Sibling Species Complex</t>
  </si>
  <si>
    <t>Phylogenomics; RADseq; Tyrannidae; ultraconserved elements</t>
  </si>
  <si>
    <t>POPULATION-STRUCTURE; ULTRACONSERVED ELEMENTS; FLYCATCHERS TYRANNIDAE; EVOLUTIONARY GENETICS; LATITUDINAL GRADIENTS; BIODIVERSITY; DIVERSITY; INFERENCE; DELIMITATION; BIOGEOGRAPHY</t>
  </si>
  <si>
    <t>Canales-del-Castillo, Ricardo/0000-0003-3902-9751</t>
  </si>
  <si>
    <t>10.1093/sysbio/syz027</t>
  </si>
  <si>
    <t>WOS:000498169600006</t>
  </si>
  <si>
    <t>Lamb, AM; da Silva, AG; Joseph, L; Sunnucks, P; Pavlova, A</t>
  </si>
  <si>
    <t>Lamb, Annika Mae; da Silva, Anders Gonsalves; Joseph, Leo; Sunnucks, Paul; Pavlova, Alexandra</t>
  </si>
  <si>
    <t>Pleistocene-dated biogeographic barriers drove divergence within the Australo-Papuan region in a sex-specific manner: an example in a widespread Australian songbird</t>
  </si>
  <si>
    <t>HISTORICAL BIOGEOGRAPHY; MITOCHONDRIAL-DNA; COMPARATIVE PHYLOGEOGRAPHY; MACROPODIDAE THYLOGALE; MOLECULAR SYSTEMATICS; POPULATION-STRUCTURE; DEMOGRAPHIC HISTORY; MONSOON TROPICS; SELECTION; NUCLEAR</t>
  </si>
  <si>
    <t>Joseph, Leo/F-9235-2010; Pavlova, Alexandra/H-4749-2014</t>
  </si>
  <si>
    <t>Joseph, Leo/0000-0001-7564-1978; Pavlova, Alexandra/0000-0001-9455-4124</t>
  </si>
  <si>
    <t>10.1038/s41437-019-0206-2</t>
  </si>
  <si>
    <t>WOS:000489283800005</t>
  </si>
  <si>
    <t>Lado, S; Alves, PC; Islam, MZ; Brito, JC; Melo-Ferreira, J</t>
  </si>
  <si>
    <t>Lado, Sara; Alves, Paulo C.; Islam, M. Zafarul; Brito, Jose C.; Melo-Ferreira, Jose</t>
  </si>
  <si>
    <t>The evolutionary history of the Cape hare (Lepus capensis sensu lato): insights for systematics and biogeography</t>
  </si>
  <si>
    <t>POPULATION-STRUCTURE; MITOCHONDRIAL-DNA; COMPARATIVE PHYLOGEOGRAPHY; GENETIC-STRUCTURE; DIVERGENCE TIME; GENUS LEPUS; L-EUROPAEUS; INTROGRESSION; TIMIDUS; AFRICAN</t>
  </si>
  <si>
    <t>Melo-Ferreira, Jose/E-9784-2010; Lado, Sara R.B.A/L-7974-2013; Alves, Paulo C/B-5448-2009; Brito, Jose C./A-7831-2010</t>
  </si>
  <si>
    <t>Melo-Ferreira, Jose/0000-0003-4473-1908; Alves, Paulo C/0000-0003-4797-0939; Brito, Jose C./0000-0001-5444-8132</t>
  </si>
  <si>
    <t>10.1038/s41437-019-0229-8</t>
  </si>
  <si>
    <t>WOS:000489283800007</t>
  </si>
  <si>
    <t>Bronze, Green Accepted, Green Published</t>
  </si>
  <si>
    <t>Ametrano, CG; Grewe, F; Crous, PW; Goodwin, SB; Liang, C; Selbmann, L; Lumbsch, HT; Leavitt, SD; Muggia, L</t>
  </si>
  <si>
    <t>Ametrano, Claudio G.; Grewe, Felix; Crous, Pedro W.; Goodwin, Stephen B.; Liang, Chen; Selbmann, Laura; Lumbsch, H. Thorsten; Leavitt, Steven D.; Muggia, Lucia</t>
  </si>
  <si>
    <t>Genome-scale data resolve ancestral rock-inhabiting lifestyle in Dothideomycetes (Ascomycota)</t>
  </si>
  <si>
    <t>IMA FUNGUS</t>
  </si>
  <si>
    <t>Lichenothelia; Phylogenomics; Saxomyces; Species tree; Supermatrix; Supertree</t>
  </si>
  <si>
    <t>STAGONOSPOROPSIS-TANACETI; SEQUENCE; PATHOGEN; FUNGUS; TREE; PHYLOGENOMICS; GENUS; LICHENOTHELIA; ALIGNMENTS; ALGORITHM</t>
  </si>
  <si>
    <t>MUGGIA, LUCIA/F-7401-2016; Crous, Pedro/H-1489-2012</t>
  </si>
  <si>
    <t>MUGGIA, LUCIA/0000-0003-0390-6169; Crous, Pedro/0000-0001-9085-8825; Grewe, Felix/0000-0002-2805-5930</t>
  </si>
  <si>
    <t>OCT 30</t>
  </si>
  <si>
    <t>10.1186/s43008-019-0018-2</t>
  </si>
  <si>
    <t>WOS:000502022300001</t>
  </si>
  <si>
    <t>Malmberg, JL; Lee, JS; Gagne, RB; Kraberger, S; Kechejian, S; Roelke, M; McBride, R; Onorato, D; Cunningham, M; Crooks, KR; VandeWoude, S</t>
  </si>
  <si>
    <t>Malmberg, Jennifer L.; Lee, Justin S.; Gagne, Roderick B.; Kraberger, Simona; Kechejian, Sarah; Roelke, Melody; McBride, Roy; Onorato, Dave; Cunningham, Mark; Crooks, Kevin R.; VandeWoude, Sue</t>
  </si>
  <si>
    <t>Altered lentiviral infection dynamics follow genetic rescue of the Florida panther</t>
  </si>
  <si>
    <t>PROCEEDINGS OF THE ROYAL SOCIETY B-BIOLOGICAL SCIENCES</t>
  </si>
  <si>
    <t>feline immunodeficiency virus; Florida panther; genetic rescue; lentivirus</t>
  </si>
  <si>
    <t>FELINE IMMUNODEFICIENCY VIRUS; READ ALIGNMENT; POPULATION; EVOLUTION; WILDLIFE; TRANSLOCATIONS; INTROGRESSION; CONSEQUENCES; EPIDEMIOLOGY; DIVERGENCE</t>
  </si>
  <si>
    <t>Malmberg, Jennifer/0000-0001-9066-721X; Gagne, Roderick/0000-0002-4901-5081; Kraberger, Simona/0000-0002-7037-9242</t>
  </si>
  <si>
    <t>OCT 23</t>
  </si>
  <si>
    <t>10.1098/rspb.2019.1689</t>
  </si>
  <si>
    <t>WOS:000504857200010</t>
  </si>
  <si>
    <t>Green Published, Bronze</t>
  </si>
  <si>
    <t>Wang, XH; Wu, W; Jian, SG</t>
  </si>
  <si>
    <t>Wang, Xin-Hui; Wu, Wei; Jian, Shu-Guang</t>
  </si>
  <si>
    <t>Transcriptome analysis of two radiated Cycas species and the subsequent species delimitation of the Cycas taiwaniana complex</t>
  </si>
  <si>
    <t>APPLICATIONS IN PLANT SCIENCES</t>
  </si>
  <si>
    <t>comparative transcriptome; Cycas; gene duplication; positively selected genes; species delimitation</t>
  </si>
  <si>
    <t>PHYLOGENETIC-RELATIONSHIPS; MOLECULAR EVOLUTION; AGE DISTRIBUTIONS; SEQUENCE DATA; GENOME; DNA; POLYPLOIDY; SPECIATION; DIVERSITY; SELECTION</t>
  </si>
  <si>
    <t>10.1002/aps3.11292</t>
  </si>
  <si>
    <t>OCT 2019</t>
  </si>
  <si>
    <t>WOS:000490734900001</t>
  </si>
  <si>
    <t>Palacios, C; Garcia, S; Parra, JL; Cuervo, AM; Stiles, FG; McCormack, JE; Cadena, CD</t>
  </si>
  <si>
    <t>Palacios, Catalina; Garcia-R, Silvana; Luis Parra, Juan; Cuervo, Andres M.; Gary Stiles, F.; McCormack, John E.; Daniel Cadena, Carlos</t>
  </si>
  <si>
    <t>Shallow genetic divergence and distinct phenotypic differences between two Andean hummingbirds: Speciation with gene flow?</t>
  </si>
  <si>
    <t>Andes; ecological speciation; gene flow; Gloger's rule; MC1R; niche overlap</t>
  </si>
  <si>
    <t>MULTIPLE SEQUENCE ALIGNMENT; MELANIN-BASED COLOR; MAXIMUM-LIKELIHOOD; SEXUAL SELECTION; PLUMAGE COLOR; PHYLOGENETIC-RELATIONSHIPS; MOLECULAR PHYLOGENETICS; EVOLUTIONARY HISTORY; GENOME EVOLUTION; LOCAL ADAPTATION</t>
  </si>
  <si>
    <t>ukz046</t>
  </si>
  <si>
    <t>10.1093/auk/ukz046</t>
  </si>
  <si>
    <t>WOS:000506050400002</t>
  </si>
  <si>
    <t>Wang, WJ; Wang, YF; Lei, FM; Liu, Y; Wang, HT; Chen, JK</t>
  </si>
  <si>
    <t>Wang, Wenjuan; Wang, Yafang; Lei, Fumin; Liu, Yang; Wang, Haitao; Chen, Jiakuan</t>
  </si>
  <si>
    <t>Incomplete lineage sorting and introgression in the diversification of Chinese spot-billed ducks and mallards</t>
  </si>
  <si>
    <t>CURRENT ZOOLOGY</t>
  </si>
  <si>
    <t>asymmetric introgression; incomplete lineage sorting; non-monophyly; the Mallard complex; Z chromosome</t>
  </si>
  <si>
    <t>MITOCHONDRIAL-GENE TREES; AVIAN HYBRID ZONE; ANAS-PLATYRHYNCHOS; Z CHROMOSOME; HYBRIDIZATION PATTERNS; REPRODUCTIVE ISOLATION; POPULATION-GENETICS; NUCLEAR LOCI; BLACK DUCKS; DNA</t>
  </si>
  <si>
    <t>10.1093/cz/zoy074</t>
  </si>
  <si>
    <t>WOS:000495436100012</t>
  </si>
  <si>
    <t>Viruel, J; Le Galliot, N; Pironon, S; Feliner, GN; Suc, JP; Lakhal-Mirleau, F; Juin, M; Selva, M; Kharrat, MBD; Ouahmane, L; La Malfa, S; Diadema, K; Sanguin, H; Medail, F; Baumel, A</t>
  </si>
  <si>
    <t>Viruel, Juan; Le Galliot, Nicolas; Pironon, Samuel; Feliner, Gonzalo Nieto; Suc, Jean-Pierre; Lakhal-Mirleau, Fatma; Juin, Marianick; Selva, Marjorie; Kharrat, Magda Bou Dagher; Ouahmane, Lahcen; La Malfa, Stefano; Diadema, Katia; Sanguin, Herve; Medail, Frederic; Baumel, Alex</t>
  </si>
  <si>
    <t>A strong east-west Mediterranean divergence supports a new phylogeographic history of the carob tree (Ceratonia siliqua, Leguminosae) and multiple domestications from native populations</t>
  </si>
  <si>
    <t>Approximate Bayesian computation (ABC); coalescence; fossil; origin; palaeobotany; phylogeography; species distribution modelling; wild genetic resources</t>
  </si>
  <si>
    <t>GENETIC DIVERSITY; CLIMATE; EVOLUTION; OLIVE; L.; DIVERSIFICATION; DIFFERENTIATION; VEGETATION; INFERENCE; PATTERNS</t>
  </si>
  <si>
    <t>; /H-4227-2015</t>
  </si>
  <si>
    <t>Le Galliot, Nicolas/0000-0001-7467-7768; La Malfa, Stefano/0000-0001-5869-0348; /0000-0001-5658-8411; Nieto Feliner, Gonzalo/0000-0002-7469-4733; Suc, Jean-Pierre/0000-0002-5207-8622</t>
  </si>
  <si>
    <t>10.1111/jbi.13726</t>
  </si>
  <si>
    <t>WOS:000488334000001</t>
  </si>
  <si>
    <t>Jana, A; Karanth, P</t>
  </si>
  <si>
    <t>Jana, Ananya; Karanth, Praveen</t>
  </si>
  <si>
    <t>Multilocus nuclear markers provide new insights into the origin and evolution of the blackbuck (Antilope cervicapra, Bovidae)</t>
  </si>
  <si>
    <t>Phylogenetics; Biogeography; Ungulate; Taxonomy; Grassland-specialist</t>
  </si>
  <si>
    <t>MITOCHONDRIAL-DNA SEQUENCE; GENE TREES; PHYLOGENETIC INFERENCE; MOLECULAR SYSTEMATICS; INFERRING PHYLOGENIES; MTDNA VARIATION; ARTIODACTYLA; DIVERSIFICATION; MAMMALIA; HISTORY</t>
  </si>
  <si>
    <t>10.1016/j.ympev.2019.106560</t>
  </si>
  <si>
    <t>WOS:000485041900044</t>
  </si>
  <si>
    <t>Nykanen, M; Kaschner, K; Dabin, W; Brownlow, A; Davison, NJ; Deaville, R; Garilao, C; Kesner-Reyes, K; Gilbert, MTP; Penrose, R; Islas-Villanueva, V; Wales, N; Ingram, SN; Rogan, E; Louis, M; Foote, AD</t>
  </si>
  <si>
    <t>Nykanen, Milaja; Kaschner, Kristin; Dabin, Willy; Brownlow, Andrew; Davison, Nicholas J.; Deaville, Rob; Garilao, Cristina; Kesner-Reyes, Kathleen; Gilbert, M. Thomas P.; Penrose, Rod; Islas-Villanueva, Valentina; Wales, Nathan; Ingram, Simon N.; Rogan, Emer; Louis, Marie; Foote, Andrew D.</t>
  </si>
  <si>
    <t>Postglacial Colonization of Northern Coastal Habitat by Bottlenose Dolphins: A Marine Leading-Edge Expansion?</t>
  </si>
  <si>
    <t>JOURNAL OF HEREDITY</t>
  </si>
  <si>
    <t>genetic diversity; habitat modeling; Last Glacial Maximum (LGM); multispecies coalescent; phylogenetics; time-dependency</t>
  </si>
  <si>
    <t>POPULATION-STRUCTURE; TURSIOPS-TRUNCATUS; DEMOGRAPHIC HISTORY; PHYLOGENETIC-RELATIONSHIPS; MITOCHONDRIAL-DNA; GENETIC DIVERSITY; HARBOR PORPOISES; ATLANTIC SALMON; ENERGETIC COST; BLACK-SEA</t>
  </si>
  <si>
    <t>Islas-Villanueva, Valentina/AAX-4413-2020; Wales, Nathan/B-4263-2015; Brownlow, Andrew/ABA-4653-2020</t>
  </si>
  <si>
    <t>Wales, Nathan/0000-0003-0359-8450; Brownlow, Andrew/0000-0001-9885-7480; Ingram, Simon/0000-0002-2959-1647; Foote, Andy/0000-0001-7384-1634</t>
  </si>
  <si>
    <t>10.1093/jhered/esz039</t>
  </si>
  <si>
    <t>WOS:000493110700003</t>
  </si>
  <si>
    <t>de Moya, RS; Brown, JK; Sweet, AD; Walden, KKO; Paredes-Montero, JR; Waterhouse, RM; Johnson, KP</t>
  </si>
  <si>
    <t>de Moya, Robert S.; Brown, Judith K.; Sweet, Andrew D.; Walden, Kimberly K. O.; Paredes-Montero, Jorge R.; Waterhouse, Robert M.; Johnson, Kevin P.</t>
  </si>
  <si>
    <t>Nuclear Orthologs Derived from Whole Genome Sequencing Indicate Cryptic Diversity in the Bemisia tabaci (Insecta: Aleyrodidae) Complex of Whiteflies</t>
  </si>
  <si>
    <t>DIVERSITY-BASEL</t>
  </si>
  <si>
    <t>phylogenomics; hemiptera; read-mapping; cryptic species; pests</t>
  </si>
  <si>
    <t>CYTOCHROME-OXIDASE-I; NON-B-BIOTYPE; HEMIPTERA ALEYRODIDAE; PHYLOGENETIC ANALYSIS; GENNADIUS HEMIPTERA; GENETIC DIVERSITY; WORLD POPULATIONS; MITOCHONDRIAL; HISTORY; TRANSMISSION</t>
  </si>
  <si>
    <t>Waterhouse, Robert M/A-1858-2010; Paredes-Montero, Jorge R/AAB-6442-2020</t>
  </si>
  <si>
    <t>Waterhouse, Robert M/0000-0003-4199-9052; Paredes-Montero, Jorge R/0000-0002-5495-2379; Sweet, Andrew/0000-0003-2765-7021</t>
  </si>
  <si>
    <t>10.3390/d11090151</t>
  </si>
  <si>
    <t>WOS:000487944500028</t>
  </si>
  <si>
    <t>Wagner, F; Ott, T; Zimmer, C; Reichhart, V; Vogt, R; Oberprieler, C</t>
  </si>
  <si>
    <t>Wagner, Florian; Ott, Tankred; Zimmer, Claudia; Reichhart, Verena; Vogt, Robert; Oberprieler, Christoph</t>
  </si>
  <si>
    <t>'At the crossroads towards polyploidy': genomic divergence and extent of homoploid hybridization are drivers for the formation of the ox-eye daisy polyploid complex (Leucanthemum, Compositae-Anthemideae)</t>
  </si>
  <si>
    <t>Darlington's rule; genetic divergence; homoploid hybridization; molecular dating; multispecies coalescent; polyploidy; Quaternary</t>
  </si>
  <si>
    <t>PLURIFLORUM CLAN COMPOSITAE; SPECIES DELIMITATION; EVOLUTIONARY CONSEQUENCES; CHROMOSOME-NUMBERS; HYBRID SPECIATION; PARENTAL GENOMES; MILL. COMPOSITAE; PLANTS; ASTERACEAE; INFERENCE</t>
  </si>
  <si>
    <t>10.1111/nph.15784</t>
  </si>
  <si>
    <t>WOS:000478909600032</t>
  </si>
  <si>
    <t>Terraneo, TI; Benzoni, F; Baird, AH; Arrigoni, R; Berumen, ML</t>
  </si>
  <si>
    <t>Terraneo, Tullia I.; Benzoni, Francesca; Baird, Andrew H.; Arrigoni, Roberto; Berumen, Michael L.</t>
  </si>
  <si>
    <t>Morphology and molecules reveal two new species of Porites (Scleractinia, Poritidae) from the Red Sea and the Gulf of Aden</t>
  </si>
  <si>
    <t>biodiversity; Cnidaria; coral reefs; integrative taxonomy; rDNA; species delimitation</t>
  </si>
  <si>
    <t>DELIMITATION; SOFTWARE; DNA; LOBOPHYLLIIDAE; ANTHOZOA; MUSSIDAE; TAXONOMY; CNIDARIA; CORALS; GENE</t>
  </si>
  <si>
    <t>Benzoni, Francesca/G-1304-2010; Baird, Andrew Hamilton/C-8449-2009; Berumen, Michael/F-7745-2011</t>
  </si>
  <si>
    <t>Benzoni, Francesca/0000-0001-8906-1309; Baird, Andrew Hamilton/0000-0001-8504-4077; Arrigoni, Roberto/0000-0002-6825-6331; Terraneo, Tullia/0000-0003-2806-4471; Berumen, Michael/0000-0003-2463-2742</t>
  </si>
  <si>
    <t>JUL 4</t>
  </si>
  <si>
    <t>10.1080/14772000.2019.1643806</t>
  </si>
  <si>
    <t>AUG 2019</t>
  </si>
  <si>
    <t>WOS:000485038200001</t>
  </si>
  <si>
    <t>Genomic data reveal deep genetic structure but no support for current taxonomic designation in a grasshopper species complex</t>
  </si>
  <si>
    <t>ddRADseq; geometric morphometrics; integrative species delimitation; landscape genetics; phylogenomic inference; species delimitation</t>
  </si>
  <si>
    <t>SEXUAL SIZE DIMORPHISM; POPULATION-STRUCTURE; CRYPTIC DIVERSITY; R-PACKAGE; SNP DATA; DELIMITATION; DIVERGENCE; SPECIATION; FLOW; INFERENCE</t>
  </si>
  <si>
    <t>Tonzo, Vanina/AAA-3201-2021; Ortego, Joaquin/F-4936-2010; Papadopoulou, Anna/K-5492-2014</t>
  </si>
  <si>
    <t>Tonzo, Vanina/0000-0002-5062-1070; Ortego, Joaquin/0000-0003-2709-429X; Papadopoulou, Anna/0000-0002-4656-4894</t>
  </si>
  <si>
    <t>10.1111/mec.15189</t>
  </si>
  <si>
    <t>WOS:000484431800001</t>
  </si>
  <si>
    <t>Green Published</t>
  </si>
  <si>
    <t>Leal, BSS; Graciano, VA; Chaves, CJN; Huacre, LAP; Heuertz, M; Palma-Silva, C</t>
  </si>
  <si>
    <t>Santos Leal, Barbara Simoes; Graciano, Vanessa Araujo; Neves Chaves, Cleber Juliano; Pillaca Huacre, Luis Alberto; Heuertz, Myriam; Palma-Silva, Clarisse</t>
  </si>
  <si>
    <t>Dispersal and local persistence shape the genetic structure of a widespread Neotropical plant species with a patchy distribution</t>
  </si>
  <si>
    <t>Bromeliads; dispersal events; Neotropical diversification; Central Andean Yungas; Cerrado; genetic drift; phylogeography; Pitcairnia lanuginosa Ruiz &amp; Pav; riparian forests</t>
  </si>
  <si>
    <t>PHYLOGEOGRAPHICAL PATTERNS; CRYPTIC LINEAGES; SPECIATION; DIVERSIFICATION; HISTORY; EVOLUTION; SOFTWARE; MODELS; BROMELIACEAE; POLYMORPHISM</t>
  </si>
  <si>
    <t>Palma-Silva, Clarisse/AAW-3979-2020; Chaves, Cleber N/M-2658-2014; Heuertz, Myriam/A-7831-2011</t>
  </si>
  <si>
    <t>Heuertz, Myriam/0000-0002-6322-3645; Neves Chaves, Cleber Juliano/0000-0002-5960-7304</t>
  </si>
  <si>
    <t>AUG 16</t>
  </si>
  <si>
    <t>10.1093/aob/mcz105</t>
  </si>
  <si>
    <t>WOS:000503880300016</t>
  </si>
  <si>
    <t>Titus, BM; Blischak, PD; Daly, M</t>
  </si>
  <si>
    <t>Titus, Benjamin M.; Blischak, Paul D.; Daly, Marymegan</t>
  </si>
  <si>
    <t>Genomic signatures of sympatric speciation with historical and contemporary gene flow in a tropical anthozoan (Hexacorallia: Actiniaria)</t>
  </si>
  <si>
    <t>allele frequency spectrum; coral reefs; model selection; natural selection; sea anemone; species delimitation</t>
  </si>
  <si>
    <t>SEA-ANEMONES CNIDARIA; SPECIES DELIMITATION; BARTHOLOMEA-ANNULATA; POPULATION-STRUCTURE; FAN CORAL; SELECTION; DIVERGENCE; DIVERSITY; EVOLUTION; MARKERS</t>
  </si>
  <si>
    <t>Titus, Benjamin/0000-0002-0401-1570; Blischak, Paul/0000-0001-9177-8958</t>
  </si>
  <si>
    <t>10.1111/mec.15157</t>
  </si>
  <si>
    <t>WOS:000478968200001</t>
  </si>
  <si>
    <t>Guillory, WX; Muell, MR; Summers, K; Brown, JL</t>
  </si>
  <si>
    <t>Guillory, Wilson X.; Muell, Morgan R.; Summers, Kyle; Brown, Jason L.</t>
  </si>
  <si>
    <t>Phylogenomic Reconstruction of the Neotropical Poison Frogs (Dendrobatidae) and Their Conservation</t>
  </si>
  <si>
    <t>UCE; phylogenetics; amphibians; Dendrobatidae; Aromobatidae; frogs; systematics</t>
  </si>
  <si>
    <t>ULTRACONSERVED ELEMENTS; MITOCHONDRIAL; EVOLUTION; MULTIPLE; AMPHIBIA; SYSTEMATICS; PARSIMONY; MARKERS; TREE; CLASSIFICATION</t>
  </si>
  <si>
    <t>Muell, Morgan/0000-0001-9577-0291</t>
  </si>
  <si>
    <t>10.3390/d11080126</t>
  </si>
  <si>
    <t>WOS:000482961700003</t>
  </si>
  <si>
    <t>Pan, T; Sun, ZL; Lai, XL; Orozcoterwengel, P; Yan, P; Wu, GY; Wang, H; Zhu, WQ; Wu, XB; Zhang, BW</t>
  </si>
  <si>
    <t>Pan, Tao; Sun, Zhonglou; Lai, Xinlei; Orozcoterwengel, Pablo; Yan, Peng; Wu, Guiyou; Wang, Hui; Zhu, Weiquan; Wu, Xiaobing; Zhang, Baowei</t>
  </si>
  <si>
    <t>Hidden species diversity in Pachyhynobius: A multiple approaches species delimitation with mitogenomes</t>
  </si>
  <si>
    <t>Dabie Mountains; Species delimitation; Pachyhynobius; Mitochondrial genome; Cryptic species</t>
  </si>
  <si>
    <t>BAYESIAN-INFERENCE; NATURAL-SELECTION; DIVERGENCE TIMES; ASIAN MONSOON; CLIMATE; SALAMANDER; PHYLOGENY; EVOLUTION; MODELS; DIVERSIFICATION</t>
  </si>
  <si>
    <t>Orozco-terWengel, Pablo Andres/D-1527-2011</t>
  </si>
  <si>
    <t>Orozco-terWengel, Pablo Andres/0000-0002-7951-4148</t>
  </si>
  <si>
    <t>10.1016/j.ympev.2019.05.005</t>
  </si>
  <si>
    <t>WOS:000472499000012</t>
  </si>
  <si>
    <t>Houde, P; Braun, EL; Narula, N; Minjares, U; Mirarab, S</t>
  </si>
  <si>
    <t>Houde, Peter; Braun, Edward L.; Narula, Nitish; Minjares, Uriel; Mirarab, Siavash</t>
  </si>
  <si>
    <t>Phylogenetic Signal of Indels and the Neoavian Radiation</t>
  </si>
  <si>
    <t>insertion; deletion; indel; ASTRAL; multispecies coalescent; hemiplasy; phylogeny; polytomy; neoaves</t>
  </si>
  <si>
    <t>AVIAN TREE; BIRDS; MODEL; DNA; CHARACTERS; EVOLUTION; UTILITY; GENOME; GENES; DIVERGENCES</t>
  </si>
  <si>
    <t>; Narula, Nitish/G-5784-2015</t>
  </si>
  <si>
    <t>Mirarab, Siavash/0000-0001-5410-1518; Narula, Nitish/0000-0002-8309-8642; Braun, Edward/0000-0003-1643-5212</t>
  </si>
  <si>
    <t>10.3390/d11070108</t>
  </si>
  <si>
    <t>WOS:000481532700015</t>
  </si>
  <si>
    <t>Xu, XX; Cheng, FY; Peng, LP; Sun, YQ; Hu, XG; Li, SY; Xian, HL; Jia, KH; Abbott, RJ; Mao, JF</t>
  </si>
  <si>
    <t>Xu, Xing-Xing; Cheng, Fang-Yun; Peng, Li-Ping; Sun, Yan-Qiang; Hu, Xian-Ge; Li, San-Yuan; Xian, Hong-Li; Jia, Kai-Hua; Abbott, Richard J.; Mao, Jian-Feng</t>
  </si>
  <si>
    <t>Late Pleistocene speciation of three closely related tree peonies endemic to the Qinling-Daba Mountains, a major glacial refugium in Central China</t>
  </si>
  <si>
    <t>ecological niche modeling; genetic divergence; multiple refugia; niche divergence; phylogeography; speciation; tree peony</t>
  </si>
  <si>
    <t>APPROXIMATE BAYESIAN COMPUTATION; SPATIAL GENETIC-STRUCTURE; MOLECULAR PHYLOGEOGRAPHY; MICROSATELLITE MARKERS; EVOLUTIONARY HISTORY; SPECIES DELIMITATION; RETICULATE EVOLUTION; POPULATION-STRUCTURE; QUATERNARY CLIMATE; HYBRID SPECIATION</t>
  </si>
  <si>
    <t>Mao, Jian-Feng/V-9251-2019</t>
  </si>
  <si>
    <t>Mao, Jian-Feng/0000-0001-9735-8516; Abbott, Richard/0000-0002-4146-5969</t>
  </si>
  <si>
    <t>10.1002/ece3.5284</t>
  </si>
  <si>
    <t>WOS:000476593800011</t>
  </si>
  <si>
    <t>da Cruz, MOR; Weksler, M; Bonvicino, CR; Bezerra, AMR; Prosdocimi, F; Furtado, C; Geise, L; Catzeflis, F; de Thoisy, B; de Oliveira, LFB; Silva, C; de Oliveira, JA</t>
  </si>
  <si>
    <t>da Cruz, Marcos O. R.; Weksler, Marcelo; Bonvicino, Cibele R.; Bezerra, Alexandra M. R.; Prosdocimi, Francisco; Furtado, Carolina; Geise, Lena; Catzeflis, Francois; de Thoisy, Benoit; de Oliveira, Luiz F. B.; Silva, Claudia; de Oliveira, Joao Alves</t>
  </si>
  <si>
    <t>DNA barcoding of the rodent genus Oligoryzomys (Cricetidae: Sigmodontinae): mitogenomic-anchored database and identification of nuclear mitochondrial translocations (Numts)</t>
  </si>
  <si>
    <t>MITOCHONDRIAL DNA PART A</t>
  </si>
  <si>
    <t>DNA barcoding; mitochondrial DNA; Oryzomyini; coalescent; pseudogenes</t>
  </si>
  <si>
    <t>SPECIES DELIMITATION; MOLECULAR PHYLOGENETICS; GENETIC DIVERSITY; SEQUENCE; GENOME; DIVERGENCE; VISUALIZATION; AMPLIFICATION; HANTAVIRUSES; PSEUDOGENES</t>
  </si>
  <si>
    <t>Silva, Claudia/AAG-5898-2019; Bezerra, Alexandra Maria Ramos/H-2180-2012; Weksler, Marcelo/A-7420-2010; Prosdocimi, Francisco/V-5252-2019</t>
  </si>
  <si>
    <t>Bezerra, Alexandra Maria Ramos/0000-0002-7972-5535; Weksler, Marcelo/0000-0001-8111-4779; Prosdocimi, Francisco/0000-0002-6761-3069</t>
  </si>
  <si>
    <t>10.1080/24701394.2019.1622692</t>
  </si>
  <si>
    <t>JUN 2019</t>
  </si>
  <si>
    <t>WOS:000472965100001</t>
  </si>
  <si>
    <t>Lin, HY; Hao, YJ; Li, JH; Fu, CX; Soltis, PS; Soltis, DE; Zhao, YP</t>
  </si>
  <si>
    <t>Lin, Han-Yang; Hao, Ya-Jun; Li, Jian-Hua; Fu, Cheng-Xin; Soltis, Pamela S.; Soltis, Douglas E.; Zhao, Yun-Peng</t>
  </si>
  <si>
    <t>Phylogenomic conflict resulting from ancient introgression following species diversification in Stewartia s.l. (Theaceae)</t>
  </si>
  <si>
    <t>Coalescent-based species-tree inference; Eastern Asian and North American disjunction; Introgressive hybridization; Phylogenetic incongruence; Plastid genome; RAD-seq</t>
  </si>
  <si>
    <t>PLASTID GENOMES; SNP DATA; RAD-SEQ; DNA; INFERENCE; HISTORY; DELIMITATION; BIOGEOGRAPHY; EVOLUTION; SEQUENCE</t>
  </si>
  <si>
    <t>Soltis, Douglas/L-5957-2015</t>
  </si>
  <si>
    <t>10.1016/j.ympev.2019.02.018</t>
  </si>
  <si>
    <t>WOS:000465983800001</t>
  </si>
  <si>
    <t>Bergero, R; Levsen, N; Wolff, K; Charlesworth, D</t>
  </si>
  <si>
    <t>Bergero, Roberta; Levsen, Nick; Wolff, Kirsten; Charlesworth, Deborah</t>
  </si>
  <si>
    <t>Arms races with mitochondrial genome soft sweeps in a gynodioecious plant, Plantago lanceolata</t>
  </si>
  <si>
    <t>cytoplasmic male sterility; empirical; linkage disequilibrium; mitochondrial genome; population genetics; sequence diversity</t>
  </si>
  <si>
    <t>CYTOPLASMIC MALE-STERILITY; POPULATION SUBDIVISION; COMPREHENSIVE ANALYSIS; EVOLUTIONARY DYNAMICS; SUBSTITUTION RATES; FEMALE ADVANTAGE; SILENE-VULGARIS; POLYMORPHISM; MAINTENANCE; DIVERSITY</t>
  </si>
  <si>
    <t>BERGERO, Roberta/0000-0002-4116-6475</t>
  </si>
  <si>
    <t>10.1111/mec.15121</t>
  </si>
  <si>
    <t>WOS:000473204200006</t>
  </si>
  <si>
    <t>Peyregne, S; Slon, V; Mafessoni, F; de Filippo, C; Hajdinjak, M; Nagel, S; Nickel, B; Essel, E; Le Cabec, A; Wehrberger, K; Conard, NJ; Kind, CJ; Posth, C; Krause, J; Abrams, G; Bonjean, D; Di Modica, K; Toussaint, M; Kelso, J; Meyer, M; Paabo, S; Prufer, K</t>
  </si>
  <si>
    <t>Peyregne, Stephane; Slon, Viviane; Mafessoni, Fabrizio; de Filippo, Cesare; Hajdinjak, Mateja; Nagel, Sarah; Nickel, Birgit; Essel, Elena; Le Cabec, Adeline; Wehrberger, Kurt; Conard, Nicholas J.; Kind, Claus Joachim; Posth, Cosimo; Krause, Johannes; Abrams, Gregory; Bonjean, Dominique; Di Modica, Kevin; Toussaint, Michel; Kelso, Janet; Meyer, Matthias; Paeaebo, Svante; Pruefer, Kay</t>
  </si>
  <si>
    <t>Nuclear DNA from two early Neandertals reveals 80,000 years of genetic continuity in Europe</t>
  </si>
  <si>
    <t>SCIENCE ADVANCES</t>
  </si>
  <si>
    <t>MITOCHONDRIAL GENOME SEQUENCE; ANCIENT BONES; ROOT LENGTHS; CAVE; CHIMPANZEE; HISTORY; CONTAMINATION; PROBABILITY; POPULATIONS; COALESCENT</t>
  </si>
  <si>
    <t>LE CABEC, Adeline/I-1661-2019; Di Modica, Kevin/M-5148-2015; peyregne, stephane/AAA-5537-2021</t>
  </si>
  <si>
    <t>LE CABEC, Adeline/0000-0001-6948-4726; Di Modica, Kevin/0000-0001-5067-5805; Slon, Viviane/0000-0001-6485-7159; Abrams, Gregory/0000-0002-0616-4335; Peyregne, Stephane/0000-0002-9823-9102; Krause, Johannes/0000-0001-9144-3920; mafessoni, fabrizio/0000-0003-4319-2076</t>
  </si>
  <si>
    <t>eaaw5873</t>
  </si>
  <si>
    <t>10.1126/sciadv.aaw5873</t>
  </si>
  <si>
    <t>WOS:000473798500086</t>
  </si>
  <si>
    <t>Soli, R; Kaabi, B; Barhoumi, M; Maktouf, C; Ahmed, SBH</t>
  </si>
  <si>
    <t>Soli, Rima; Kaabi, Belhassen; Barhoumi, Mourad; Maktouf, Chokri; Ahmed, Sami Ben-Hadj</t>
  </si>
  <si>
    <t>Bayesian phylogenetic analysis of the influenza-A virus genomes isolated in Tunisia, and determination of potential recombination events</t>
  </si>
  <si>
    <t>EURASIAN AVIAN-LIKE; HOMOLOGOUS RECOMBINATION; SWINE; MODEL; REASSORTANT; GENES; H3N2; IDENTIFICATION; FITNESS; POULTRY</t>
  </si>
  <si>
    <t>Barhoumi, Mourad/AAU-8031-2020</t>
  </si>
  <si>
    <t>Kaabi, Belhassen/0000-0002-5042-6996</t>
  </si>
  <si>
    <t>10.1016/j.ympev.2019.01.019</t>
  </si>
  <si>
    <t>WOS:000461057700023</t>
  </si>
  <si>
    <t>Rakotoarivelo, AR; O'Donoghue, P; Bruford, MW; Moodley, Y</t>
  </si>
  <si>
    <t>Rakotoarivelo, Andrinajoro R.; O'Donoghue, Paul; Bruford, Michael W.; Moodley, Yoshan</t>
  </si>
  <si>
    <t>Rapid ecological specialization despite constant population sizes</t>
  </si>
  <si>
    <t>Bushbuck; Convergent evolution; Ecological adaptation; Species complex; Stable demography</t>
  </si>
  <si>
    <t>COMPREHENSIVE ANALYSIS; CONTROL REGION; EAST-AFRICA; MITOCHONDRIAL; EVOLUTION; PHYLOGEOGRAPHY; HISTORY; HYPOTHESIS; COLORATION; SEQUENCES</t>
  </si>
  <si>
    <t>Moodley, Yoshan/0000-0003-4216-2924</t>
  </si>
  <si>
    <t>APR 19</t>
  </si>
  <si>
    <t>e6476</t>
  </si>
  <si>
    <t>10.7717/peerj.6476</t>
  </si>
  <si>
    <t>WOS:000464919500002</t>
  </si>
  <si>
    <t>DOAJ Gold, Green Published, Green Accepted</t>
  </si>
  <si>
    <t>Pedraza-Marron, CD; Silva, R; Deeds, J; Van Belleghem, SM; Mastretta-Yanes, A; Dominguez-Dominguez, O; Rivero-Vega, RA; Lutackas, L; Murie, D; Parkyn, D; Bullock, LH; Foss, K; Ortiz-Zuazaga, H; Narvaez-Barandica, J; Acero, A; Gomes, G; Betancur-R, R</t>
  </si>
  <si>
    <t>Pedraza-Marron, Carmen del R.; Silva, Raimundo; Deeds, Jonathan; Van Belleghem, Steven M.; Mastretta-Yanes, Alicia; Dominguez-Dominguez, Omar; Rivero-Vega, Rafael A.; Lutackas, Loretta; Murie, Debra; Parkyn, Daryl; Bullock, Lewis H.; Foss, Kristin; Ortiz-Zuazaga, Humberto; Narvaez-Barandica, Juan; Acero, Arturo; Gomes, Grazielle; Betancur-R, Ricardo</t>
  </si>
  <si>
    <t>Genomics overrules mitochondrial DNA, siding with morphology on a controversial case of species delimitation</t>
  </si>
  <si>
    <t>species delimitation; SNP data; mito-nuclear discordance; Bayes factor delimitation; introgression</t>
  </si>
  <si>
    <t>SNAPPER LUTJANUS-CAMPECHANUS; RED SNAPPER; GENE FLOW; POPULATION-STRUCTURE; NUCLEAR DISCORDANCE; SNP DATA; DIVERSITY; COMPLEX; DIFFERENTIATION; DIVERGENCE</t>
  </si>
  <si>
    <t>Van Belleghem, Steven/J-2270-2019; da Silva, Raimundo/J-8177-2017</t>
  </si>
  <si>
    <t>Van Belleghem, Steven/0000-0001-9399-1007; Pedraza-Marron, Carmen/0000-0002-2692-4610; da Silva, Raimundo/0000-0002-3003-7272</t>
  </si>
  <si>
    <t>APR 3</t>
  </si>
  <si>
    <t>10.1098/rspb.2018.2924</t>
  </si>
  <si>
    <t>WOS:000465482600013</t>
  </si>
  <si>
    <t>Sromek, L; Forcioli, D; Lasota, R; Furla, P; Wolowicz, M</t>
  </si>
  <si>
    <t>Sromek, Ludmila; Forcioli, Didier; Lasota, Rafal; Furla, Paola; Wolowicz, Maciej</t>
  </si>
  <si>
    <t>Next-generation phylogeography of the cockle Cerastoderma glaucum: Highly heterogeneous genetic differentiation in a lagoon species</t>
  </si>
  <si>
    <t>Cerastoderma glaucum; coastal lagoons; mito-nuclear discordances; outlier loci; phylogeography; postglacial range expansion; RADseq</t>
  </si>
  <si>
    <t>CARDIUM-GLAUCUM; POPULATION-STRUCTURE; R PACKAGE; EUROPEAN POPULATIONS; GENOME SCANS; C-GLAUCUM; DE-NOVO; EDULE; DIVERGENCE; SELECTION</t>
  </si>
  <si>
    <t>Lasota, Rafal/AAP-6817-2020</t>
  </si>
  <si>
    <t>Sromek, Ludmila/0000-0002-3260-8032</t>
  </si>
  <si>
    <t>10.1002/ece3.5070</t>
  </si>
  <si>
    <t>WOS:000466104200028</t>
  </si>
  <si>
    <t>Feng, S; Ru, DF; Sun, YS; Mao, KS; Milne, R; Liu, JQ</t>
  </si>
  <si>
    <t>Feng, Shuo; Ru, Dafu; Sun, Yongshuai; Mao, Kangshan; Milne, Richard; Liu, Jianquan</t>
  </si>
  <si>
    <t>Trans-lineage polymorphism and nonbifurcating diversification of the genus Picea</t>
  </si>
  <si>
    <t>deep lineage; genome phylogeny; nonbifurcation; Picea; shared polymorphisms</t>
  </si>
  <si>
    <t>TAGGED-SITE MARKERS; MITOCHONDRIAL-DNA; EVOLUTIONARY HISTORY; SPRUCE; INTROGRESSION; SEQUENCE; SPECIATION; COMPLEX; FLOW; CHLOROPLAST</t>
  </si>
  <si>
    <t>Sun, Yongshuai/L-4503-2016</t>
  </si>
  <si>
    <t>Sun, Yongshuai/0000-0002-6926-8406; Mao, Kangshan/0000-0002-0071-1844</t>
  </si>
  <si>
    <t>10.1111/nph.15590</t>
  </si>
  <si>
    <t>WOS:000459928400048</t>
  </si>
  <si>
    <t>Lavin, BR; Girman, DJ</t>
  </si>
  <si>
    <t>Lavin, Brian R.; Girman, Derek J.</t>
  </si>
  <si>
    <t>Phylogenetic relationships and divergence dating in the Glass Lizards (Anguinae)</t>
  </si>
  <si>
    <t>Anguinae; Cenozoic; Glass Lizard; Phylogenetics; Molecular dating; Biogeography</t>
  </si>
  <si>
    <t>RELAXED-CLOCK MODELS; HISTORICAL BIOGEOGRAPHY; LATE EOCENE; INTERCONTINENTAL DISPERSAL; MOLECULAR PHYLOGENETICS; SPECIES DELIMITATION; PSEUDOPUS-APODUS; HAMPSHIRE BASIN; SLOW WORMS; SQUAMATA</t>
  </si>
  <si>
    <t>10.1016/j.ympev.2018.12.022</t>
  </si>
  <si>
    <t>WOS:000458646900012</t>
  </si>
  <si>
    <t>Rancilhac, L; Goudarzi, F; Gehara, M; Hemami, MR; Elmer, KR; Vences, M; Steinfarz, S</t>
  </si>
  <si>
    <t>Rancilhac, Lois; Goudarzi, Forough; Gehara, Marcelo; Hemami, Mahmoud-Reza; Elmer, Kathryn R.; Vences, Miguel; Steinfarz, Sebastian</t>
  </si>
  <si>
    <t>Phylogeny and species delimitation of near Eastern Neurergus newts (Salamandridae) based on genome-wide RADseq data analysis</t>
  </si>
  <si>
    <t>Neurergus; Multi-species coalescent; Species-tree inference; Species delimitation; ddRAD sequencing; Neurergus barani</t>
  </si>
  <si>
    <t>STRAUCHII STEINDACHNER; SEQUENCE CAPTURE; GENUS NEURERGUS; SNP DATA; TREES; INFERENCE; AMPHIBIA; CAUDATA; INCONSISTENCY; HYBRIDIZATION</t>
  </si>
  <si>
    <t>Gehara, Marcelo/J-6533-2014</t>
  </si>
  <si>
    <t>Elmer, Kathryn/0000-0002-9219-7001; Vences, Miguel/0000-0003-0747-0817</t>
  </si>
  <si>
    <t>10.1016/j.ympev.2019.01.003</t>
  </si>
  <si>
    <t>WOS:000458646900019</t>
  </si>
  <si>
    <t>Blair, C; Bryson, RW; Linkem, CW; Lazcano, D; Klicka, J; McCormack, JE</t>
  </si>
  <si>
    <t>Blair, Christopher; Bryson, Robert W., Jr.; Linkem, Charles W.; Lazcano, David; Klicka, John; McCormack, John E.</t>
  </si>
  <si>
    <t>Cryptic diversity in the Mexican highlands: Thousands of UCE loci help illuminate phylogenetic relationships, species limits and divergence times of montane rattlesnakes (Viperidae: Crotalus)</t>
  </si>
  <si>
    <t>MOLECULAR ECOLOGY RESOURCES</t>
  </si>
  <si>
    <t>Bayesian; coalescence; genomics; rattlesnakes; speciation; systematics</t>
  </si>
  <si>
    <t>SEQUENCE DATA PROVIDE; GENE TREE ESTIMATION; ULTRACONSERVED ELEMENTS; MOLECULAR SYSTEMATICS; COALESCENT MODEL; DELIMITATION; INFERENCE; SPECIATION; DIVERSIFICATION; PHYLOGENOMICS</t>
  </si>
  <si>
    <t>10.1111/1755-0998.12970</t>
  </si>
  <si>
    <t>WOS:000459815200004</t>
  </si>
  <si>
    <t>Kornilios, P; Thanou, E; Lymberakis, P; Ilgaz, C; Kumlutas, Y; Leache, A</t>
  </si>
  <si>
    <t>Kornilios, Panagiotis; Thanou, Evanthia; Lymberakis, Petros; Ilgaz, Cetin; Kumlutas, Yusuf; Leache, Adam</t>
  </si>
  <si>
    <t>Genome-wide markers untangle the green-lizard radiation in the Aegean Sea and support a rare biogeographical pattern</t>
  </si>
  <si>
    <t>Aegean Sea barrier; Anatolia; ddRAD; east Mediterranean; genome wide SNPs; Lacertidae; Mid-Aegean Trench; overseas dispersal; phylogeography; SNAPP coalescence</t>
  </si>
  <si>
    <t>HISTORICAL BIOGEOGRAPHY; MOLECULAR PHYLOGENY; MITOCHONDRIAL-DNA; GENETIC DIVERSITY; PHYLOGEOGRAPHY; EVOLUTION; SQUAMATA; LACERTA; DISPERSAL; INFERENCE</t>
  </si>
  <si>
    <t>Ilgaz, Cetin/P-6603-2019</t>
  </si>
  <si>
    <t>Leache, Adam/0000-0001-8929-6300; Kornilios, Panagiotis/0000-0002-1472-9615</t>
  </si>
  <si>
    <t>10.1111/jbi.13524</t>
  </si>
  <si>
    <t>WOS:000459813500005</t>
  </si>
  <si>
    <t>Bravo, GA; Antonelli, A; Bacon, CD; Bartoszek, K; Blom, MPK; Huynh, S; Jones, G; Knowles, LL; Lamichhaney, S; Marcussen, T; Morlon, H; Nakhleh, LK; Oxelman, B; Pfeil, B; Schliep, A; Wahlberg, N; Werneck, FP; Wiedenhoeft, J; Willows-Munro, S; Edwards, SV</t>
  </si>
  <si>
    <t>Bravo, Gustavo A.; Antonelli, Alexandre; Bacon, Christine D.; Bartoszek, Krzysztof; Blom, Mozes P. K.; Huynh, Stella; Jones, Graham; Knowles, L. Lacey; Lamichhaney, Sangeet; Marcussen, Thomas; Morlon, Helene; Nakhleh, Luay K.; Oxelman, Bengt; Pfeil, Bernard; Schliep, Alexander; Wahlberg, Niklas; Werneck, Fernanda P.; Wiedenhoeft, John; Willows-Munro, Sandi; Edwards, Scott, V</t>
  </si>
  <si>
    <t>Embracing heterogeneity: coalescing the Tree of Life and the future of phylogenomics</t>
  </si>
  <si>
    <t>Gene flow; Genome; Multispecies coalescent model; Retroelement; Speciation; Transcriptome</t>
  </si>
  <si>
    <t>GENE TREES; SPECIES TREES; MULTISPECIES COALESCENT; EVOLUTIONARY HISTORY; DIVERGENCE-TIME; MOLECULAR SYSTEMATICS; POPULATION-GENETICS; BAYESIAN-INFERENCE; PHYLOGENETIC-RELATIONSHIPS; PENALIZED LIKELIHOOD</t>
  </si>
  <si>
    <t>Bacon, Christine/AAD-3283-2019; Antonelli, Alexandre/ABE-6321-2020; Wiedenhoeft, John/F-9035-2019; Edwards, Scott V./D-9071-2018; Wahlberg, Niklas/B-7765-2008; Werneck, Fernanda P./J-9629-2013</t>
  </si>
  <si>
    <t>Bacon, Christine/0000-0003-2341-2705; Antonelli, Alexandre/0000-0003-1842-9297; Wiedenhoeft, John/0000-0002-6935-1517; Edwards, Scott V./0000-0003-2535-6217; Wahlberg, Niklas/0000-0002-1259-3363; Werneck, Fernanda P./0000-0002-8779-2607; Bartoszek, Krzysztof/0000-0002-5816-4345; Schliep, Alexander/0000-0002-3555-3188; Knowles, L. Lacey/0000-0002-6567-4853; Willows-Munro, Sandi/0000-0003-0572-369X; Marcussen, Thomas/0000-0002-1960-9508; Blom, Mozes/0000-0002-6304-9827</t>
  </si>
  <si>
    <t>FEB 14</t>
  </si>
  <si>
    <t>e6399</t>
  </si>
  <si>
    <t>10.7717/peerj.6399</t>
  </si>
  <si>
    <t>WOS:000458746400004</t>
  </si>
  <si>
    <t>Devitt, TJ; Wright, AM; Cannatella, DC; Hillis, DM</t>
  </si>
  <si>
    <t>Devitt, Thomas J.; Wright, April M.; Cannatella, David C.; Hillis, David M.</t>
  </si>
  <si>
    <t>Species delimitation in endangered groundwater salamanders: Implications for aquifer management and biodiversity conservation</t>
  </si>
  <si>
    <t>endangered species; groundwater depletion; multispecies coalescent; phylogeography; species tree</t>
  </si>
  <si>
    <t>TEXAS CAVE SALAMANDERS; REGIONAL KARST AQUIFER; EDWARDS AQUIFER; POPULATION-STRUCTURE; SYSTEMATIC REVISION; ECOSYSTEM SERVICES; QUARTET INFERENCE; TREE ESTIMATION; CLIMATE-CHANGE; EURYCEA</t>
  </si>
  <si>
    <t>Hillis, David/L-5421-2019</t>
  </si>
  <si>
    <t>Devitt, Thomas/0000-0002-0123-2247</t>
  </si>
  <si>
    <t>FEB 12</t>
  </si>
  <si>
    <t>10.1073/pnas.1815014116</t>
  </si>
  <si>
    <t>WOS:000458365600040</t>
  </si>
  <si>
    <t>Roos, C; Liedigk, R; Thinh, VN; Nadler, T; Zinner, D</t>
  </si>
  <si>
    <t>Roos, Christian; Liedigk, Rasmus; Van Ngoc Thinh; Nadler, Tilo; Zinner, Dietmar</t>
  </si>
  <si>
    <t>The Hybrid Origin of the Indochinese Gray Langur Trachypithecus crepusculus</t>
  </si>
  <si>
    <t>INTERNATIONAL JOURNAL OF PRIMATOLOGY</t>
  </si>
  <si>
    <t>Coalescence; Colobinae; Hybridization; Male-biased introgression; Nuclear swamping; Secondary gene flow</t>
  </si>
  <si>
    <t>MAXIMUM-LIKELIHOOD; GENE TREES; NATURAL HYBRIDIZATION; MACACA-FASCICULARIS; ASIAN COLOBINES; PHYLOGENY; ALIGNMENT; SEQUENCE; HISTORY; NUCLEAR</t>
  </si>
  <si>
    <t>Roos, Christian/0000-0003-0190-4266; Zinner, Dietmar/0000-0003-3967-8014</t>
  </si>
  <si>
    <t>10.1007/s10764-017-0008-4</t>
  </si>
  <si>
    <t>WOS:000460006300002</t>
  </si>
  <si>
    <t>Wang, YH; Wu, HY; Redei, D; Xie, Q; Chen, Y; Chen, PP; Dong, ZE; Dang, K; Damgaard, J; Stys, P; Wu, YZ; Luo, JY; Sun, XY; Hartung, V; Kuechler, SM; Liu, Y; Liu, HX; Bu, WJ</t>
  </si>
  <si>
    <t>Wang, Yan-Hui; Wu, Hao-Yang; Redei, David; Xie, Qiang; Chen, Yan; Chen, Ping-Ping; Dong, Zhuo-Er; Dang, Kai; Damgaard, Jakob; Stys, Pavel; Wu, Yan-Zhuo; Luo, Jiu-Yang; Sun, Xiao-Ya; Hartung, Viktor; Kuechler, Stefan M.; Liu, Yang; Liu, Hua-Xi; Bu, Wen-Jun</t>
  </si>
  <si>
    <t>When did the ancestor of true bugs become stinky? Disentangling the phylogenomics of Hemiptera-Heteroptera</t>
  </si>
  <si>
    <t>CLADISTICS</t>
  </si>
  <si>
    <t>PHYLOGENETIC-RELATIONSHIPS; CRETACEOUS AMBER; MOSS BUGS; INSECTA; GENES; TREE; EVOLUTION; SEQUENCE; GENOME; COLEORRHYNCHA</t>
  </si>
  <si>
    <t>Bu, Wenjun/G-5097-2012; Liu, Huaxi/ABG-2091-2020</t>
  </si>
  <si>
    <t>Xie, Qiang/0000-0001-6376-8808; Hartung, Viktor/0000-0002-2259-508X</t>
  </si>
  <si>
    <t>10.1111/cla.12232</t>
  </si>
  <si>
    <t>WOS:000456571400002</t>
  </si>
  <si>
    <t>Kearns, AM; Malloy, JF; Gobbert, MK; Thierry, A; Joseph, L; Driskell, AC; Omland, KE</t>
  </si>
  <si>
    <t>Kearns, Anna M.; Malloy, John F.; Gobbert, Matthias K.; Thierry, Aude; Joseph, Leo; Driskell, Amy C.; Omland, Kevin E.</t>
  </si>
  <si>
    <t>Nuclear introns help unravel the diversification history of the Australo-Pacific Petroica robins</t>
  </si>
  <si>
    <t>Island biogeography; Indo-Pacific; Phylogeography; Sexual dichromatism; Species limits; Species tree</t>
  </si>
  <si>
    <t>BAYESIAN-INFERENCE; DIVERGENCE; PHYLOGENY; MITOCHONDRIAL; PATTERNS; BIRDS</t>
  </si>
  <si>
    <t>Kearns, Anna M/H-5812-2019; Joseph, Leo/F-9235-2010; Omland, Kevin/A-8887-2010</t>
  </si>
  <si>
    <t>Kearns, Anna M/0000-0002-8502-7442; Joseph, Leo/0000-0001-7564-1978; Omland, Kevin/0000-0002-3863-5509; Malloy, John/0000-0001-7381-4214</t>
  </si>
  <si>
    <t>10.1016/j.ympev.2018.10.024</t>
  </si>
  <si>
    <t>WOS:000456387900006</t>
  </si>
  <si>
    <t>Riser, JP; Emel, SL; Roalson, EH</t>
  </si>
  <si>
    <t>Riser, James P., II; Emel, Sarah L.; Roalson, Eric H.</t>
  </si>
  <si>
    <t>GENETICS AND ECOLOGICAL NICHE DEFINE SPECIES BOUNDARIES IN THE DWARF MILKWEED CLADE (ASCLEPIAS: ASCLEPIADOIDEAE: APOCYNACEAE)</t>
  </si>
  <si>
    <t>INTERNATIONAL JOURNAL OF PLANT SCIENCES</t>
  </si>
  <si>
    <t>approximate Bayesian computation; Asclepias; ecological niche; population genetics; species boundaries</t>
  </si>
  <si>
    <t>APPROXIMATE BAYESIAN COMPUTATION; CHLOROPLAST DNA-SEQUENCES; PHYLOGENETIC-RELATIONSHIPS; HETEROZYGOTE EXCESS; POPULATION-GENETICS; ALLOZYME VARIATION; SOFTWARE; DIVERGENCE; SPECIATION; INFERENCES</t>
  </si>
  <si>
    <t>10.1086/700971</t>
  </si>
  <si>
    <t>WOS:000510855900005</t>
  </si>
  <si>
    <t>Andermann, T; Fernandes, AM; Olsson, U; Topel, M; Pfeil, B; Oxelman, B; Aleixo, A; Faircloth, BC; Antonelli, A</t>
  </si>
  <si>
    <t>Andermann, Tobias; Fernandes, Alexandre M.; Olsson, Urban; Topel, Mats; Pfeil, Bernard; Oxelman, Bengt; Aleixo, Alexandre; Faircloth, Brant C.; Antonelli, Alexandre</t>
  </si>
  <si>
    <t>Allele Phasing Greatly Improves the Phylogenetic Utility of Ultraconserved Elements</t>
  </si>
  <si>
    <t>Aves; gene tree; heterozygous sites; mitochondrial genome; SNP; species tree; target enrichment; Trochilidae</t>
  </si>
  <si>
    <t>DIVERGENCE TIMES; READ ALIGNMENT; TARGET-CAPTURE; DNA-SEQUENCES; SPECIES TREES; GENE TREES; RADIATION; ALGORITHMS; MARKERS; RIVERS</t>
  </si>
  <si>
    <t>Fernandes, Alexandre M/I-5310-2013; Faircloth, Brant C/Y-3978-2019; Antonelli, Alexandre/ABE-6321-2020; Fernandes, Alexandre/AAG-6021-2019; Andermann, Tobias/ABG-8509-2020; Aleixo, Alexandre/L-3135-2013</t>
  </si>
  <si>
    <t>Antonelli, Alexandre/0000-0003-1842-9297; Aleixo, Alexandre/0000-0002-7816-9725</t>
  </si>
  <si>
    <t>10.1093/sysbio/syy039</t>
  </si>
  <si>
    <t>WOS:000462179500003</t>
  </si>
  <si>
    <t>Sousa, F; Neiva, J; Martins, N; Jacinto, R; Anderson, L; Raimondi, PT; Serrao, EA; Pearson, GA</t>
  </si>
  <si>
    <t>Sousa, Filipe; Neiva, Joao; Martins, Neusa; Jacinto, Rita; Anderson, Laura; Raimondi, Peter T.; Serrao, Ester A.; Pearson, Gareth A.</t>
  </si>
  <si>
    <t>Increased evolutionary rates and conserved transcriptional response following allopolyploidization in brown algae</t>
  </si>
  <si>
    <t>Allopolyploidy; gene expression; hybridization; marine diversity; substitution rates; transcriptional response</t>
  </si>
  <si>
    <t>INTERSPECIFIC HYBRIDIZATION; PHYLOGENETIC ANALYSIS; GENOME EVOLUTION; READ ALIGNMENT; CD-HIT; POLYPLOIDY; GENES; POPULATIONS; HYBRIDS; PLANTS</t>
  </si>
  <si>
    <t>Martins, Neusa/M-3651-2013; Serrao, Ester A/C-6686-2012; Neiva, Joao/M-3818-2013; Neiva, Joao/AAP-6267-2020; Pearson, Gareth/J-3911-2013; Jacinto, Rita/M-4144-2013</t>
  </si>
  <si>
    <t>Martins, Neusa/0000-0003-4333-2905; Serrao, Ester A/0000-0003-1316-658X; Neiva, Joao/0000-0002-5927-4570; Neiva, Joao/0000-0002-5927-4570; Pearson, Gareth/0000-0002-0768-464X; Jacinto, Rita/0000-0003-1659-4328</t>
  </si>
  <si>
    <t>10.1111/evo.13645</t>
  </si>
  <si>
    <t>WOS:000455523300005</t>
  </si>
  <si>
    <t>Schweizer, M; Warmuth, V; Kakhki, NA; Aliabadian, M; Forschler, M; Shirihai, H; Suh, A; Burri, R</t>
  </si>
  <si>
    <t>Schweizer, Manuel; Warmuth, Vera; Kakhki, Niloofar Alaei; Aliabadian, Mansour; Foerschler, Marc; Shirihai, Hadoram; Suh, Alexander; Burri, Reto</t>
  </si>
  <si>
    <t>Parallel plumage colour evolution and introgressive hybridization in wheatears</t>
  </si>
  <si>
    <t>incomplete lineage sorting; introgression; melanin-based coloration; standing genetic variation</t>
  </si>
  <si>
    <t>ADAPTIVE INTROGRESSION; OENANTHE-CYPRIACA; GENOMIC LANDSCAPE; COMPLEX AVES; GENE TREES; ADAPTATION; SPECIATION; DISPERSAL</t>
  </si>
  <si>
    <t>Aliabadian, Mansour/P-8373-2019</t>
  </si>
  <si>
    <t>Aliabadian, Mansour/0000-0002-3200-4853; Suh, Alexander/0000-0002-8979-9992; Burri, Reto/0000-0002-1813-0079</t>
  </si>
  <si>
    <t>10.1111/jeb.13401</t>
  </si>
  <si>
    <t>WOS:000455543700009</t>
  </si>
  <si>
    <t>Feng, Y; Comes, HP; Zhou, XP; Qiu, YX</t>
  </si>
  <si>
    <t>Feng, Yu; Comes, Hans Peter; Zhou, Xin-Peng; Qiu, Ying-Xiong</t>
  </si>
  <si>
    <t>Phylogenomics recovers monophyly and early Tertiary diversification of Dipteronia (Sapindaceae)</t>
  </si>
  <si>
    <t>Acer; Dipteronia; Morphological stasis; Phylogenomics; Tertiary relicts</t>
  </si>
  <si>
    <t>NUCLEAR GENES; PHYLOGENETIC INFERENCE; MOLECULAR EVOLUTION; MAXIMUM-LIKELIHOOD; TRANSCRIPTOME; ACER; DIVERGENCE; RESOLUTION; HISTORY; RATES</t>
  </si>
  <si>
    <t>10.1016/j.ympev.2018.09.012</t>
  </si>
  <si>
    <t>WOS:000452963200002</t>
  </si>
  <si>
    <t>O'Hara, TD; Hugall, AF; Cisternas, PA; Boissin, E; Bribiesca-Contreras, G; Sellanes, J; Paulay, G; Byrne, M</t>
  </si>
  <si>
    <t>O'Hara, Timothy; Hugall, Andrew; Cisternas, Paula; Boissin, Emilie; Bribiesca-Contreras, Guadalupe; Sellanes, Javier; Paulay, Gustav; Byrne, Maria</t>
  </si>
  <si>
    <t>Phylogenomics, life history and morphological evolution of ophiocomid brittlestars</t>
  </si>
  <si>
    <t>Ophiuroidea; Ophiocomidae; Exon-capture; Larval development; Asexual reproduction</t>
  </si>
  <si>
    <t>OPHIOMASTIX-VENOSA; ECHINODERMATA; STARS; TREE; OPHIUROIDEA; REPRODUCTION; REEF; METAMORPHOSIS; SCOLOPENDRINA; OPHIACTOIDES</t>
  </si>
  <si>
    <t>Boissin, Emilie/F-2750-2011; Sellanes, Javier/P-4699-2019; Byrne, Maria/K-6355-2016</t>
  </si>
  <si>
    <t>Boissin, Emilie/0000-0002-4110-790X; Sellanes, Javier/0000-0002-6942-0762; Byrne, Maria/0000-0002-8902-9808; O'Hara, Timothy/0000-0003-0885-6578</t>
  </si>
  <si>
    <t>10.1016/j.ympev.2018.10.003</t>
  </si>
  <si>
    <t>WOS:000452963200007</t>
  </si>
  <si>
    <t>Bossert, S; Murray, EA; Almeida, EAB; Brady, SG; Blaimer, BB; Danforth, BN</t>
  </si>
  <si>
    <t>Bossert, Silas; Murray, Elizabeth A.; Almeida, Eduardo A. B.; Brady, Sean G.; Blaimer, Bonnie B.; Danforth, Bryan N.</t>
  </si>
  <si>
    <t>Combining transcriptomes and ultraconserved elements to illuminate the phylogeny of Apidae</t>
  </si>
  <si>
    <t>Phylogenomics; Transcriptomes; Genomes; Ultraconserved elements; UCEs; Apidae; Cleptoparasitism</t>
  </si>
  <si>
    <t>BEES HYMENOPTERA APIDAE; BASE COMPOSITIONAL BIAS; COMPREHENSIVE PHYLOGENY; MOLECULAR PHYLOGENY; ZOMBIE LINEAGES; HOMOLOGY ERRORS; ORIGIN; ENRICHMENT; DNA; DIVERGENCE</t>
  </si>
  <si>
    <t>Almeida, Eduardo/B-6995-2008</t>
  </si>
  <si>
    <t>Almeida, Eduardo/0000-0001-6017-6364; Blaimer, Bonnie/0000-0002-8961-9998; Murray, Elizabeth/0000-0001-9300-3419</t>
  </si>
  <si>
    <t>10.1016/j.ympev.2018.10.012</t>
  </si>
  <si>
    <t>WOS:000452963200013</t>
  </si>
  <si>
    <t>Despres, L; Henniaux, C; Rioux, D; Capblancq, T; Zupan, S; Celik, T; Sielezniew, M; Bonato, L; Ficetola, GF</t>
  </si>
  <si>
    <t>Despres, Laurence; Henniaux, Clement; Rioux, Delphine; Capblancq, Thibaut; Zupan, Sara; Celik, Tatjana; Sielezniew, Marcin; Bonato, Lucio; Ficetola, Gentile Francesco</t>
  </si>
  <si>
    <t>Inferring the biogeography and demographic history of an endangered butterfly in Europe from multilocus markers</t>
  </si>
  <si>
    <t>BIOLOGICAL JOURNAL OF THE LINNEAN SOCIETY</t>
  </si>
  <si>
    <t>Coenonympha oedippus; ddRADseq; demographic history; genetic diversity; glacial refuges; mtDNA; population size; species distribution modelling</t>
  </si>
  <si>
    <t>COENONYMPHA-OEDIPPUS; SPECIES DISTRIBUTIONS; POPULATION-STRUCTURE; GENETIC-VARIABILITY; LEPIDOPTERA; COLONIZATION; CONSERVATION; NYMPHALIDAE; SOFTWARE; ECOLOGY</t>
  </si>
  <si>
    <t>Capblancq, Thibaut/AAT-5785-2020; Ficetola, Gentile Francesco/A-2813-2008</t>
  </si>
  <si>
    <t>Capblancq, Thibaut/0000-0001-5024-1302; Ficetola, Gentile Francesco/0000-0003-3414-5155</t>
  </si>
  <si>
    <t>10.1093/biolinnean/bly160</t>
  </si>
  <si>
    <t>WOS:000454040200007</t>
  </si>
  <si>
    <t>Perez-Pardal, L; Sanchez-Gracia, A; Alvarez, I; Traore, A; Ferraz, JBS; Fernandez, I; Costa, V; Chen, SY; Tapio, M; Cantet, RJC; Patel, A; Meadow, RH; Marshall, FB; Beja-Pereira, A; Goyache, F</t>
  </si>
  <si>
    <t>Perez-Pardal, Lucia; Sanchez-Gracia, Alejandro; Alvarez, Isabel; Traore, Amadou; Ferraz, J. Bento S.; Fernandez, Ivan; Costa, Vania; Chen, Shanyuan; Tapio, Miika; Cantet, Rodolfo J. C.; Patel, Ajita; Meadow, Richard H.; Marshall, Fiona B.; Beja-Pereira, Albano; Goyache, Felix</t>
  </si>
  <si>
    <t>Legacies of domestication, trade and herder mobility shape extant male zebu cattle diversity in South Asia and Africa</t>
  </si>
  <si>
    <t>SCIENTIFIC REPORTS</t>
  </si>
  <si>
    <t>TAURINE BOS-TAURUS; GENE FLOW; ORIGINS; POPULATION; INFERENCE; SELECTION; PROGRAM; MRBAYES</t>
  </si>
  <si>
    <t>Suarez, Ivan Fernandez/Z-5225-2019; Sanchez-Gracia, Alejandro/F-4686-2014; A., Beja-Pereira/B-3681-2008; Chen, Shanyuan/P-5352-2019; Tapio, Miika/AAA-7043-2020; Goyache, Felix/B-7764-2009; Alvarez, Isabel/B-7814-2011</t>
  </si>
  <si>
    <t>Suarez, Ivan Fernandez/0000-0002-6274-289X; Sanchez-Gracia, Alejandro/0000-0003-4543-4577; A., Beja-Pereira/0000-0002-1607-7382; Goyache, Felix/0000-0002-6872-1045; Perez Pardal, Lucia/0000-0002-9751-6550; Alvarez, Isabel/0000-0002-6052-8881</t>
  </si>
  <si>
    <t>DEC 21</t>
  </si>
  <si>
    <t>10.1038/s41598-018-36444-7</t>
  </si>
  <si>
    <t>WOS:000454141600010</t>
  </si>
  <si>
    <t>Capellao, RT; Costa-Paiva, EM; Schrago, CG</t>
  </si>
  <si>
    <t>Capellao, Renata T.; Costa-Paiva, Elisa M.; Schrago, Carlos G.</t>
  </si>
  <si>
    <t>Appropriate Assignment of Fossil Calibration Information Minimizes the Difference between Phylogenetic and Pedigree Mutation Rates in Humans</t>
  </si>
  <si>
    <t>LIFE-BASEL</t>
  </si>
  <si>
    <t>species tree; primate evolution; speciation; coalescent; generation time</t>
  </si>
  <si>
    <t>; Schrago, Carlos/E-4612-2012</t>
  </si>
  <si>
    <t>Costa-Paiva, Elisa/0000-0002-8470-1271; Schrago, Carlos/0000-0001-6257-8906</t>
  </si>
  <si>
    <t>10.3390/life8040049</t>
  </si>
  <si>
    <t>WOS:000455417000012</t>
  </si>
  <si>
    <t>Prates, I; Penna, A; Rodrigues, MT; Carnaval, AC</t>
  </si>
  <si>
    <t>Prates, Ivan; Penna, Anna; Rodrigues, Miguel Trefaut; Carnaval, Ana Carolina</t>
  </si>
  <si>
    <t>Local adaptation in mainland anole lizards: Integrating population history and genome-environment associations</t>
  </si>
  <si>
    <t>Amazonia; Anolis; Atlantic Forest; gene flow; phylogeography; population genomics</t>
  </si>
  <si>
    <t>THERMAL SENSITIVITY; ATLANTIC FOREST; PHYLOGENETIC-RELATIONSHIPS; SOUTH-AMERICA; RAIN-FOREST; GENE FLOW; CLIMATE; CONNECTIONS; EVOLUTION; ECOLOGY</t>
  </si>
  <si>
    <t>Rodrigues, Miguel T./F-8174-2012; Penna, Anna/K-9506-2019; Prates, Ivan/I-3301-2014</t>
  </si>
  <si>
    <t>Rodrigues, Miguel T./0000-0003-3958-9919; Penna, Anna/0000-0002-5147-317X; Carnaval, Ana/0000-0002-4399-1313; Prates, Ivan/0000-0001-6314-8852</t>
  </si>
  <si>
    <t>10.1002/ece3.4650</t>
  </si>
  <si>
    <t>WOS:000454107200047</t>
  </si>
  <si>
    <t>Camp, LE; Radke, MR; Shihabi, DM; Pagan, C; Yang, GY; Nadler, SA</t>
  </si>
  <si>
    <t>Camp, Lauren E.; Radke, Marc R.; Shihabi, Danny M.; Pagan, Christopher; Yang, Guangyou; Nadler, Steven A.</t>
  </si>
  <si>
    <t>Molecular phylogenetics and species-level systematics of Baylisascaris</t>
  </si>
  <si>
    <t>INTERNATIONAL JOURNAL FOR PARASITOLOGY-PARASITES AND WILDLIFE</t>
  </si>
  <si>
    <t>Baylisascaris; Raccoon roundworm; Phylogenetics; Molecular systematics; Species delimitation; Arctoidea; Tasmanian devil</t>
  </si>
  <si>
    <t>GIANT PANDA; MITOCHONDRIAL GENOME; RIBOSOMAL DNA; URSUS-ARCTOS; NUCLEAR; PROCYONIS; INFECTION; TRANSFUGA; SCHROEDERI; INFERENCE</t>
  </si>
  <si>
    <t>10.1016/j.ijppaw.2018.09.010</t>
  </si>
  <si>
    <t>WOS:000452065700031</t>
  </si>
  <si>
    <t>Ran, JH; Shen, TT; Wu, H; Gong, X; Wang, XQ</t>
  </si>
  <si>
    <t>Ran, Jin-Hua; Shen, Ting-Ting; Wu, Hui; Gong, Xun; Wang, Xiao-Quan</t>
  </si>
  <si>
    <t>Phylogeny and evolutionary history of Pinaceae updated by transcriptomic analysis</t>
  </si>
  <si>
    <t>Phylogenomics; Divergence times; Convergence; Cathaya; Cedrus; Pinaceae</t>
  </si>
  <si>
    <t>MITOCHONDRIAL SUBSTITUTION RATES; MOLECULAR PHYLOGENY; PLANT EVOLUTION; TREE SELECTION; GENUS PICEA; NDH GENES; FOSSIL; SEQUENCES; CONIFERS; GENOME</t>
  </si>
  <si>
    <t>Wu, Hui/0000-0003-2430-9689; Wang, Xiao-Quan/0000-0003-3978-0828</t>
  </si>
  <si>
    <t>10.1016/j.ympev.2018.08.011</t>
  </si>
  <si>
    <t>WOS:000446023100010</t>
  </si>
  <si>
    <t>Malinsky, M; Svardal, H; Tyers, AM; Miska, EA; Genner, MJ; Turner, GF; Durbin, R</t>
  </si>
  <si>
    <t>Malinsky, Milan; Svardal, Hannes; Tyers, Alexandra M.; Miska, Eric A.; Genner, Martin J.; Turner, George F.; Durbin, Richard</t>
  </si>
  <si>
    <t>Whole-genome sequences of Malawi cichlids reveal multiple radiations interconnected by gene flow</t>
  </si>
  <si>
    <t>NATURE ECOLOGY &amp; EVOLUTION</t>
  </si>
  <si>
    <t>LAKE MALAWI; MOLECULAR SYSTEMATICS; POPULATION-STRUCTURE; ADAPTIVE EVOLUTION; COALESCENT MODEL; SPECIATION; FISHES; ADAPTATION; DIVERSIFICATION; ASSOCIATION</t>
  </si>
  <si>
    <t>Durbin, Richard/AAE-7178-2019; Svardal, Hannes/AAE-9989-2019</t>
  </si>
  <si>
    <t>Durbin, Richard/0000-0002-9130-1006; Svardal, Hannes/0000-0001-7866-7313; Malinsky, Milan/0000-0002-1462-6317; Miska, Eric/0000-0002-4450-576X</t>
  </si>
  <si>
    <t>10.1038/s41559-018-0717-x</t>
  </si>
  <si>
    <t>WOS:000450904100022</t>
  </si>
  <si>
    <t>Wachowiak, W; Zaborowska, J; Labiszak, B; Perry, A; Zucca, GM; Gonzalez-Martinez, SC; Cavers, S</t>
  </si>
  <si>
    <t>Wachowiak, Witold; Zaborowska, Julia; Labiszak, Bartosz; Perry, Annika; Zucca, Giovanni M.; Gonzalez-Martinez, Santiago C.; Cavers, Stephen</t>
  </si>
  <si>
    <t>Molecular signatures of divergence and selection in closely related pine taxa</t>
  </si>
  <si>
    <t>TREE GENETICS &amp; GENOMES</t>
  </si>
  <si>
    <t>Nucleotide polymorphisms; Nuclear loci; mtDNA; Local adaptation; DNA sequencing; Speciation</t>
  </si>
  <si>
    <t>NUCLEOTIDE DIVERSITY; LOCAL ADAPTATION; HELICONIUS BUTTERFLIES; HELIANTHUS-ANNUUS; DNA POLYMORPHISM; GENOME EVOLUTION; SYLVESTRIS L.; MUGO COMPLEX; P-UNCINATA; SPECIATION</t>
  </si>
  <si>
    <t>Gonzalez-Martinez, Santiago C/H-2014-2012; Cavers, Stephen/B-7806-2010; Perry, Annika/F-6784-2014</t>
  </si>
  <si>
    <t>Gonzalez-Martinez, Santiago C/0000-0002-4534-3766; Cavers, Stephen/0000-0003-2139-9236; Perry, Annika/0000-0002-7889-7597; Zaborowska, Julia/0000-0002-9225-9129; Wachowiak, Witold/0000-0003-2898-3523; Labiszak, Bartosz/0000-0002-2548-9186</t>
  </si>
  <si>
    <t>10.1007/s11295-018-1296-3</t>
  </si>
  <si>
    <t>WOS:000448447600001</t>
  </si>
  <si>
    <t>Green Published, Other Gold, Green Accepted</t>
  </si>
  <si>
    <t>Collevatti, RG; Rodrigues, EE; Vitorino, LC; Lima-Ribeiro, MS; Chaves, LJ; Telles, MPC</t>
  </si>
  <si>
    <t>Collevatti, Rosane G.; Rodrigues, Eduardo E.; Vitorino, Luciana C.; Lima-Ribeiro, Matheus S.; Chaves, Lazaro J.; Telles, Mariana P. C.</t>
  </si>
  <si>
    <t>Unravelling the genetic differentiation among varieties of the Neotropical savanna tree Hancornia speciosa Gomes</t>
  </si>
  <si>
    <t>Apocynaceae; Bayesian clustering; Cerrado; coalescence; ecological niche modelling; hierarchical AMOVA; isolation by distance; isolation by nvironment; microsatellites; multiple matrix regression with randomization; quantile regression</t>
  </si>
  <si>
    <t>DEMOGRAPHIC HISTORY; MICROSATELLITE LOCI; MUTATION-RATE; CERRADO; PHYLOGEOGRAPHY; DIVERGENCE; DIVERSITY; SOFTWARE; MODELS; UNCERTAINTIES</t>
  </si>
  <si>
    <t>Collevatti, Rosane/D-8673-2013; LIMA-RIBEIRO, MATHEUS S./H-9503-2014; Chaves, Lazaro J/I-4242-2015</t>
  </si>
  <si>
    <t>Collevatti, Rosane/0000-0002-3733-7059; LIMA-RIBEIRO, MATHEUS S./0000-0002-3322-1702; Chaves, Lazaro J/0000-0002-4678-9014</t>
  </si>
  <si>
    <t>10.1093/aob/mcy060</t>
  </si>
  <si>
    <t>WOS:000455680200005</t>
  </si>
  <si>
    <t>McCann, J; Jang, TS; Macas, J; Schneeweiss, GM; Matzke, NJ; Novak, P; Stuessy, TF; Villasenor, JL; Weiss-Schneeweiss, H</t>
  </si>
  <si>
    <t>McCann, Jamie; Jang, Tae-Soo; Macas, Jiri; Schneeweiss, Gerald M.; Matzke, Nicholas J.; Novak, Petr; Stuessy, Tod F.; Villasenor, Jose L.; Weiss-Schneeweiss, Hanna</t>
  </si>
  <si>
    <t>Dating the Species Network: Allopolyploidy and Repetitive DNA Evolution in American Daisies (Melampodium sect. Melampodium, Asteraceae)</t>
  </si>
  <si>
    <t>Allopolyploidy; divergence time estimation; Melampodium; phylogenetics; repetitive DNA evolution; species network</t>
  </si>
  <si>
    <t>PHYLOGENETIC ANALYSES; CHROMOSOMAL VARIATION; MOLECULAR CLOCK; TREE INFERENCE; GENE TREES; POLYPLOIDY; NICOTIANA; SEQUENCES; DIVERSIFICATION; HOMOGENIZATION</t>
  </si>
  <si>
    <t>Schneeweiss, Gerald M./B-4344-2013; Novak, Petr/A-3059-2013; McCann, Jamie/AAP-9923-2020; Macas, Jiri/G-8618-2014; Schneeweiss, Hanna/B-4011-2013; Villasenor, Jose Luis/R-9719-2019</t>
  </si>
  <si>
    <t>Schneeweiss, Gerald M./0000-0003-2811-3317; Novak, Petr/0000-0002-5068-9681; McCann, Jamie/0000-0003-2310-4462; Macas, Jiri/0000-0003-0829-1570; Schneeweiss, Hanna/0000-0002-9530-6808; Jang, Tae-Soo/0000-0002-5527-1137</t>
  </si>
  <si>
    <t>10.1093/sysbio/syy024</t>
  </si>
  <si>
    <t>WOS:000456691200006</t>
  </si>
  <si>
    <t>Wauters, N; Dekoninck, W; Fournier, D</t>
  </si>
  <si>
    <t>Wauters, Nina; Dekoninck, Wouter; Fournier, Denis</t>
  </si>
  <si>
    <t>Introduction history and genetic diversity of the invasive ant Solenopsis geminata in the Galapagos Islands</t>
  </si>
  <si>
    <t>BIOLOGICAL INVASIONS</t>
  </si>
  <si>
    <t>Approximate Bayesian Computation; Biological invasions; Founder effect; Island colonization; Microsatellites</t>
  </si>
  <si>
    <t>APPROXIMATE BAYESIAN COMPUTATION; TROPICAL FIRE ANT; POPULATION-STRUCTURE; BIOLOGICAL INVASIONS; SPECIES INVASIONS; F-STATISTICS; HYMENOPTERA; CONSEQUENCES; FORMICIDAE; WORLDWIDE</t>
  </si>
  <si>
    <t>Fournier, Denis/0000-0003-4094-0390</t>
  </si>
  <si>
    <t>10.1007/s10530-018-1769-1</t>
  </si>
  <si>
    <t>WOS:000448688100014</t>
  </si>
  <si>
    <t>Poelstra, JW; Richards, EJ; Martin, CH</t>
  </si>
  <si>
    <t>Poelstra, Jelmer W.; Richards, Emilie J.; Martin, Christopher H.</t>
  </si>
  <si>
    <t>Speciation in sympatry with ongoing secondary gene flow and a potential olfactory trigger in a radiation of Cameroon cichlids</t>
  </si>
  <si>
    <t>cichlids; coalescent; demographics; genomics; population genetics; sympatric speciation; whole-genome sequencing</t>
  </si>
  <si>
    <t>CRATER LAKE CICHLIDS; GENOME SEQUENCE DATA; ADAPTIVE RADIATION; ECOLOGICAL SPECIATION; PHYLOGENETIC NETWORKS; SEXUAL SELECTION; RECEPTOR GENES; FISH; CUES; DISCOVERY</t>
  </si>
  <si>
    <t>NAME, NO/AAA-3691-2021</t>
  </si>
  <si>
    <t>Martin, Christopher/0000-0001-7989-9124; Poelstra, Jelmer/0000-0002-3514-7462</t>
  </si>
  <si>
    <t>10.1111/mec.14784</t>
  </si>
  <si>
    <t>WOS:000449800900010</t>
  </si>
  <si>
    <t>Carlsen, MM; Fer, T; Schmickl, R; Leong-Skornickova, J; Newman, M; Kress, WJ</t>
  </si>
  <si>
    <t>Carlsen, Monica M.; Fer, Tomas; Schmickl, Roswitha; Leong-Skornickova, Jana; Newman, Mark; Kress, W. John</t>
  </si>
  <si>
    <t>Resolving the rapid plant radiation of early diverging lineages in the tropical Zingiberales: Pushing the limits of genomic data</t>
  </si>
  <si>
    <t>Gene tree discordance; Hyb-Seq; Phylogenomics; Rapid radiation; Target enrichment; Zingiberales</t>
  </si>
  <si>
    <t>RAIN-FOREST HYPERDIVERSITY; PHYLOGENETIC-RELATIONSHIPS; EVOLUTIONARY RADIATION; PARTITIONING SCHEMES; SPECIES TREES; SEQUENCE DATA; GENE TREES; R PACKAGE; TOOL; ALIGNMENT</t>
  </si>
  <si>
    <t>Fer, Tomas/A-9991-2008</t>
  </si>
  <si>
    <t>Fer, Tomas/0000-0002-0126-3684</t>
  </si>
  <si>
    <t>10.1016/j.ympev.2018.07.020</t>
  </si>
  <si>
    <t>WOS:000446022200005</t>
  </si>
  <si>
    <t>Gillung, JP; Winterton, SL; Bayless, KM; Khouri, Z; Borowiec, ML; Yeates, D; Kimsey, LS; Misof, B; Shing, S; Zhou, X; Mayer, C; Petersen, M; Wiegmann, BM</t>
  </si>
  <si>
    <t>Gillung, Jessica P.; Winterton, Shaun L.; Bayless, Keith M.; Khouri, Ziad; Borowiec, Marek L.; Yeates, David; Kimsey, Lynn S.; Misof, Bernhard; Shing, Seunggwan; Zhou, Xin; Mayer, Christoph; Petersen, Malte; Wiegmann, Brian M.</t>
  </si>
  <si>
    <t>Anchored phylogenomics unravels the evolution of spider flies (Diptera, Acroceridae) and reveals discordance between nucleotides and amino acids</t>
  </si>
  <si>
    <t>Bayesian inference; Bioinformatics; Conflict; Diptera; Fossilized birth-death process; Systematic error</t>
  </si>
  <si>
    <t>DATA SETS; SEQUENCE ALIGNMENTS; RATE HETEROGENEITY; PROTEIN EVOLUTION; MODEL ADEQUACY; MIXTURE MODEL; GENOME; TREE; SUBSTITUTION; GENES</t>
  </si>
  <si>
    <t>Yeates, David K/A-9917-2008</t>
  </si>
  <si>
    <t>Yeates, David K/0000-0001-7729-6143; Bayless, Keith/0000-0002-8283-7052; Wiegmann, Brian/0000-0002-1869-9759; Mayer, Christoph/0000-0001-5104-6621</t>
  </si>
  <si>
    <t>10.1016/j.ympev.2018.08.007</t>
  </si>
  <si>
    <t>WOS:000446022200019</t>
  </si>
  <si>
    <t>Smith, CCR; Flaxman, SM; Scordato, ESC; Kane, NC; Hund, AK; Sheta, BM; Safran, RJ</t>
  </si>
  <si>
    <t>Smith, Chris C. R.; Flaxman, Samuel M.; Scordato, Elizabeth S. C.; Kane, Nolan C.; Hund, Amanda K.; Sheta, Basma M.; Safran, Rebecca J.</t>
  </si>
  <si>
    <t>Demographic inference in barn swallows using whole-genome data shows signal for bottleneck and subspecies differentiation during the Holocene</t>
  </si>
  <si>
    <t>approximate Bayesian computation; demographic history; founder effect; PSMC; whole-genome sequencing</t>
  </si>
  <si>
    <t>POPULATION-SIZE; MODERN HUMANS; DIVERGENCE; MODEL; DOMESTICATION; CULTIVATION; EVOLUTION; GENETICS; SEQUENCE; ISLANDS</t>
  </si>
  <si>
    <t>Sheta, Basma/ABF-9414-2020; Facility, BioFrontiers Next Generation Sequencing/AAJ-8616-2020</t>
  </si>
  <si>
    <t>Smith, Chris/0000-0002-6470-3413; Sheta, Basma/0000-0002-5368-4456</t>
  </si>
  <si>
    <t>10.1111/mec.14854</t>
  </si>
  <si>
    <t>WOS:000449800900005</t>
  </si>
  <si>
    <t>Medina, P; Thornlow, B; Nielsen, R; Corbett-Detig, R</t>
  </si>
  <si>
    <t>Medina, Paloma; Thornlow, Bryan; Nielsen, Rasmus; Corbett-Detig, Russell</t>
  </si>
  <si>
    <t>Estimating the Timing of Multiple Admixture Pulses During Local Ancestry Inference</t>
  </si>
  <si>
    <t>GENETICS</t>
  </si>
  <si>
    <t>admixture; Drosophila melanogaster; local ancestry inference</t>
  </si>
  <si>
    <t>DROSOPHILA-MELANOGASTER POPULATIONS; LINKAGE DISEQUILIBRIUM; EUROPEAN ADMIXTURE; GENOME NEXUS; AFRICAN; SIMULATION; AMERICAN; REVEALS; ADAPTATION; PATTERNS</t>
  </si>
  <si>
    <t>Corbett-Detig, Russ/Y-9659-2019</t>
  </si>
  <si>
    <t>Thornlow, Bryan/0000-0001-6334-5186; Medina, Paloma/0000-0001-6760-3525</t>
  </si>
  <si>
    <t>10.1534/genetics.118.301411</t>
  </si>
  <si>
    <t>WOS:000449400500024</t>
  </si>
  <si>
    <t>Liu, Y; Liu, SM; Yeh, CF; Zhang, N; Chen, GL; Que, PJ; Dong, L; Li, SH</t>
  </si>
  <si>
    <t>Liu, Yang; Liu, Simin; Yeh, Chia-Fen; Zhang, Nan; Chen, Guoling; Que, Pinjia; Dong, Lu; Li, Shou-hsien</t>
  </si>
  <si>
    <t>The first set of universal nuclear protein-coding loci markers for avian phylogenetic and population genetic studies</t>
  </si>
  <si>
    <t>MOLECULAR SYSTEMATICS; SPECIES DELIMITATION; BIRD POPULATIONS; DIVERGENCE TIME; C-MYC; DNA; EVOLUTION; AVES; SPECIATION; TREE</t>
  </si>
  <si>
    <t>Liu, Yang/0000-0003-4580-5518</t>
  </si>
  <si>
    <t>OCT 24</t>
  </si>
  <si>
    <t>10.1038/s41598-018-33646-x</t>
  </si>
  <si>
    <t>WOS:000448109000048</t>
  </si>
  <si>
    <t>Heckenhauer, J; Samuel, R; Ashton, PS; Abu Salim, K; Paun, O</t>
  </si>
  <si>
    <t>Heckenhauer, Jacqueline; Samuel, Rosabelle; Ashton, Peter; Abu Salim, Kamariah; Paun, Ovidiu</t>
  </si>
  <si>
    <t>Phylogenomics resolves evolutionary relationships and provides insights into floral evolution in the tribe Shoreeae (Dipterocarpaceae)</t>
  </si>
  <si>
    <t>Coalescent; Dipterocarpoideae; Floral evolution; Phylogenomics; RADseq; Species trees</t>
  </si>
  <si>
    <t>POPULATION-GENETICS; CHLOROPLAST DNA; SPECIES TREES; SEQUENCE DATA; RAD-SEQ; POLLINATION; TOOL; INCONSISTENCY; CONCORDANCE; DIVERGENCE</t>
  </si>
  <si>
    <t>Paun, Ovidiu/F-2197-2010; Heckenhauer, Jacqueline/S-2206-2019</t>
  </si>
  <si>
    <t>Paun, Ovidiu/0000-0002-8295-4937; Samuel, Mary Rosabelle/0000-0003-0197-4854</t>
  </si>
  <si>
    <t>10.1016/j.ympev.2018.05.010</t>
  </si>
  <si>
    <t>WOS:000446021300001</t>
  </si>
  <si>
    <t>Fang, BH; Merila, J; Ribeiro, F; Alexandre, CM; Momigliano, P</t>
  </si>
  <si>
    <t>Fang, Bohao; Merila, Juha; Ribeiro, Filipe; Alexandre, Carlos; Momigliano, Paolo</t>
  </si>
  <si>
    <t>Worldwide phylogeny of three-spined sticklebacks</t>
  </si>
  <si>
    <t>Coalescent; Gasterosteus; Phylogenomics; RAD-seq; SNP; Threespine stickleback</t>
  </si>
  <si>
    <t>GASTEROSTEUS-ACULEATUS POPULATIONS; MITOCHONDRIAL-DNA LINEAGES; THREESPINE STICKLEBACK; GENE TREES; PHYLOGEOGRAPHY; EVOLUTION; DIVERGENCE; SPECIATION; PATTERNS; MARINE</t>
  </si>
  <si>
    <t>Ribeiro, Filipe Manuel Vidas/A-4949-2010; Merila, Juha/A-4061-2008; Momigliano, Paolo/H-7141-2019</t>
  </si>
  <si>
    <t>Ribeiro, Filipe Manuel Vidas/0000-0003-3531-5072; Merila, Juha/0000-0001-9614-0072; Momigliano, Paolo/0000-0001-6390-6094; Alexandre, Carlos/0000-0003-2567-4434; Fang, Bohao/0000-0001-5283-067X</t>
  </si>
  <si>
    <t>10.1016/j.ympev.2018.06.008</t>
  </si>
  <si>
    <t>WOS:000446021300054</t>
  </si>
  <si>
    <t>Pruett, CL; Li, TY; Winker, K</t>
  </si>
  <si>
    <t>Pruett, Christin L.; Li, Tianyu; Winker, Kevin</t>
  </si>
  <si>
    <t>Population genetics of Alaska Common Raven show dispersal and isolation in the world's largest songbird</t>
  </si>
  <si>
    <t>Aleutian Islands; Corvus corax; dispersal ability; endemism; invasive species; microsatellites; population genetics</t>
  </si>
  <si>
    <t>MULTILOCUS GENOTYPE DATA; ALLELE FREQUENCY DATA; ALEUTIAN ISLANDS; ROCK PTARMIGAN; PROGRAM; COLONIZATION; ARCHIPELAGO; INFERENCE; SOFTWARE; MAXIMUM</t>
  </si>
  <si>
    <t>10.1642/AUK-17-144.1</t>
  </si>
  <si>
    <t>WOS:000446824400004</t>
  </si>
  <si>
    <t>Villaverde, T; Pokorny, L; Olsson, S; Rincon-Barrado, M; Johnson, MG; Gardner, EM; Wickett, NJ; Molero, J; Riina, R; Sanmartin, I</t>
  </si>
  <si>
    <t>Villaverde, Tamara; Pokorny, Lisa; Olsson, Sanna; Rincon-Barrado, Mario; Johnson, Matthew G.; Gardner, Elliot M.; Wickett, Norman J.; Molero, Julia; Riina, Ricarda; Sanmartin, Isabel</t>
  </si>
  <si>
    <t>Bridging the micro- and macroevolutionary levels in phylogenomics: Hyb-Seq solves relationships from populations to species and above</t>
  </si>
  <si>
    <t>Euphorbiaceae; Hyb-Seq; phylogenomics; plastid skimming; Rand Flora; target enrichment</t>
  </si>
  <si>
    <t>MULTIPLE SEQUENCE ALIGNMENT; MOLECULAR PHYLOGENY; GENUS; TREE; EVOLUTION; DIVERSITY; ISLANDS; RANGE; MODEL; EUPHORBIACEAE</t>
  </si>
  <si>
    <t>Sanmartin, Isabel/G-3131-2015; Villaverde, Tamara/M-9555-2018; Olsson, Sanna/W-4515-2017; Pokorny, Lisa/S-9725-2019; Pokorny, Lisa/H-1233-2013; Riina, Ricarda/J-1032-2014</t>
  </si>
  <si>
    <t>Sanmartin, Isabel/0000-0001-6104-9658; Villaverde, Tamara/0000-0002-9236-8616; Olsson, Sanna/0000-0002-1199-4499; Pokorny, Lisa/0000-0002-2478-8555; Pokorny, Lisa/0000-0002-2478-8555; Riina, Ricarda/0000-0002-7423-899X; Wickett, Norman/0000-0003-0944-1956; Johnson, Matthew/0000-0002-1958-6334</t>
  </si>
  <si>
    <t>10.1111/nph.15312</t>
  </si>
  <si>
    <t>WOS:000445194100026</t>
  </si>
  <si>
    <t>Beeravolu, CR; Hickerson, MJ; Frantz, LAF; Lohse, K</t>
  </si>
  <si>
    <t>Beeravolu, Champak R.; Hickerson, Michael J.; Frantz, Laurent A. F.; Lohse, Konrad</t>
  </si>
  <si>
    <t>ABLE: blockwise site frequency spectra for inferring complex population histories and recombination</t>
  </si>
  <si>
    <t>GENOME BIOLOGY</t>
  </si>
  <si>
    <t>Inference; Population history; Composite likelihood; Recombination; Admixture; Orangutan</t>
  </si>
  <si>
    <t>GENE FLOW; INFERENCE; SPECIATION; MODELS; COALESCENT; LIKELIHOOD; DIVERGENCE; SEQUENCES; ACCURACY; STRATEGIES</t>
  </si>
  <si>
    <t>Beeravolu Reddy, Champak/0000-0002-0800-1994; Frantz, Laurent/0000-0001-8030-3885</t>
  </si>
  <si>
    <t>SEP 25</t>
  </si>
  <si>
    <t>10.1186/s13059-018-1517-y</t>
  </si>
  <si>
    <t>WOS:000445752300004</t>
  </si>
  <si>
    <t>Wang, YH; Jiang, WM; Ye, WQ; Fu, CX; Gitzendanner, MA; Soltis, PS; Soltis, DE; Qiu, YX</t>
  </si>
  <si>
    <t>Wang, Yihan; Jiang, Weimei; Ye, Wenqing; Fu, Chengxin; Gitzendanner, Matthew A.; Soltis, Pamela S.; Soltis, Douglas E.; Qiu, Yingxiong</t>
  </si>
  <si>
    <t>Evolutionary insights from comparative transcriptome and transcriptome-wide coalescence analyses in Tetrastigma hemsleyanum</t>
  </si>
  <si>
    <t>BMC PLANT BIOLOGY</t>
  </si>
  <si>
    <t>coalescent-based analyses; demographic history; gene flow; K-a/K-s; single-copy nuclear gene; Tetrastigma hemsleyanum; transcriptome</t>
  </si>
  <si>
    <t>MOLECULAR EVOLUTION; STATISTICAL-METHOD; DNA POLYMORPHISM; HIGH-THROUGHPUT; WEB TOOL; GENE; SEQUENCES; GENOME; POPULATION; DIELS</t>
  </si>
  <si>
    <t>SEP 24</t>
  </si>
  <si>
    <t>10.1186/s12870-018-1429-8</t>
  </si>
  <si>
    <t>WOS:000445747300003</t>
  </si>
  <si>
    <t>Castillo, LP; Osorio, A; Vargas, N; Sanjuan, T; Grajales, A; Restrepo, S</t>
  </si>
  <si>
    <t>Castillo, Leidy P.; Osorio, Alejandro; Vargas, Natalia; Sanjuan, Tatiana; Grajales, Alejandro; Restrepo, Silvia</t>
  </si>
  <si>
    <t>Genetic diversity of the entomopathogenic fungus Cordyceps tenuipes in forests and butterfly gardens in Quindio, Colombia</t>
  </si>
  <si>
    <t>FUNGAL BIOLOGY</t>
  </si>
  <si>
    <t>Cordyceps takaomontana; Cordycipitaceae; Entomopathogenic fungi; Epizootic; Habitats; Isaria tenuipes</t>
  </si>
  <si>
    <t>POPULATION-GENETICS; COMMUNITY COMPOSITION; GEOGRAPHICAL REGIONS; BEAUVERIA-BASSIANA; SINENSIS; AGROECOSYSTEMS; METARHIZIUM; COALESCENT; PHYLOGENY; EVOLUTION</t>
  </si>
  <si>
    <t>Sanjuan, Tatiana/U-9807-2019; Grajales, Alejandro/AAU-6606-2020</t>
  </si>
  <si>
    <t>Sanjuan, Tatiana/0000-0003-1836-4542; Grajales, Alejandro/0000-0003-3984-3323; Castillo Olarte, Leidy Paola/0000-0002-6437-8331</t>
  </si>
  <si>
    <t>10.1016/j.funbio.2018.05.003</t>
  </si>
  <si>
    <t>WOS:000442973600007</t>
  </si>
  <si>
    <t>Kessler, AE; Santos, MA; Flatz, R; Batbayar, N; Natsagdorj, T; Batsuuri, D; Bidashko, FG; Galbadrakh, N; Goroshko, O; Khrokov, VV; Unenbat, T; Vagner, II; Wang, MY; Smith, CI</t>
  </si>
  <si>
    <t>Kessler, Aimee Elizabeth; Santos, Malia A.; Flatz, Ramona; Batbayar, Nyambayar; Natsagdorj, Tseveenmyadag; Batsuuri, Dashnyam; Bidashko, Fyodor G.; Galbadrakh, Natsag; Goroshko, Oleg; Khrokov, Valery V.; Unenbat, Tuvshin; Vagner, Ivan I.; Wang, Muyang; Smith, Christopher Irwin</t>
  </si>
  <si>
    <t>Mitochondrial Divergence between Western and Eastern Great Bustards: Implications for Conservation and Species Status</t>
  </si>
  <si>
    <t>coalescent; female gene flow; IMa2; isolation; mitochondrial DNA; Otididae; Otis tarda; speciation</t>
  </si>
  <si>
    <t>OTIS-TARDA; CONTROL-REGION; POPULATION-STRUCTURE; BIRDS; DELIMITATION; EVOLUTION; GENETICS; DISPLAY; RATES; SIZE</t>
  </si>
  <si>
    <t>Batbayar, Nyambayar/N-3761-2019; Batbayar, Nyambayar/N-7066-2015</t>
  </si>
  <si>
    <t>Batbayar, Nyambayar/0000-0002-9138-9626; Batbayar, Nyambayar/0000-0002-9138-9626; Kessler, Aimee/0000-0001-9122-2618</t>
  </si>
  <si>
    <t>10.1093/jhered/esy025</t>
  </si>
  <si>
    <t>WOS:000442984400004</t>
  </si>
  <si>
    <t>Sumbera, R; Krasova, J; Lavrenchenko, LA; Mengistu, S; Bekele, A; Mikula, O; Bryja, J</t>
  </si>
  <si>
    <t>Sumbera, Radim; Krasova, Jarmila; Lavrenchenko, Leonid A.; Mengistu, Sewnet; Bekele, Afework; Mikula, Ondfej; Bryja, Josef</t>
  </si>
  <si>
    <t>Ethiopian highlands as a cradle of the African fossorial root-rats (genus Tachyoryctes), the genetic evidence</t>
  </si>
  <si>
    <t>Tachyoryctes; Fossorial rodent; Eastern Africa; Plio-Pleistocene climatic changes; Great Rift Valley; Multi-species coalescent</t>
  </si>
  <si>
    <t>MOLE-RATS; MITOCHONDRIAL GENOME; SPECIES COMPLEX; CLIMATE-CHANGE; MULTIPLE LOCI; BAMBOO RAT; EVOLUTION; RODENTIA; PLEISTOCENE; DIVERGENCE</t>
  </si>
  <si>
    <t>Lavrenchenko, Leonid/N-7129-2017; Bryja, Josef/C-3013-2008; Sumbera, Radim/D-9072-2016; Mikula, Ondrej/F-9729-2014</t>
  </si>
  <si>
    <t>Lavrenchenko, Leonid/0000-0001-9961-8748; Bryja, Josef/0000-0003-0516-7742; Sumbera, Radim/0000-0001-8658-9378; Krasova, Jarmila/0000-0001-5825-4861</t>
  </si>
  <si>
    <t>10.1016/j.ympev.2018.04.003</t>
  </si>
  <si>
    <t>WOS:000437663900010</t>
  </si>
  <si>
    <t>Valencia, LM; Martins, A; Ortiz, EM; Di Fiore, A</t>
  </si>
  <si>
    <t>Valencia, Lina M.; Martins, Amely; Ortiz, Edgardo M.; Di Fiore, Anthony</t>
  </si>
  <si>
    <t>A RAD-sequencing approach to genome-wide marker discovery, genotyping, and phylogenetic inference in a diverse radiation of primates</t>
  </si>
  <si>
    <t>PLOS ONE</t>
  </si>
  <si>
    <t>INFERRING PHYLOGENY; DNA MARKERS; MONKEYS; EVOLUTIONARY; TREE; DIVERGENCE; CAPTURE; ROBUST; MODEL; LOCI</t>
  </si>
  <si>
    <t>Ortiz Valencia, Edgardo Manuel Martin/0000-0001-8052-1671</t>
  </si>
  <si>
    <t>AUG 17</t>
  </si>
  <si>
    <t>e0201254</t>
  </si>
  <si>
    <t>10.1371/journal.pone.0201254</t>
  </si>
  <si>
    <t>WOS:000442282700007</t>
  </si>
  <si>
    <t>Ravinet, M; Elgvin, TO; Trier, C; Aliabadian, M; Gavrilov, A; Saetre, GP</t>
  </si>
  <si>
    <t>Ravinet, Mark; Elgvin, Tore Oldeide; Trier, Cassandra; Aliabadian, Mansour; Gavrilov, Andrey; Saetre, Glenn-Peter</t>
  </si>
  <si>
    <t>Signatures of human-commensalism in the house sparrow genome</t>
  </si>
  <si>
    <t>Passer; anthrodependency; selective sweeps; amylase genes; Neolithic revolution</t>
  </si>
  <si>
    <t>HYBRID SPECIATION; PASSER-DOMESTICUS; ADAPTATION; EVOLUTION; MICE; DIET; ANCESTRY; HISTORY; ORIGIN</t>
  </si>
  <si>
    <t>Aliabadian, Mansour/0000-0002-3200-4853; Ravinet, Mark/0000-0002-2841-1798; Saetre, Glenn-Peter/0000-0002-6236-4905</t>
  </si>
  <si>
    <t>AUG 15</t>
  </si>
  <si>
    <t>10.1098/rspb.2018.1246</t>
  </si>
  <si>
    <t>WOS:000441725900026</t>
  </si>
  <si>
    <t>Green Accepted, Bronze, Green Published</t>
  </si>
  <si>
    <t>Garg, KM; Chattopadhyay, B; Wilton, PR; Prawiradilaga, DM; Rheindt, FE</t>
  </si>
  <si>
    <t>Garg, Kritika M.; Chattopadhyay, Balaji; Wilton, Peter R.; Prawiradilaga, Dewi Malia; Rheindt, Frank E.</t>
  </si>
  <si>
    <t>Pleistocene land bridges act as semipermeable agents of avian gene flow in Wallacea</t>
  </si>
  <si>
    <t>Asymmetric migration; Island biogeography; Pleistocene glaciations; Population differentiation; Sea level changes and speciation</t>
  </si>
  <si>
    <t>NORTH-AMERICAN BIRDS; PHILIPPINE ARCHIPELAGO; BIOGEOGRAPHIC RECORDS; POPULATION DIVERGENCE; COLONIZATION ROUTES; TOOL SET; SIMULATION; TAXA; DIVERSIFICATION; ASSOCIATION</t>
  </si>
  <si>
    <t>Chattopadhyay, Balaji/0000-0002-4423-3127; Garg, Kritika/0000-0003-3510-3408</t>
  </si>
  <si>
    <t>10.1016/j.ympev.2018.03.032</t>
  </si>
  <si>
    <t>WOS:000432583900018</t>
  </si>
  <si>
    <t>Grummer, JA; Morando, MM; Avila, LJ; Sites, JW; Leache, AD</t>
  </si>
  <si>
    <t>Grummer, Jared A.; Morando, Mariana M.; Avila, Luciano J.; Sites, Jack W., Jr.; Leache, Adam D.</t>
  </si>
  <si>
    <t>Phylogenomic evidence for a recent and rapid radiation of lizards in the Patagonian Liolaemus fitzingerii species group</t>
  </si>
  <si>
    <t>Sequence capture; Ultraconserved elements; Coalescent; Population; Hybridization; Patagonia</t>
  </si>
  <si>
    <t>ULTRACONSERVED ELEMENTS; SEQUENCE CAPTURE; COMPLEX SQUAMATA; COALESCENT MODEL; TREE ESTIMATION; GENOMIC DATA; GENE FLOW; ALIGNMENT; HYBRIDIZATION; DIVERGENCE</t>
  </si>
  <si>
    <t>10.1016/j.ympev.2018.03.023</t>
  </si>
  <si>
    <t>WOS:000432583900023</t>
  </si>
  <si>
    <t>Huijser, LAE; Berube, M; Cabrera, AA; Prieto, R; Silva, MA; Robbins, J; Kanda, N; Pastene, LA; Goto, M; Yoshida, H; Vikingsson, GA; Palsboll, PJ</t>
  </si>
  <si>
    <t>Huijser, Leonie A. E.; Berube, Martine; Cabrera, Andrea A.; Prieto, Rui; Silva, Monica A.; Robbins, Jooke; Kanda, Naohisa; Pastene, Luis A.; Goto, Mutsuo; Yoshida, Hideyoshi; Vikingsson, Gisli A.; Palsboll, Per J.</t>
  </si>
  <si>
    <t>Population structure of North Atlantic and North Pacific sei whales (Balaenoptera borealis) inferred from mitochondrial control region DNA sequences and microsatellite genotypes</t>
  </si>
  <si>
    <t>CONSERVATION GENETICS</t>
  </si>
  <si>
    <t>Sei whale; Population genetics; Migration; Atlantic Ocean; Pacific Ocean; Northern Hemisphere</t>
  </si>
  <si>
    <t>MINKE WHALES; GENETIC-STRUCTURE; HUMPBACK WHALE; BALEEN WHALES; FIN WHALE; SOFTWARE; LOCI; INFERENCE; NUMBER; CONSERVATION</t>
  </si>
  <si>
    <t>Palsboll, Per/L-3494-2013; Silva, Monica A/D-1893-2012; Prieto, Rui/G-8286-2011; Cabrera, Andrea A./E-8130-2013</t>
  </si>
  <si>
    <t>Palsboll, Per/0000-0002-4198-7599; Silva, Monica A/0000-0002-2683-309X; Prieto, Rui/0000-0002-0354-2572; Cabrera, Andrea A./0000-0001-5385-1114; Huijser, Leonie/0000-0001-5816-4575; Vikingsson, Gisli/0000-0002-4501-193X; Berube, Martine/0000-0002-1831-2657</t>
  </si>
  <si>
    <t>10.1007/s10592-018-1076-5</t>
  </si>
  <si>
    <t>WOS:000439164500020</t>
  </si>
  <si>
    <t>Fraisse, C; Roux, C; Gagnaire, PA; Romiguier, J; Faivre, N; Welch, JJ; Bierne, N</t>
  </si>
  <si>
    <t>Fraisse, Christelle; Roux, Camille; Gagnaire, Pierre-Alexandre; Romiguier, Jonathan; Faivre, Nicolas; Welch, John J.; Bierne, Nicolas</t>
  </si>
  <si>
    <t>The divergence history of European blue mussel species reconstructed from Approximate Bayesian Computation: the effects of sequencing techniques and sampling strategies</t>
  </si>
  <si>
    <t>Demographic inferences; Joint site frequency spectrum; Next-generation sequencing; Approximate Bayesian Computation; Mytilus edulis</t>
  </si>
  <si>
    <t>CHAIN MONTE-CARLO; POPULATION-GENOMIC INFERENCE; SITE FREQUENCY-SPECTRUM; MOSAIC HYBRID ZONE; GENE-FLOW; MYTILUS-GALLOPROVINCIALIS; ADAPTIVE EVOLUTION; SEGREGATING SITES; DNA POLYMORPHISM; SPECIATION</t>
  </si>
  <si>
    <t>Gagnaire, Pierre-Alexandre/S-2352-2019</t>
  </si>
  <si>
    <t>Gagnaire, Pierre-Alexandre/0000-0002-1908-3235; Fraisse, Christelle/0000-0001-8441-5075; Romiguier, Jonathan/0000-0002-2527-4740; Bierne, Nicolas/0000-0003-1856-3197</t>
  </si>
  <si>
    <t>JUL 30</t>
  </si>
  <si>
    <t>e5198</t>
  </si>
  <si>
    <t>10.7717/peerj.5198</t>
  </si>
  <si>
    <t>WOS:000440484800002</t>
  </si>
  <si>
    <t>Stange, M; Sanchez-Villagra, MR; Salzburger, W; Matschiner, M</t>
  </si>
  <si>
    <t>Stange, Madlen; Sanchez-Villagra, Marcelo R.; Salzburger, Walter; Matschiner, Michael</t>
  </si>
  <si>
    <t>Bayesian Divergence-Time Estimation with Genome-Wide Single-Nucleotide Polymorphism Data of Sea Catfishes (Ariidae) Supports Miocene Closure of the Panamanian Isthmus</t>
  </si>
  <si>
    <t>Bayesian inference; Central American Seaway; fossil record; molecular clock; Panamanian Isthmus; phylogeny; RAD sequencing; SNPs; teleosts</t>
  </si>
  <si>
    <t>AMERICAN BIOTIC INTERCHANGE; SPECIES TREE ESTIMATION; GENE TREES; SOUTH-AMERICA; PHYLOGENETIC ANALYSIS; MAXIMUM-LIKELIHOOD; MITOCHONDRIAL-DNA; COALESCENT MODEL; EASTERN PACIFIC; SEQUENCE DATA</t>
  </si>
  <si>
    <t>Stange, Madlen/T-4083-2019</t>
  </si>
  <si>
    <t>Sanchez-Villagra, Marcelo Ricardo/0000-0001-7587-3648; Stange, Madlen/0000-0002-4559-2535; Matschiner, Michael/0000-0003-4741-3884</t>
  </si>
  <si>
    <t>10.1093/sysbio/syy006</t>
  </si>
  <si>
    <t>WOS:000439717700008</t>
  </si>
  <si>
    <t>Green Accepted, Other Gold, Green Published</t>
  </si>
  <si>
    <t>Bangs, MR; Douglas, MR; Mussmann, SM; Douglas, ME</t>
  </si>
  <si>
    <t>Bangs, Max R.; Douglas, Marlis R.; Mussmann, Steven M.; Douglas, Michael E.</t>
  </si>
  <si>
    <t>Unraveling historical introgression and resolving phylogenetic discord within Catostomus (Osteichthys: Catostomidae)</t>
  </si>
  <si>
    <t>ddRAD; Hybridization; Introgression; Phylogenetic incongruence; Patterson's D-statistic; Catostomus</t>
  </si>
  <si>
    <t>WHOLE-GENOME DUPLICATION; SPECIES TREE ESTIMATION; FRESH-WATER FISHES; RAY-FINNED FISHES; GENE FLOW; COALESCENT MODEL; SEQUENCING DATA; COLORADO RIVER; MITOCHONDRIAL; DIVERGENCE</t>
  </si>
  <si>
    <t>Douglas, Michael/T-1761-2019</t>
  </si>
  <si>
    <t>JUN 7</t>
  </si>
  <si>
    <t>10.1186/s12862-018-1197-y</t>
  </si>
  <si>
    <t>WOS:000435066600004</t>
  </si>
  <si>
    <t>Nieto-Lugilde, M; Werner, O; McDaniel, SF; Koutecky, P; Kucera, J; Rizk, SM; Ros, RM</t>
  </si>
  <si>
    <t>Nieto-Lugilde, Marta; Werner, Olaf; McDaniel, Stuart F.; Koutecky, Petr; Kucera, Jan; Rizk, Samah Mohamed; Ros, Rosa M.</t>
  </si>
  <si>
    <t>Peripatric speciation associated with genome expansion and female-biased sex ratios in the moss genus Ceratodon</t>
  </si>
  <si>
    <t>allopolyploidy; coalescent analysis; cosmopolitan bryophytes; flow cytometry; hybridization; nuclear and chloroplast DNA sequencing; phylogenetic data; recombinants; sex determination; Spanish Sierra Nevada</t>
  </si>
  <si>
    <t>DISPERSAL; MODEL; DUPLICATION; POLYPLOIDY; MECHANISMS; EVOLUTION; PATTERNS; HYBRIDIZATION; COALESCENT; DIVERSITY</t>
  </si>
  <si>
    <t>ROS, ROSA M./Z-4873-2019; ROS, ROSA M/J-9780-2014; WERNER, OLAF/K-2374-2014; Kucera, Jan/B-3633-2009; Koutecky, Petr/D-7284-2016</t>
  </si>
  <si>
    <t>ROS, ROSA M./0000-0003-2115-2911; ROS, ROSA M/0000-0003-2115-2911; WERNER, OLAF/0000-0003-0601-3964; Kucera, Jan/0000-0002-0230-5997; Koutecky, Petr/0000-0002-3455-850X; Rizk, Samah/0000-0001-6530-8362</t>
  </si>
  <si>
    <t>10.1002/ajb2.1107</t>
  </si>
  <si>
    <t>WOS:000438710700007</t>
  </si>
  <si>
    <t>Meier, JI; Marques, DA; Wagner, CE; Excoffier, L; Seehausen, O</t>
  </si>
  <si>
    <t>Meier, Joana Isabel; Marques, David Alexander; Wagner, Catherine Elise; Excoffier, Laurent; Seehausen, Ole</t>
  </si>
  <si>
    <t>Genomics of Parallel Ecological Speciation in Lake Victoria Cichlids</t>
  </si>
  <si>
    <t>ecological speciation; hybridization; evolutionary genomics; cichlids</t>
  </si>
  <si>
    <t>RECOMBINATION RATE VARIATION; GENE FLOW; SEXUAL SELECTION; PLEISTOCENE DESICCATION; PROBABILISTIC FUNCTIONS; DIVERGENCE HITCHHIKING; PHENOTYPIC PLASTICITY; POSITIVE SELECTION; MALE COLORATION; SENSORY DRIVE</t>
  </si>
  <si>
    <t>Excoffier, Laurent/D-3498-2013; Wagner, Catherine/F-4692-2012; Seehausen, Ole/C-8272-2011; Meier, Joana/F-8471-2018</t>
  </si>
  <si>
    <t>Excoffier, Laurent/0000-0002-7507-6494; Wagner, Catherine/0000-0001-8585-6120; Seehausen, Ole/0000-0001-6598-1434; Meier, Joana/0000-0001-7726-2875</t>
  </si>
  <si>
    <t>10.1093/molbev/msy051</t>
  </si>
  <si>
    <t>WOS:000441140000023</t>
  </si>
  <si>
    <t>Green Accepted, Green Published, Bronze</t>
  </si>
  <si>
    <t>Rafiei, V; Banihashemi, Z; Bautista-Jalon, LS; Jimenez-Gasco, MD; Turgeon, BG; Milgroom, MG</t>
  </si>
  <si>
    <t>Rafiei, Vahideh; Banihashemi, Ziaeddin; Bautista-Jalon, Laura S.; Jimenez-Gasco, Maria del Mar; Turgeon, B. Gillian; Milgroom, Michael G.</t>
  </si>
  <si>
    <t>Population Genetics of Verticillium dahliae in Iran Based on Microsatellite and Single Nucleotide Polymorphism Markers</t>
  </si>
  <si>
    <t>PHYTOPATHOLOGY</t>
  </si>
  <si>
    <t>VEGETATIVE COMPATIBILITY GROUPS; CLONAL LINEAGES; POTATO; STRAINS; FUNGUS; PATHOGENICITY; EVOLUTION; ASSOCIATION; DIVERSITY; VIRULENCE</t>
  </si>
  <si>
    <t>; Jimenez-Gasco, Maria del Mar/A-9701-2011</t>
  </si>
  <si>
    <t>Turgeon, Barbara/0000-0001-7979-7662; Jimenez-Gasco, Maria del Mar/0000-0001-7329-0211</t>
  </si>
  <si>
    <t>10.1094/PHYTO-11-17-0360-R</t>
  </si>
  <si>
    <t>WOS:000436450100012</t>
  </si>
  <si>
    <t>Olave, M; Avila, LJ; Sites, JW; Morando, M</t>
  </si>
  <si>
    <t>Olave, Melisa; Avila, Luciano J.; Sites, Jack W., Jr.; Morando, Mariana</t>
  </si>
  <si>
    <t>Hybridization could be a common phenomenon within the highly diverse lizard genus Liolaemus</t>
  </si>
  <si>
    <t>extra lineage contribution' statistics; boulengeri-rothi complexes; coalescence; extra lineage contribution; hybridization; Liolaemus; model-based approach; Patagonia</t>
  </si>
  <si>
    <t>SPECIES TREES; ADAPTIVE RADIATION; HYBRID SPECIATION; IGUANIAN LIZARDS; COMPLEX SQUAMATA; DIVERGENCE; GENOME; PHYLOGEOGRAPHY; EVOLUTION; PATAGONIA</t>
  </si>
  <si>
    <t>10.1111/jeb.13273</t>
  </si>
  <si>
    <t>WOS:000434358800010</t>
  </si>
  <si>
    <t>Petsopoulos, D; Leblois, R; Saune, L; Ipekdal, K; Aravanopoulos, FA; Kerdelhue, C; Avtzis, DN</t>
  </si>
  <si>
    <t>Petsopoulos, Dimitrios; Leblois, Raphael; Saune, Laure; Ipekdal, Kahraman; Aravanopoulos, Filippos A.; Kerdelhue, Carole; Avtzis, Dimitrios N.</t>
  </si>
  <si>
    <t>Crossing the Mid-Aegean Trench: vicariant evolution of the Eastern pine processionary moth, Thaumetopoea wilkinsoni (Lepidoptera: Notodontidae), in Crete</t>
  </si>
  <si>
    <t>Aegean region; biogeography; genetic structure; phylogeographical patterns</t>
  </si>
  <si>
    <t>HISTORICAL BIOGEOGRAPHY; PITYOCAMPA LEPIDOPTERA; COALESCENT HISTORIES; MICROSATELLITE LOCI; MITOCHONDRIAL; PHYLOGEOGRAPHY; INFERENCE; PATTERNS; INSIGHTS</t>
  </si>
  <si>
    <t>Avtzis, Dimitrios/F-8635-2018; Leblois, Raphael/A-8815-2008</t>
  </si>
  <si>
    <t>Avtzis, Dimitrios/0000-0002-7772-6892; Leblois, Raphael/0000-0002-3051-4497; ARAVANOPOULOS, FILIPPOS/0000-0001-7194-2642; Petsopoulos, Dimitrios/0000-0002-4408-0458</t>
  </si>
  <si>
    <t>10.1093/biolinnean/bly041</t>
  </si>
  <si>
    <t>WOS:000434110600009</t>
  </si>
  <si>
    <t>Elleouet, JS; Aitken, SN</t>
  </si>
  <si>
    <t>Elleouet, Joane S.; Aitken, Sally N.</t>
  </si>
  <si>
    <t>Exploring Approximate Bayesian Computation for inferring recent demographic history with genomic markers in nonmodel species</t>
  </si>
  <si>
    <t>approximate Bayesian computation; coalescent simulations; demographic inference; population genetics; spatial expansion</t>
  </si>
  <si>
    <t>POPULATION DIVERGENCE; NEUTRALITY TESTS; MODEL CHOICE; GENETIC DATA; ABC; COALESCENT; RECOMBINATION; SEQUENCES; LIKELIHOODS; STATISTICS</t>
  </si>
  <si>
    <t>10.1111/1755-0998.12758</t>
  </si>
  <si>
    <t>WOS:000432662400012</t>
  </si>
  <si>
    <t>Ravinet, M; Yoshida, K; Shigenobu, S; Toyoda, A; Fujiyama, A; Kitano, J</t>
  </si>
  <si>
    <t>Ravinet, Mark; Yoshida, Kohta; Shigenobu, Shuji; Toyoda, Atsushi; Fujiyama, Asao; Kitano, Jun</t>
  </si>
  <si>
    <t>The genomic landscape at a late stage of stickleback speciation: High genomic divergence interspersed by small localized regions of introgression</t>
  </si>
  <si>
    <t>PACIFIC-OCEAN FORMS; THREESPINE STICKLEBACK; REPRODUCTIVE ISOLATION; POPULATION-STRUCTURE; ADAPTIVE INTROGRESSION; GASTEROSTEUS-ACULEATUS; GENE-FLOW; TOOL SET; EVOLUTION; REVEALS</t>
  </si>
  <si>
    <t>e1007358</t>
  </si>
  <si>
    <t>10.1371/journal.pgen.1007358</t>
  </si>
  <si>
    <t>WOS:000434016500016</t>
  </si>
  <si>
    <t>Moore, AJ; de Vos, JM; Hancock, LP; Goolsby, E; Edwards, EJ</t>
  </si>
  <si>
    <t>Moore, Abigail J.; de Vos, Jurriaan M.; Hancock, Lillian P.; Goolsby, Eric; Edwards, Erika J.</t>
  </si>
  <si>
    <t>Targeted Enrichment of Large Gene Families for Phylogenetic Inference: Phylogeny and Molecular Evolution of Photosynthesis Genes in the Portullugo Clade (Caryophyllales)</t>
  </si>
  <si>
    <t>Bait sequencing; Cactaceae; CAM photosynthesis; C4 photosynthesis; gene duplication; protein sequence evolution</t>
  </si>
  <si>
    <t>CRASSULACEAN ACID METABOLISM; SPECIES TREE ESTIMATION; MULTIPLE SEQUENCE ALIGNMENT; C-4 PHOTOSYNTHESIS; PHOSPHOENOLPYRUVATE CARBOXYLASE; ANCIENT DIVERGENCES; HIGH-THROUGHPUT; GENOME; PLANTS; ORIGINS</t>
  </si>
  <si>
    <t>de Vos, Jurriaan M./0000-0001-6428-7774</t>
  </si>
  <si>
    <t>10.1093/sysbio/syx078</t>
  </si>
  <si>
    <t>WOS:000433058600001</t>
  </si>
  <si>
    <t>Thomson, RC; Spinks, PQ; Shaffer, HB</t>
  </si>
  <si>
    <t>Thomson, Robert C.; Spinks, Phillip Q.; Shaffer, H. Bradley</t>
  </si>
  <si>
    <t>Molecular phylogeny and divergence of the map turtles (Emydidae: Graptemys)</t>
  </si>
  <si>
    <t>Rapid radiation; Deirochelyinae; Molecular clock; Multispecies coalescent; Southeastern United States; Turtle conservation</t>
  </si>
  <si>
    <t>MULTIPLE NUCLEAR LOCI; SEQUENCE DATA; AVIAN GENOME; DIVERSIFICATION; MITOCHONDRIAL; TESTUDINES; SPECIATION; EVOLUTION; REPTILES; MARKERS</t>
  </si>
  <si>
    <t>10.1016/j.ympev.2017.11.012</t>
  </si>
  <si>
    <t>WOS:000426200800007</t>
  </si>
  <si>
    <t>McManus, HA; Fucikova, K; Lewis, PO; Lewis, LA; Karol, KG</t>
  </si>
  <si>
    <t>McManus, Hilary A.; Fucikova, Karolina; Lewis, Paul O.; Lewis, Louise A.; Karol, Kenneth G.</t>
  </si>
  <si>
    <t>Organellar phylogenomics inform systematics in the green algal family Hydrodictyaceae (Chlorophyceae) and provide clues to the complex evolutionary history of plastid genomes in the green algal tree of life</t>
  </si>
  <si>
    <t>Chlorophyta; chloroplast; Hydrodictyon; monophyly; organelle; Pediastrum; phylogeny; plastome; Sphaeropleales</t>
  </si>
  <si>
    <t>BAYESIAN PHYLOGENETIC INFERENCE; MITOCHONDRIAL GENOMES; PEDIASTRUM-DUPLEX; COALESCENT MODEL; GENES; DNA; ULTRASTRUCTURE; SPHAEROPLEALES; RECONSTRUCTION; INHERITANCE</t>
  </si>
  <si>
    <t>10.1002/ajb2.1066</t>
  </si>
  <si>
    <t>WOS:000431967300004</t>
  </si>
  <si>
    <t>Stoughton, TR; Kriebel, R; Jolles, DD; O'Quinn, RL</t>
  </si>
  <si>
    <t>Stoughton, Thomas R.; Kriebel, Ricardo; Jolles, Diana D.; O'Quinn, Robin L.</t>
  </si>
  <si>
    <t>Next-generation lineage discovery: A case study of tuberous Claytonia L.</t>
  </si>
  <si>
    <t>ddRAD; edaphic; elliptical Fourier analysis; genome skimming; Montiaceae; new species; next-generation sequencing; reticulation; statistical ordination; SVD Quartets</t>
  </si>
  <si>
    <t>SPECIES-DELIMITATION; SEQUENCE DATA; PLANTS; PHYLOGENETICS; SYSTEMATICS; EVOLUTION; DIVERSIFICATION; CLASSIFICATION; BIOGEOGRAPHY; BRASSICACEAE</t>
  </si>
  <si>
    <t>O'Quinn, Robin/AAA-8244-2020</t>
  </si>
  <si>
    <t>10.1002/ajb2.1061</t>
  </si>
  <si>
    <t>WOS:000431967300020</t>
  </si>
  <si>
    <t>Jordan, CY; Lohse, K; Turner, F; Thomson, M; Gharbi, K; Ennos, RA</t>
  </si>
  <si>
    <t>Jordan, Crispin Y.; Lohse, Konrad; Turner, Frances; Thomson, Marian; Gharbi, Karim; Ennos, Richard A.</t>
  </si>
  <si>
    <t>Maintaining their genetic distance: Little evidence for introgression between widely hybridizing species of Geum with contrasting mating systems</t>
  </si>
  <si>
    <t>coalescent; Geum; hybridization; introgression; natural selection</t>
  </si>
  <si>
    <t>REPRODUCTIVE ISOLATION; URBANUM L; RIVALE L; ARABIDOPSIS-THALIANA; SELFING CLARKIA; SPECIATION; EVOLUTION; POPULATIONS; DIVERSITY; SELECTION</t>
  </si>
  <si>
    <t>Gharbi, Karim/C-5771-2012</t>
  </si>
  <si>
    <t>Gharbi, Karim/0000-0003-1092-4488</t>
  </si>
  <si>
    <t>10.1111/mec.14426</t>
  </si>
  <si>
    <t>WOS:000429575900010</t>
  </si>
  <si>
    <t>Noguerales, V; Cordero, PJ; Ortego, J</t>
  </si>
  <si>
    <t>Noguerales, Victor; Cordero, Pedro J.; Ortego, Joaquin</t>
  </si>
  <si>
    <t>Integrating genomic and phenotypic data to evaluate alternative phylogenetic and species delimitation hypotheses in a recent evolutionary radiation of grasshoppers</t>
  </si>
  <si>
    <t>ddRADseq; evolutionary radiation; integrative species delimitation; phylogenomic inference</t>
  </si>
  <si>
    <t>SEXUAL SIZE DIMORPHISM; MULTISPECIES COALESCENT; GEOMETRIC MORPHOMETRICS; TREE INFERENCE; SEQUENCE DATA; DATA REVEAL; SNP DATA; DNA; PATTERNS; COMPLEX</t>
  </si>
  <si>
    <t>Noguerales, Victor/C-4376-2013; Ortego, Joaquin/F-4936-2010; Cordero, Pedro J/L-1016-2014</t>
  </si>
  <si>
    <t>Noguerales, Victor/0000-0003-3185-778X; Ortego, Joaquin/0000-0003-2709-429X; Cordero, Pedro J/0000-0002-1371-8009</t>
  </si>
  <si>
    <t>10.1111/mec.14504</t>
  </si>
  <si>
    <t>WOS:000429575900011</t>
  </si>
  <si>
    <t>Bai, WN; Yan, PC; Zhang, BW; Woeste, KE; Lin, K; Zhang, DY</t>
  </si>
  <si>
    <t>Bai, Wei-Ning; Yan, Peng-Cheng; Zhang, Bo-Wen; Woeste, Keith E.; Lin, Kui; Zhang, Da-Yong</t>
  </si>
  <si>
    <t>Demographically idiosyncratic responses to climate change and rapid Pleistocene diversification of the walnut genus Juglans (Juglandaceae) revealed by whole-genome sequences</t>
  </si>
  <si>
    <t>diversification; effective population size; Juglans; pairwise sequentially Markovian coalescent (PSMC); temperate forests</t>
  </si>
  <si>
    <t>NICHE CONSERVATISM; GENETIC DIVERSITY; PROVIDES INSIGHT; EVOLUTION; HISTORY; PHYLOGEOGRAPHY; DYNAMICS; CONSEQUENCES; SPECIATION; PHYLOGENY</t>
  </si>
  <si>
    <t>Bai, Wei-Ning/AAK-5250-2020; Zhang, Da-Yong/B-3078-2011</t>
  </si>
  <si>
    <t>Zhang, Da-Yong/0000-0003-1056-8735</t>
  </si>
  <si>
    <t>10.1111/nph.14917</t>
  </si>
  <si>
    <t>WOS:000424284400029</t>
  </si>
  <si>
    <t>Lukoschek, V</t>
  </si>
  <si>
    <t>Lukoschek, Vimoksalehi</t>
  </si>
  <si>
    <t>Congruent phylogeographic patterns in a young radiation of live-bearing marine snakes: Pleistocene vicariance and the conservation implications of cryptic genetic diversity</t>
  </si>
  <si>
    <t>DIVERSITY AND DISTRIBUTIONS</t>
  </si>
  <si>
    <t>biodiversity; comparative phylogeography; dispersal; endemism; marine reptiles; molecular dating</t>
  </si>
  <si>
    <t>OLIVE SEA-SNAKE; GREAT-BARRIER-REEF; AIPYSURUS-LAEVIS; ELAPIDAE HYDROPHIINAE; POPULATION-STRUCTURE; INDO-PACIFIC; DIFFERENTIATION MEASURE; MOLECULAR PHYLOGENY; MITOCHONDRIAL-DNA; EXTINCTION RISK</t>
  </si>
  <si>
    <t>Lukoschek, Vimoksalehi/C-6126-2013</t>
  </si>
  <si>
    <t>Lukoschek, Vimoksalehi/0000-0002-0268-3808</t>
  </si>
  <si>
    <t>10.1111/ddi.12687</t>
  </si>
  <si>
    <t>WOS:000424163600005</t>
  </si>
  <si>
    <t>Bronze, Green Accepted</t>
  </si>
  <si>
    <t>Hotaling, S; Muhlfeld, CC; Giersch, JJ; Ali, OA; Jordan, S; Miller, MR; Luikart, G; Weisrock, DW</t>
  </si>
  <si>
    <t>Hotaling, Scott; Muhlfeld, Clint C.; Giersch, J. Joseph; Ali, Omar A.; Jordan, Steve; Miller, Michael R.; Luikart, Gordon; Weisrock, David W.</t>
  </si>
  <si>
    <t>Demographic modelling reveals a history of divergence with gene flow for a glacially tied stonefly in a changing post-Pleistocene landscape</t>
  </si>
  <si>
    <t>alpine stream ecology; coalescent; conservation genetics; Glacier National Park; global climate change; genetic structure; Lednia tumana; phylogeography; population genomics</t>
  </si>
  <si>
    <t>CLIMATE-INDUCED GLACIER; ALPINE STREAM; SHRINKING GLACIERS; RIVER SYSTEMS; NATIONAL-PARK; TOOL SET; MARKERS; EVOLUTIONARY; BIODIVERSITY; DIVERSITY</t>
  </si>
  <si>
    <t>Jordan, Steve/0000-0001-5949-0102; Hotaling, Scott/0000-0002-5965-0986</t>
  </si>
  <si>
    <t>10.1111/jbi.13125</t>
  </si>
  <si>
    <t>WOS:000424642900004</t>
  </si>
  <si>
    <t>Estoup, A; Raynal, L; Verdu, P; Marin, JM</t>
  </si>
  <si>
    <t>Estoup, Arnaud; Raynal, Louis; Verdu, Paul; Marin, Jean-Michel</t>
  </si>
  <si>
    <t>Model choice using Approximate Bayesian Computation and Random Forests: analyses based on model grouping to make inferences about the genetic history of Pygmy human populations</t>
  </si>
  <si>
    <t>JOURNAL OF THE SFDS</t>
  </si>
  <si>
    <t>Approximate Bayesian Computation; evolutionary biology; genetic variation; microsatellites; model selection; population genetics; Random Forests</t>
  </si>
  <si>
    <t>COALESCENT HISTORIES; DNA-SEQUENCE; MONTE-CARLO; ABC; LIKELIHOOD; ADMIXTURE; STATISTICS; CONFIDENCE; REDUCTION; DIVERSITY</t>
  </si>
  <si>
    <t>Marin, Jean-Michel/C-7658-2016</t>
  </si>
  <si>
    <t>Marin, Jean-Michel/0000-0001-7451-9719; Verdu, Paul/0000-0001-6828-268X</t>
  </si>
  <si>
    <t>WOS:000453039000008</t>
  </si>
  <si>
    <t>Shi, CM; Yang, ZH</t>
  </si>
  <si>
    <t>Shi, Cheng-Min; Yang, Ziheng</t>
  </si>
  <si>
    <t>Coalescent-Based Analyses of Genomic Sequence Data Provide a Robust Resolution of Phylogenetic Relationships among Major Groups of Gibbons</t>
  </si>
  <si>
    <t>anomaly zone; ASTRAL; BPP; coalescent; concatenation; gene tree; gibbon; species tree; SVDquartets</t>
  </si>
  <si>
    <t>SPECIES TREE ESTIMATION; ANCESTRAL POPULATION SIZES; BACKGROUND SELECTION; MULTIPLE LOCI; ADAPTIVE RADIATION; DIVERGENCE TIMES; BAYES ESTIMATION; DNA-SEQUENCES; GENE FLOW; MODEL</t>
  </si>
  <si>
    <t>Shi, Cheng-Min/E-4766-2018</t>
  </si>
  <si>
    <t>Shi, Cheng-Min/0000-0003-0237-4092</t>
  </si>
  <si>
    <t>10.1093/molbev/msx277</t>
  </si>
  <si>
    <t>WOS:000419548800014</t>
  </si>
  <si>
    <t>Leveille-Bourret, E; Starr, JR; Ford, BA; Lemmon, EM; Lemmon, AR</t>
  </si>
  <si>
    <t>Leveille-Bourret, Etienne; Starr, Julian R.; Ford, Bruce A.; Lemmon, Emily Moriarty; Lemmon, Alan R.</t>
  </si>
  <si>
    <t>Resolving Rapid Radiations within Angiosperm Families Using Anchored Phylogenomics</t>
  </si>
  <si>
    <t>Carex; coalescent based species tree; flowering plants; low-copy nuclear genes; low-level phylogenetics; universal hybrid enrichment probes</t>
  </si>
  <si>
    <t>SPECIES TREE ESTIMATION; PHYLOGENETIC ANALYSIS; DEEP RELATIONSHIPS; HYBRID ENRICHMENT; MITOCHONDRIAL-DNA; RADSEQ DATA; EVOLUTIONARY; CYPERACEAE; NUCLEAR; CAREX</t>
  </si>
  <si>
    <t>Leveille-Bourret, Etienne/0000-0002-0069-0430</t>
  </si>
  <si>
    <t>10.1093/sysbio/syx050</t>
  </si>
  <si>
    <t>WOS:000419588000007</t>
  </si>
  <si>
    <t>McElroy, K; Beattie, K; Symonds, MRE; Joseph, L</t>
  </si>
  <si>
    <t>McElroy, Kerensa; Beattie, Keira; Symonds, Matthew R. E.; Joseph, Leo</t>
  </si>
  <si>
    <t>Mitogenomic and nuclear diversity in the Mulga Parrot of the Australian arid zone: cryptic subspecies and tests for selection</t>
  </si>
  <si>
    <t>EMU</t>
  </si>
  <si>
    <t>Mulga Parrot; mitogenome; arid zone; phylogeography; thermoregulation; climate change; intraspecific diversity; Eyrean barrier</t>
  </si>
  <si>
    <t>MITOCHONDRIAL CONTROL REGION; HISTORICAL BIOGEOGRAPHY; MOLECULAR SYSTEMATICS; PHYLOGENETIC ANALYSIS; MACROPUS-FULIGINOSUS; SPECIES DELIMITATION; POPULATION HISTORY; MALURUS-LAMBERTI; SEQUENCE DATA; ANCIENT DNA</t>
  </si>
  <si>
    <t>Joseph, Leo/F-9235-2010; McElroy, Kerensa E/G-1695-2013</t>
  </si>
  <si>
    <t xml:space="preserve">Joseph, Leo/0000-0001-7564-1978; </t>
  </si>
  <si>
    <t>10.1080/01584197.2017.1411765</t>
  </si>
  <si>
    <t>WOS:000432034200004</t>
  </si>
  <si>
    <t>Meik, JM; Schaack, S; Flores-Villela, O; Streicher, JW</t>
  </si>
  <si>
    <t>Meik, Jesse M.; Schaack, Sarah; Flores-Villela, Oscar; Streicher, Jeffrey W.</t>
  </si>
  <si>
    <t>Integrative taxonomy at the nexus of population divergence and speciation in insular speckled rattlesnakes</t>
  </si>
  <si>
    <t>JOURNAL OF NATURAL HISTORY</t>
  </si>
  <si>
    <t>Island speciation; Viperidae; Squamata; Crotalus polisi sp; nov; Crotalus thalassoporus sp; nov</t>
  </si>
  <si>
    <t>SPECIES DELIMITATION; MICROSATELLITE LOCI; COALESCENT; INFERENCE; SIZE; ASYMMETRY; DIVERSITY; EVOLUTION; LIZARDS; SEAWAY</t>
  </si>
  <si>
    <t>Streicher, Jeffrey/0000-0002-3738-4162</t>
  </si>
  <si>
    <t>13-16</t>
  </si>
  <si>
    <t>10.1080/00222933.2018.1429689</t>
  </si>
  <si>
    <t>WOS:000430048200008</t>
  </si>
  <si>
    <t>Gaur, U; Tantia, MS; Mishra, B; Kumar, STB; Vijh, RK; Chaudhury, A</t>
  </si>
  <si>
    <t>Gaur, Uma; Tantia, Madhu Sudan; Mishra, Bina; Kumar, Settypalli Tirumala Bharani; Vijh, Ramesh Kumar; Chaudhury, Ashok</t>
  </si>
  <si>
    <t>Mitochondrial D-loop analysis for uncovering the population structure and genetic diversity among the indigenous duck (Anas platyrhynchos) populations of India</t>
  </si>
  <si>
    <t>Duck; mitochondrial D-loop; genetic diversity; population genetics; conservation</t>
  </si>
  <si>
    <t>DNA; SEQUENCE; HORSE; COALESCENT; EVOLUTION; ORIGINS; REGION; LINES</t>
  </si>
  <si>
    <t>chaudhury, ashok/0000-0002-0383-1497</t>
  </si>
  <si>
    <t>10.1080/24701394.2016.1267158</t>
  </si>
  <si>
    <t>WOS:000426556200008</t>
  </si>
  <si>
    <t>Khan, G; Godoy, MO; Franco, FF; Perez, MF; Taylor, NP; Zappi, DC; Machado, MC; Moraes, EM</t>
  </si>
  <si>
    <t>Khan, Gulzar; Godoy, Mariana O.; Franco, Fernando F.; Perez, Manolo F.; Taylor, Nigel P.; Zappi, Daniela C.; Machado, Marlon C.; Moraes, Evandro M.</t>
  </si>
  <si>
    <t>Extreme population subdivision or cryptic speciation in the cactus Pilosocereus jauruensis? A taxonomic challenge posed by a naturally fragmented system</t>
  </si>
  <si>
    <t>Cactaceae; Cerrado; conservation; microsatellite markers; species delimitation</t>
  </si>
  <si>
    <t>SPECIES COMPLEX; SOFTWARE; GENETICS; DIVERSIFICATION; PHYLOGEOGRAPHY; INCONGRUENCE; COALESCENT; INFERENCE; AURISETUS; HISTORY</t>
  </si>
  <si>
    <t>Perez, Manolo Fernandez/H-2243-2012; Moraes, Evandro M./A-4387-2009; Khan, Gulzar/G-2730-2014; Zappi, Daniela C./F-9007-2015</t>
  </si>
  <si>
    <t>Perez, Manolo Fernandez/0000-0002-4642-7793; Moraes, Evandro M./0000-0003-4197-0794; Khan, Gulzar/0000-0003-0281-4270; Zappi, Daniela C./0000-0001-6755-2238; gulzar, khan/0000-0001-6870-8935</t>
  </si>
  <si>
    <t>10.1080/14772000.2017.1359215</t>
  </si>
  <si>
    <t>WOS:000423190800007</t>
  </si>
  <si>
    <t>Li, JJ; Hu, ZM; Sun, ZM; Yao, JT; Liu, FL; Fresia, P; Duan, DL</t>
  </si>
  <si>
    <t>Li, Jing-Jing; Hu, Zi-Min; Sun, Zhong-Min; Yao, Jian-Ting; Liu, Fu-Li; Fresia, Pablo; Duan, De-Lin</t>
  </si>
  <si>
    <t>Historical isolation and contemporary gene flow drive population diversity of the brown alga Sargassum thunbergii along the coast of China</t>
  </si>
  <si>
    <t>Gene flow; Historical isolation; Long-distance dispersal; Microsatellite; Plastid RuBisCo spacer; Population genetic diversity; Sargassum thunbergii</t>
  </si>
  <si>
    <t>NORTHWESTERN PACIFIC; FLOATING SEAWEEDS; MARGINAL SEAS; RIVER ESTUARY; WEST PACIFIC; EAST-ASIA; PHYLOGEOGRAPHY; SOFTWARE; PATTERNS; DISPERSAL</t>
  </si>
  <si>
    <t>Li, Jingjing/0000-0003-3241-2248</t>
  </si>
  <si>
    <t>DEC 7</t>
  </si>
  <si>
    <t>10.1186/s12862-017-1089-6</t>
  </si>
  <si>
    <t>WOS:000417601800001</t>
  </si>
  <si>
    <t>Dong, F; Hung, CM; Li, XL; Gao, JY; Zhang, Q; Wu, F; Lei, FM; Li, SH; Yang, XJ</t>
  </si>
  <si>
    <t>Dong, Feng; Hung, Chih-Ming; Li, Xin-Lei; Gao, Jian-Yun; Zhang, Qiang; Wu, Fei; Lei, Fu-Min; Li, Shou-Hsien; Yang, Xiao-Jun</t>
  </si>
  <si>
    <t>Ice age unfrozen: severe effect of the last interglacial, not glacial, climate change on East Asian avifauna</t>
  </si>
  <si>
    <t>Coalescent simulations; Ecological niche modeling; East Asian birds; Pleistocene climate change; Last interglacial period; Last glacial maximum</t>
  </si>
  <si>
    <t>DNA POLYMORPHISM; LATE PLEISTOCENE; NORTH-AMERICA; AVIAN GENOME; GENE FLOW; INSIGHTS; REFUGIA; BIRD; POPULATIONS; DIVERGENCE</t>
  </si>
  <si>
    <t>DEC 6</t>
  </si>
  <si>
    <t>10.1186/s12862-017-1100-2</t>
  </si>
  <si>
    <t>WOS:000417601700003</t>
  </si>
  <si>
    <t>Mino, CI; Avelar, LHD; da Silva, FM; Perez, MF; Menezes, LF; Del Lama, SN</t>
  </si>
  <si>
    <t>Mino, Carolina I.; da Silva Avelar, Luiza H.; da Silva, Fagner M.; Perez, Manolo F.; Menezes, Luiza F.; Del Lama, Silvia N.</t>
  </si>
  <si>
    <t>Genetic differentiation and historical demography of wood stork populations in Brazilian wetlands: Implications for the conservation of the species and associated ecosystems</t>
  </si>
  <si>
    <t>AQUATIC CONSERVATION-MARINE AND FRESHWATER ECOSYSTEMS</t>
  </si>
  <si>
    <t>birds; Ciconiidae; genetics; indicator species; population genetic structure; wetlands</t>
  </si>
  <si>
    <t>SOUTHEASTERN UNITED-STATES; MITOCHONDRIAL-DNA ANALYSIS; MULTILOCUS GENOTYPE DATA; MYCTERIA-AMERICANA; SOUTH-AMERICA; COLONIAL WATERBIRD; STATISTICAL TESTS; COMPUTER-PROGRAM; ALLELE FREQUENCY; SOFTWARE</t>
  </si>
  <si>
    <t>Perez, Manolo Fernandez/H-2243-2012; Mino, Carolina Isabel/K-7120-2019</t>
  </si>
  <si>
    <t xml:space="preserve">Perez, Manolo Fernandez/0000-0002-4642-7793; </t>
  </si>
  <si>
    <t>10.1002/aqc.2791</t>
  </si>
  <si>
    <t>WOS:000418653700022</t>
  </si>
  <si>
    <t>Klutsch, CFC; Manseau, M; Anderson, M; Sinkins, P; Wilson, PJ</t>
  </si>
  <si>
    <t>Klutsch, Cornelya F. C.; Manseau, Micheline; Anderson, Morgan; Sinkins, Peter; Wilson, Paul J.</t>
  </si>
  <si>
    <t>Evolutionary reconstruction supports the presence of a Pleistocene Arctic refugium for a large mammal species</t>
  </si>
  <si>
    <t>approximate Bayesian computation; Arctic refugium; microrefugia; phylogeography; Pleistocene; Rangifer tarandus; subspecies</t>
  </si>
  <si>
    <t>APPROXIMATE BAYESIAN COMPUTATION; MULTILOCUS GENOTYPE DATA; LAST GLACIAL MAXIMUM; POPULATION-STRUCTURE; BAFFIN-ISLAND; NORTH-AMERICA; CUMBERLAND PENINSULA; MICROSATELLITE DATA; ALLELIC RICHNESS; BANKS ISLAND</t>
  </si>
  <si>
    <t>Klutsch, Cornelya/G-8944-2019</t>
  </si>
  <si>
    <t>Klutsch, Cornelya/0000-0001-8238-2484</t>
  </si>
  <si>
    <t>10.1111/jbi.13090</t>
  </si>
  <si>
    <t>WOS:000416164500005</t>
  </si>
  <si>
    <t>Yu, J; Nam, BH; Yoon, J; Kim, EB; Park, JY; Kim, H; Yoon, SH</t>
  </si>
  <si>
    <t>Yu, Jihyun; Nam, Bo-Hye; Yoon, Joon; Kim, Eun Bae; Park, Jung Youn; Kim, Heebal; Yoon, Sook Hee</t>
  </si>
  <si>
    <t>Tracing the spatio-temporal dynamics of endangered fin whales (Balaenoptera physalus) within baleen whale (Mysticeti) lineages: a mitogenomic perspective</t>
  </si>
  <si>
    <t>GENETICA</t>
  </si>
  <si>
    <t>Fin whale; Mitogenome; Phylogenomics; Spatiotemporal dynamics; Bayesian coalescent approach</t>
  </si>
  <si>
    <t>MITOCHONDRIAL-DNA; CYTOCHROME-B; INFERENCE; CETACEAN; MODEL</t>
  </si>
  <si>
    <t>10.1007/s10709-017-9988-4</t>
  </si>
  <si>
    <t>WOS:000415691600012</t>
  </si>
  <si>
    <t>Gkafas, GA; Exadactylos, A; Rogan, E; Raga, JA; Reid, R; Hoelzel, AR</t>
  </si>
  <si>
    <t>Gkafas, Georgios A.; Exadactylos, Athanassios; Rogan, Emer; Antonio Raga, Juan; Reid, Robert; Hoelzel, A. Rus</t>
  </si>
  <si>
    <t>Biogeography and temporal progression during the evolution of striped dolphin population structure in European waters</t>
  </si>
  <si>
    <t>Holocene; Mediterranean Sea; migration; North Atlantic Ocean; Pleistocene; population structure; Stenella coeruleoalba</t>
  </si>
  <si>
    <t>BOTTLE-NOSED DOLPHINS; STENELLA-COERULEOALBA; MEDITERRANEAN SEA; NORTH-ATLANTIC; DELPHINUS-DELPHIS; SOLEA-SOLEA; PHYLOGEOGRAPHY; WESTERN; MITOCHONDRIAL; DIVERSITY</t>
  </si>
  <si>
    <t>Exadactylos, Athanasios/G-9233-2014; Raga, Juan Antonio/L-7669-2014</t>
  </si>
  <si>
    <t>Exadactylos, Athanasios/0000-0003-3858-1958; Raga, Juan Antonio/0000-0003-2687-2539</t>
  </si>
  <si>
    <t>10.1111/jbi.13079</t>
  </si>
  <si>
    <t>WOS:000416164500001</t>
  </si>
  <si>
    <t>Shen, H; Jin, DM; Shu, JP; Zhou, XL; Lei, M; Wei, R; Shang, H; Wei, HJ; Zhang, R; Liu, L; Gu, YF; Zhang, XC; Yan, YH</t>
  </si>
  <si>
    <t>Shen, Hui; Jin, Dongmei; Shu, Jiang-Ping; Zhou, Xi-Le; Lei, Ming; Wei, Ran; Shang, Hui; Wei, Hong-Jin; Zhang, Rui; Liu, Li; Gu, Yu-Feng; Zhang, Xian-Chun; Yan, Yue-Hong</t>
  </si>
  <si>
    <t>Large-scale phylogenomic analysis resolves a backbone phylogeny in ferns</t>
  </si>
  <si>
    <t>GIGASCIENCE</t>
  </si>
  <si>
    <t>phylogenomic; monilophytes; evolution; sporangium; transcriptome</t>
  </si>
  <si>
    <t>LAND PLANTS; RNA-SEQ; MOLECULAR PHYLOGENY; CLASSIFICATION; EVOLUTION; GENOME; GENES; TREE; MONILOPHYTES; DIVERGENCES</t>
  </si>
  <si>
    <t>WEI, RAN/M-1994-2018</t>
  </si>
  <si>
    <t>WEI, RAN/0000-0001-7393-9965; Shu, Jiang-Ping/0000-0001-9714-3064; Jin, Dongmei/0000-0001-7133-4460</t>
  </si>
  <si>
    <t>NOV 24</t>
  </si>
  <si>
    <t>10.1093/gigascience/gix116</t>
  </si>
  <si>
    <t>WOS:000425088100001</t>
  </si>
  <si>
    <t>Pineiro, R; Dauby, G; Kaymak, E; Hardy, OJ</t>
  </si>
  <si>
    <t>Pineiro, Rosalia; Dauby, Gilles; Kaymak, Esra; Hardy, Olivier J.</t>
  </si>
  <si>
    <t>Pleistocene population expansions of shade-tolerant trees indicate fragmentation of the African rainforest during the Ice Ages</t>
  </si>
  <si>
    <t>approximate Bayesian computation; Atlantic Central Africa; coalescent simulations; comparative phylogeography; nuclear microsatellites; rainforest trees</t>
  </si>
  <si>
    <t>COMPARATIVE PHYLOGEOGRAPHY; GENETIC DIVERSITY; COMPUTER-PROGRAM; SEED DISPERSAL; REFUGIA; BOTTLENECKS; INSIGHTS; HISTORY</t>
  </si>
  <si>
    <t>NOV 15</t>
  </si>
  <si>
    <t>10.1098/rspb.2017.1800</t>
  </si>
  <si>
    <t>WOS:000414773600018</t>
  </si>
  <si>
    <t>Schmidt-Lebuhn, AN; Aitken, NC; Chuah, A</t>
  </si>
  <si>
    <t>Schmidt-Lebuhn, Alexander N.; Aitken, Nicola C.; Chuah, Aaron</t>
  </si>
  <si>
    <t>Species trees from consensus single nucleotide polymorphism (SNP) data: Testing phylogenetic approaches with simulated and empirical data</t>
  </si>
  <si>
    <t>Coalescent model; Craspedia; Genotyping-by-sequencing; Parsimony; Pelargonium; Single Nucleotide Polymorphism</t>
  </si>
  <si>
    <t>CRASPEDIA ASTERACEAE; GENOMIC DATA; GENE TREES; GNAPHALIEAE; INFERENCE; POPULATION; ALGORITHM; DNA</t>
  </si>
  <si>
    <t>Schmidt-Lebuhn, Alexander N/C-2482-2009; Chuah, Aaron/G-2281-2016</t>
  </si>
  <si>
    <t>Schmidt-Lebuhn, Alexander N/0000-0002-7402-8941; Chuah, Aaron/0000-0003-3066-701X</t>
  </si>
  <si>
    <t>10.1016/j.ympev.2017.07.018</t>
  </si>
  <si>
    <t>WOS:000412716400019</t>
  </si>
  <si>
    <t>Olsen, JB; Wenburg, JK; Pavey, SA; Miller, JL; Hamon, TR</t>
  </si>
  <si>
    <t>Olsen, Jeffrey B.; Wenburg, John K.; Pavey, Scott A.; Miller, Joe L.; Hamon, Troy R.</t>
  </si>
  <si>
    <t>The Time of Origin and Genetic Diversity of Three Isolated Kokanee Populations in Southwest Alaska</t>
  </si>
  <si>
    <t>TRANSACTIONS OF THE AMERICAN FISHERIES SOCIETY</t>
  </si>
  <si>
    <t>Wenburg, John/Y-4373-2019</t>
  </si>
  <si>
    <t>Wenburg, John/0000-0001-9831-1672</t>
  </si>
  <si>
    <t>10.1080/00028487.2017.1362472</t>
  </si>
  <si>
    <t>WOS:000489683300011</t>
  </si>
  <si>
    <t>Jennings, WB</t>
  </si>
  <si>
    <t>Bryan Jennings, W.</t>
  </si>
  <si>
    <t>On the independent gene trees assumption in phylogenomic studies</t>
  </si>
  <si>
    <t>distance threshold; IGUs; independent assortment; independent genealogical units; multilocus coalescent analyses</t>
  </si>
  <si>
    <t>POPULATION RECOMBINATION RATE; FINCH TAENIOPYGIA-GUTTATA; GENOME SEQUENCE VARIATION; ULTRACONSERVED ELEMENTS; LINKAGE DISEQUILIBRIUM; TIGER SALAMANDER; SPECIES TREES; FINITE POPULATION; COALESCENT MODEL; DIVERGENCE</t>
  </si>
  <si>
    <t>Jennings, Bryan/ABE-9193-2020</t>
  </si>
  <si>
    <t>Jennings, Bryan/0000-0001-7700-8981</t>
  </si>
  <si>
    <t>10.1111/mec.14274</t>
  </si>
  <si>
    <t>WOS:000413375500002</t>
  </si>
  <si>
    <t>Mattila, TM; Tyrmi, J; Pyhajarvi, T; Savolainen, O</t>
  </si>
  <si>
    <t>Mattila, Tiina M.; Tyrmi, Jaakko; Pyhajarvi, Tanja; Savolainen, Outi</t>
  </si>
  <si>
    <t>Genome-Wide Analysis of Colonization History and Concomitant Selection in Arabidopsis lyrata</t>
  </si>
  <si>
    <t>population genetics; demographic history; colonization; Arabidopsis lyrata; selection; genome-wide</t>
  </si>
  <si>
    <t>GENERATION SEQUENCING DATA; LOCAL ADAPTATION; POSTGLACIAL COLONIZATION; NATURAL-POPULATIONS; SCANDINAVIAN POPULATIONS; ICE AGES; BRASSICACEAE; SPECIATION; NORTHERN; DIVERGENCE</t>
  </si>
  <si>
    <t>Mattila, Tiina/0000-0002-1298-7370</t>
  </si>
  <si>
    <t>10.1093/molbev/msx193</t>
  </si>
  <si>
    <t>WOS:000411814800018</t>
  </si>
  <si>
    <t>Xu, TT; Wang, Q; Olson, MS; Li, ZH; Miao, N; Mao, KS</t>
  </si>
  <si>
    <t>Xu, Ting-Ting; Wang, Qian; Olson, Matthew S.; Li, Zhong-Hu; Miao, Ning; Mao, Kang-Shan</t>
  </si>
  <si>
    <t>Allopatric divergence, demographic history, and conservation implications of an endangered conifer Cupressus chengiana in the eastern Qinghai-Tibet Plateau</t>
  </si>
  <si>
    <t>Approximate Bayesian computation (ABC); Genetic diversity; Microsatellite; Evolutionary significant units (ESU); Qinghai-Tibet Plateau (QTP)</t>
  </si>
  <si>
    <t>APPROXIMATE BAYESIAN COMPUTATION; CRYPTOMERIA-JAPONICA; POPULATION HISTORY; QUATERNARY CLIMATE; GENETIC DIVERSITY; MIGRATION RATES; DNA-SEQUENCE; PHYLOGEOGRAPHY; EVOLUTION; UPLIFT</t>
  </si>
  <si>
    <t>Olson, Matthew S./ABI-7695-2020</t>
  </si>
  <si>
    <t>10.1007/s11295-017-1183-3</t>
  </si>
  <si>
    <t>WOS:000411058700009</t>
  </si>
  <si>
    <t>Rios, N; Bouza, C; Gutierrez, V; Garcia, G</t>
  </si>
  <si>
    <t>Rios, Nestor; Bouza, Carmen; Gutierrez, Vernica; Garcia, Graciela</t>
  </si>
  <si>
    <t>Species complex delimitation and patterns of population structure at different geographic scales in Neotropical silver catfish (Rhamdia: Heptapteridae)</t>
  </si>
  <si>
    <t>ENVIRONMENTAL BIOLOGY OF FISHES</t>
  </si>
  <si>
    <t>Phylogeography; Rhamdia quelen; Conservation units; Microsatellite loci; Mitochondrial marker</t>
  </si>
  <si>
    <t>PSEUDOPLATYSTOMA-CORRUSCANS SILURIFORMES; MICROSATELLITE LOCI; DNA POLYMORPHISM; PIMELODIDAE; TELEOSTEI; SOFTWARE; SEQUENCES; GENETICS; MODEL; CONSERVATION</t>
  </si>
  <si>
    <t>Bouza, Carmen/K-9322-2014</t>
  </si>
  <si>
    <t>Bouza, Carmen/0000-0002-9501-4506; Rios, Nestor/0000-0002-0669-7668; Gutierrez Coppetti, Veronica/0000-0002-6627-0519</t>
  </si>
  <si>
    <t>10.1007/s10641-017-0622-1</t>
  </si>
  <si>
    <t>WOS:000412126400003</t>
  </si>
  <si>
    <t>Kern, AD; Hey, J</t>
  </si>
  <si>
    <t>Kern, Andrew D.; Hey, Jody</t>
  </si>
  <si>
    <t>Exact Calculation of the Joint Allele Frequency Spectrum for Isolation with Migration Models</t>
  </si>
  <si>
    <t>isolation with migration; AFS; Markov chains; composite likelihood</t>
  </si>
  <si>
    <t>DROSOPHILA-MELANOGASTER; EFFICIENT COMPUTATION; POPULATION; HISTORY; REVEALS; AFRICAN; GENOMES; RATES</t>
  </si>
  <si>
    <t>10.1534/genetics.116.194019</t>
  </si>
  <si>
    <t>WOS:000409179800019</t>
  </si>
  <si>
    <t>Bryson, RW; Linkem, CW; Pavon-Vazquez, CJ; de Oca, ANM; Klicka, J; McCormack, JE</t>
  </si>
  <si>
    <t>Bryson, Robert W., Jr.; Linkem, Charles W.; Pavon-Vazquez, Carlos J.; Nieto-Montes de Oca, Adrian; Klicka, John; McCormack, John E.</t>
  </si>
  <si>
    <t>A phylogenomic perspective on the biogeography of skinks in the Plestiodon brevirostris group inferred from target enrichment of ultraconserved elements</t>
  </si>
  <si>
    <t>ancestral area; Mexico; phylogenomics; phylogeography; Plestiodon; TransMexican Volcanic Belt</t>
  </si>
  <si>
    <t>DIVERGENCE TIMES; GENE TREES; SPECIATION; DIVERSIFICATION; HIGHLANDS; EVOLUTION; HISTORY; PHYLOGEOGRAPHY; INTROGRESSION; GEOGRAPHY</t>
  </si>
  <si>
    <t>Pavon-Vazquez, Carlos J./0000-0001-7484-7026</t>
  </si>
  <si>
    <t>10.1111/jbi.12989</t>
  </si>
  <si>
    <t>WOS:000408209700010</t>
  </si>
  <si>
    <t>Maswanganye, KA; Cunningham, MJ; Bennett, NC; Chimimba, CT; Bloomer, P</t>
  </si>
  <si>
    <t>Maswanganye, K. Amanda; Cunningham, Michael J.; Bennett, Nigel C.; Chimimba, Christian T.; Bloomer, Paulette</t>
  </si>
  <si>
    <t>Life on the rocks: Multilocus phylogeography of rock hyrax (Procavia capensis) from southern Africa</t>
  </si>
  <si>
    <t>Afrotheria; Coalescence; Distribution modelling; Isolation-with-migration; Saxicolous mammal; Vicariance</t>
  </si>
  <si>
    <t>CYTOCHROME-B GENE; POPULATION-GROWTH; AGAMA-ATRA; MITOCHONDRIAL; SOFTWARE; DIVERSITY; EVOLUTION; SIZE; DYNAMICS; NUMBER</t>
  </si>
  <si>
    <t>Bloomer, Paulette/F-5501-2010; Chimimba, Christian/AAX-4146-2020</t>
  </si>
  <si>
    <t xml:space="preserve">Bloomer, Paulette/0000-0002-6357-0153; </t>
  </si>
  <si>
    <t>10.1016/j.ympev.2017.04.006</t>
  </si>
  <si>
    <t>WOS:000407307000005</t>
  </si>
  <si>
    <t>Suchan, T; Espindola, A; Rutschmann, S; Emerson, BC; Gori, K; Dessimoz, C; Arrigo, N; Ronikier, M; Alvarez, N</t>
  </si>
  <si>
    <t>Suchan, Tomasz; Espindola, Anahi; Rutschmann, Sereina; Emerson, Brent C.; Gori, Kevin; Dessimoz, Christophe; Arrigo, Nils; Ronikier, Michal; Alvarez, Nadir</t>
  </si>
  <si>
    <t>Assessing the potential of RAD-sequencing to resolve phylogenetic relationships within species radiations: The fly genus Chiastocheta (Diptera: Anthomyiidae) as a case study</t>
  </si>
  <si>
    <t>Coalescent analysis; DNA barcoding; Maximum likelihood; Mito-nuclear incongruence; Single nucleotide polymorphisms; Quartet inference</t>
  </si>
  <si>
    <t>MITOCHONDRIAL-DNA; POPULATION GENOMICS; INFERRING PHYLOGENY; GENETIC-VARIATION; BREAKING RAD; MISSING DATA; EVOLUTION; NUCLEAR; RESOLUTION; INFERENCE</t>
  </si>
  <si>
    <t>Suchan, Tomasz/B-7765-2016; Suchan, Tomasz/J-9673-2019; Alvarez, Nadir/B-4318-2010; Rutschmann, Sereina/J-4090-2017; Dessimoz, Christophe/D-3678-2011</t>
  </si>
  <si>
    <t>Suchan, Tomasz/0000-0002-0811-8754; Suchan, Tomasz/0000-0002-0811-8754; Alvarez, Nadir/0000-0002-0729-166X; Rutschmann, Sereina/0000-0002-7391-0836; Dessimoz, Christophe/0000-0002-2170-853X; Gori, Kevin/0000-0001-7975-4275; Ronikier, Michal/0000-0001-7652-6787</t>
  </si>
  <si>
    <t>10.1016/j.ympev.2017.06.012</t>
  </si>
  <si>
    <t>WOS:000407307000016</t>
  </si>
  <si>
    <t>Pineros, VJ; Gutierrez-Rodriguez, C</t>
  </si>
  <si>
    <t>Julio Pineros, Victor; Gutierrez-Rodriguez, Carla</t>
  </si>
  <si>
    <t>Population genetic structure and connectivity in the widespread coral-reef fish Abudefduf saxatilis: the role of historic and contemporary factors</t>
  </si>
  <si>
    <t>CORAL REEFS</t>
  </si>
  <si>
    <t>Biogeographic provinces; Caribbean sub provinces; Connectivity; Genetic structure; Oceanographic barriers; Western Atlantic Ocean</t>
  </si>
  <si>
    <t>COMPARATIVE PHYLOGEOGRAPHY; MICROSATELLITE MARKERS; LARVAL DISPERSAL; COMPUTER-PROGRAM; OCEAN CURRENTS; MARINE FISH; SEA-LEVEL; DAMSELFISH; DIFFERENTIATION; SOFTWARE</t>
  </si>
  <si>
    <t>Gutierrez-Rodriguez, Carla/E-1559-2015</t>
  </si>
  <si>
    <t>Gutierrez-Rodriguez, Carla/0000-0002-7142-4164</t>
  </si>
  <si>
    <t>10.1007/s00338-017-1579-4</t>
  </si>
  <si>
    <t>WOS:000406954100019</t>
  </si>
  <si>
    <t>Tournebize, R; Manel, S; Vigouroux, Y; Munoz, F; de Kochko, A; Poncet, V</t>
  </si>
  <si>
    <t>Tournebize, Remi; Manel, Stephanie; Vigouroux, Yves; Munoz, Francois; de Kochko, Alexandre; Poncet, Valerie</t>
  </si>
  <si>
    <t>Two disjunct Pleistocene populations and anisotropic postglacial expansion shaped the current genetic structure of the relict plant Amborella trichopoda</t>
  </si>
  <si>
    <t>NEW-CALEDONIA; EXPLICIT MODEL; CONSEQUENCES; DIVERSITY; CLIMATE; RANGE; VEGETATION; PHYLOGENY; EVOLUTION; ARAUCARIA</t>
  </si>
  <si>
    <t>de Kochko, Alexandre/C-7512-2009; vigouroux, Yves/A-9056-2011</t>
  </si>
  <si>
    <t>de Kochko, Alexandre/0000-0001-9212-3195; vigouroux, Yves/0000-0002-8361-6040</t>
  </si>
  <si>
    <t>AUG 18</t>
  </si>
  <si>
    <t>e0183412</t>
  </si>
  <si>
    <t>10.1371/journal.pone.0183412</t>
  </si>
  <si>
    <t>WOS:000408010000021</t>
  </si>
  <si>
    <t>Sere, M; Thevenon, S; Belem, AMG; De Meeus, T</t>
  </si>
  <si>
    <t>Sere, M.; Thevenon, S.; Belem, A. M. G.; De Meeus, T.</t>
  </si>
  <si>
    <t>Comparison of different genetic distances to test isolation by distance between populations</t>
  </si>
  <si>
    <t>STATISTICAL PROPERTIES; F-STATISTICS; NULL ALLELE; SEX; EVOLUTIONARY; ESTIMATORS; DISPERSAL; SOFTWARE; VECTOR; MODELS</t>
  </si>
  <si>
    <t>Thevenon, Sophie/0000-0001-6059-5884</t>
  </si>
  <si>
    <t>10.1038/hdy.2017.26</t>
  </si>
  <si>
    <t>WOS:000405484200001</t>
  </si>
  <si>
    <t>Ogilvie, HA; Bouckaert, RR; Drummond, AJ</t>
  </si>
  <si>
    <t>Ogilvie, Huw A.; Bouckaert, Remco R.; Drummond, Alexei J.</t>
  </si>
  <si>
    <t>StarBEAST2 Brings Faster Species Tree Inference and Accurate Estimates of Substitution Rates</t>
  </si>
  <si>
    <t>multispecies coalescent; concatenation; phylogenetic methods; incomplete lineage sorting; relaxed clocks; species trees</t>
  </si>
  <si>
    <t>PHYLOGENETIC ANALYSIS; DNA-SEQUENCES; LIFE-HISTORY; EVOLUTION; GENOME; CHALLENGES; THOUSANDS; HYLIDAE; GENES</t>
  </si>
  <si>
    <t>Drummond, Alexei J/A-3209-2010</t>
  </si>
  <si>
    <t>Drummond, Alexei J/0000-0003-4454-2576; Ogilvie, Huw/0000-0003-1589-6885</t>
  </si>
  <si>
    <t>10.1093/molbev/msx126</t>
  </si>
  <si>
    <t>WOS:000406929700023</t>
  </si>
  <si>
    <t>Chen, C; Lu, RS; Zhu, SS; Tamaki, I; Qiu, YX</t>
  </si>
  <si>
    <t>Chen, C.; Lu, R. S.; Zhu, S. S.; Tamaki, I.; Qiu, Y. X.</t>
  </si>
  <si>
    <t>Population structure and historical demography of Dipteronia dyeriana (Sapindaceae), an extremely narrow palaeoendemic plant from China: implications for conservation in a biodiversity hot spot</t>
  </si>
  <si>
    <t>LAST GLACIAL MAXIMUM; CHLOROPLAST DNA VARIATION; MULTILOCUS GENOTYPE DATA; ALLELE FREQUENCY DATA; GENETIC DIVERSITY; MICROSATELLITE MARKERS; DYERANA SAPINDACEAE; COMPUTER-PROGRAM; SOUTHERN CHINA; MUTATION-RATE</t>
  </si>
  <si>
    <t>qiu, yingxiong/A-4623-2018</t>
  </si>
  <si>
    <t>10.1038/hdy.2017.19</t>
  </si>
  <si>
    <t>WOS:000405484200005</t>
  </si>
  <si>
    <t>Alcala, N; Rosenberg, NA</t>
  </si>
  <si>
    <t>Alcala, Nicolas; Rosenberg, Noah A.</t>
  </si>
  <si>
    <t>Mathematical Constraints on F-ST: Biallelic Markers in Arbitrarily Many Populations</t>
  </si>
  <si>
    <t>allele frequency; F-ST; genetic differentiation; migration; population structure</t>
  </si>
  <si>
    <t>GENETIC-STRUCTURE; FREQUENCY; DIFFERENTIATION; HOMOZYGOSITY; LOCI; DIVERSITY; PATTERNS; G(ST); PERSPECTIVE; SELECTION</t>
  </si>
  <si>
    <t>Alcala, Nicolas/I-3680-2019</t>
  </si>
  <si>
    <t>Alcala, Nicolas/0000-0002-5961-5064; Rosenberg, Noah/0000-0002-1829-8664</t>
  </si>
  <si>
    <t>10.1534/genetics.116.199141</t>
  </si>
  <si>
    <t>WOS:000404981600029</t>
  </si>
  <si>
    <t>Flanagan, SP; Jones, AG</t>
  </si>
  <si>
    <t>Flanagan, Sarah P.; Jones, Adam G.</t>
  </si>
  <si>
    <t>Constraints on the F-ST-Heterozygosity Outlier Approach</t>
  </si>
  <si>
    <t>fdist; fsthet; island model; Lositan; population genetics; population genomics</t>
  </si>
  <si>
    <t>GENOME SCANS; LOCAL ADAPTATION; POPULATION GENOMICS; DOMINANT MARKERS; SELECTIVE LOCI; DIFFERENTIATION; PERFORMANCE; DIVERGENCE; WORKBENCH; FREQUENCY</t>
  </si>
  <si>
    <t>Flanagan, Sarah/I-9844-2017</t>
  </si>
  <si>
    <t>Flanagan, Sarah/0000-0002-2226-4213; Jones, Adam/0000-0003-0228-7124</t>
  </si>
  <si>
    <t>10.1093/jhered/esx048</t>
  </si>
  <si>
    <t>WOS:000405366800011</t>
  </si>
  <si>
    <t>Oberprieler, C; Wagner, F; Tomasello, S; Konowalik, K</t>
  </si>
  <si>
    <t>Oberprieler, Christoph; Wagner, Florian; Tomasello, Salvatore; Konowalik, Kamil</t>
  </si>
  <si>
    <t>A permutation approach for inferring species networks from gene trees in polyploid complexes by minimising deep coalescences</t>
  </si>
  <si>
    <t>METHODS IN ECOLOGY AND EVOLUTION</t>
  </si>
  <si>
    <t>454 sequencing; coalescent theory; gene tree; multilocus phylogeny; polyploidy; reticulate evolution; simulations; species network; species tree</t>
  </si>
  <si>
    <t>MAXIMUM-LIKELIHOOD; INFERENCE; HISTORY; HYBRIDIZATION; DELIMITATION; HEURISTICS; PACKAGE; FLOW</t>
  </si>
  <si>
    <t>Konowalik, Kamil/C-5265-2011</t>
  </si>
  <si>
    <t>Konowalik, Kamil/0000-0003-4821-0608</t>
  </si>
  <si>
    <t>10.1111/2041-210X.12694</t>
  </si>
  <si>
    <t>WOS:000405085800005</t>
  </si>
  <si>
    <t>McFadden, CS; Haverkort-Yeh, R; Reynolds, AM; Halasz, A; Quattrini, AM; Forsman, ZH; Benayahu, Y; Toonen, RJ</t>
  </si>
  <si>
    <t>McFadden, Catherine S.; Haverkort-Yeh, Roxanne; Reynolds, Alexandra M.; Halasz, Anna; Quattrini, Andrea M.; Forsman, Zac H.; Benayahu, Yehuda; Toonen, Robert J.</t>
  </si>
  <si>
    <t>Species boundaries in the absence of morphological, ecological or geographical differentiation in the Red Sea octocoral genus Ovabunda (Alcyonacea: Xeniidae)</t>
  </si>
  <si>
    <t>Coral reef; Cryptic species complex; Molecular phylogenetics; Reproductive isolation; Species delimitation</t>
  </si>
  <si>
    <t>XENIA-MACROSPICULATA GOHAR; SOFT CORAL; POPULATION-STRUCTURE; BAYESIAN-INFERENCE; LIFE-HISTORY; DELIMITATION; PHYLOGEOGRAPHY; INTROGRESSION; POCILLOPORA; DIVERGENCE</t>
  </si>
  <si>
    <t>Toonen, Rob/V-6230-2019</t>
  </si>
  <si>
    <t>Toonen, Rob/0000-0001-6339-4340</t>
  </si>
  <si>
    <t>10.1016/j.ympev.2017.04.025</t>
  </si>
  <si>
    <t>WOS:000403194300016</t>
  </si>
  <si>
    <t>Bernhardt, N; Brassac, J; Kilian, B; Blattner, FR</t>
  </si>
  <si>
    <t>Bernhardt, Nadine; Brassac, Jonathan; Kilian, Benjamin; Blattner, Frank R.</t>
  </si>
  <si>
    <t>Dated tribe-wide whole chloroplast genome phylogeny indicates recurrent hybridizations within Triticeae</t>
  </si>
  <si>
    <t>Hybridization; Whole chloroplast genome; Phylogeny; Next-generation sequencing; Divergence times; Triticeae; Wheat; Triticum; Aegilops; Psathyrostachys</t>
  </si>
  <si>
    <t>HOMOPLOID HYBRID ORIGIN; HORDEUM POACEAE; BREAD WHEAT; CRESTED WHEATGRASS; PLASTID GENOMES; NUCLEAR RDNA; B-GENOME; SEQUENCE; EVOLUTION; AEGILOPS</t>
  </si>
  <si>
    <t>Brassac, Jonathan/J-3490-2019; Blattner, Frank/G-7402-2014</t>
  </si>
  <si>
    <t>Brassac, Jonathan/0000-0001-6476-2619; Blattner, Frank/0000-0001-7731-7741; Kilian, Benjamin/0000-0002-9145-6980; Bernhardt, Nadine/0000-0003-0716-6284</t>
  </si>
  <si>
    <t>JUN 16</t>
  </si>
  <si>
    <t>10.1186/s12862-017-0989-9</t>
  </si>
  <si>
    <t>WOS:000403409400001</t>
  </si>
  <si>
    <t>MacGuigan, DJ; Geneva, AJ; Glor, RE</t>
  </si>
  <si>
    <t>MacGuigan, Daniel J.; Geneva, Anthony J.; Glor, Richard E.</t>
  </si>
  <si>
    <t>A genomic assessment of species boundaries and hybridization in a group of highly polymorphic anoles (distichus species complex)</t>
  </si>
  <si>
    <t>AFLP; Anolis; biogeography; dewlap; distichus; species delimitation</t>
  </si>
  <si>
    <t>POPULATION-STRUCTURE; CARIBBEAN REGION; GENOTYPING ERROR; DEWLAP COLOR; GENE TREES; AFLP; HISPANIOLAN; DELIMITATION; SQUAMATA; LIZARDS</t>
  </si>
  <si>
    <t>Geneva, Anthony/H-2471-2011</t>
  </si>
  <si>
    <t>Geneva, Anthony/0000-0001-8253-6527</t>
  </si>
  <si>
    <t>10.1002/ece3.2751</t>
  </si>
  <si>
    <t>WOS:000403273000003</t>
  </si>
  <si>
    <t>Morales, HE; Sunnucks, P; Joseph, L; Pavlova, A</t>
  </si>
  <si>
    <t>Morales, Hernan E.; Sunnucks, Paul; Joseph, Leo; Pavlova, Alexandra</t>
  </si>
  <si>
    <t>Perpendicular axes of differentiation generated by mitochondrial introgression</t>
  </si>
  <si>
    <t>adaptive introgression; coalescence; mitochondria; mitonuclear; selective sweep</t>
  </si>
  <si>
    <t>GENETIC-VARIATION; EVOLUTIONARY IMPLICATIONS; ADAPTIVE INTROGRESSION; POPULATION-STRUCTURE; DROSOPHILA-SANTOMEA; YELLOW ROBINS; HYBRID ZONES; SPECIATION; AUSTRALIA; GENOME</t>
  </si>
  <si>
    <t>Joseph, Leo/0000-0001-7564-1978; Pavlova, Alexandra/0000-0001-9455-4124; Morales, Hernan/0000-0002-2964-020X</t>
  </si>
  <si>
    <t>10.1111/mec.14114</t>
  </si>
  <si>
    <t>WOS:000402836700014</t>
  </si>
  <si>
    <t>Luo, X; Hu, QJ; Zhou, PP; Zhang, D; Wang, Q; Abbott, RJ; Liu, JQ</t>
  </si>
  <si>
    <t>Luo, Xin; Hu, Quanjun; Zhou, Pingping; Zhang, Dan; Wang, Qian; Abbott, Richard J.; Liu, Jianquan</t>
  </si>
  <si>
    <t>Chasing ghosts: allopolyploid origin of Oxyria sinensis (Polygonaceae) from its only diploid congener and an unknown ancestor</t>
  </si>
  <si>
    <t>allopolyploid speciation; demographic history; ghost species; GISH; Oxyria; transcriptome</t>
  </si>
  <si>
    <t>POLYPLOIDY; DISTRIBUTIONS; SEQUENCE; CONSEQUENCES; ADAPTATION; ASTERACEAE; INFERENCE; ERRORS; GENUS</t>
  </si>
  <si>
    <t>Abbott, Richard/0000-0002-4146-5969; Hu, Quanjun/0000-0001-6922-2144</t>
  </si>
  <si>
    <t>10.1111/mec.14097</t>
  </si>
  <si>
    <t>WOS:000402040000016</t>
  </si>
  <si>
    <t>Beheregaray, LB; Pfeiffer, LV; Attard, CRM; Sandoval-Castillo, J; Domingos, FMCB; Faulks, LK; Gilligan, DM; Unmack, PJ</t>
  </si>
  <si>
    <t>Beheregaray, Luciano B.; Pfeiffer, Lauren V.; Attard, Catherine R. M.; Sandoval-Castillo, Jonathan; Domingos, Fabricius M. C. B.; Faulks, Leanne K.; Gilligan, Dean M.; Unmack, Peter J.</t>
  </si>
  <si>
    <t>Genome-wide data delimits multiple climate-determined species ranges in a widespread Australian fish, the golden perch (Macquaria ambigua)</t>
  </si>
  <si>
    <t>Cryptic species; ddRAD-seq; Freshwater fish; Phylogenomics; Biogeography; Speciation</t>
  </si>
  <si>
    <t>FRESH-WATER FISH; POPULATION-GENETICS; ARID ZONE; EVOLUTION; HISTORY; SHIFTS; DIVERSIFICATION; PERCICHTHYIDAE; PHYLOGEOGRAPHY; PHYLOGENOMICS</t>
  </si>
  <si>
    <t>Gilligan, Dean/D-6715-2018; Unmack, Peter J./AAU-3023-2020; Sandoval-Castillo, Jonathan/AAY-3670-2020; Domingos, Fabricius/D-7004-2019; Beheregaray, Luciano B/A-8621-2008; Faulks, Leanne/AAE-8802-2019</t>
  </si>
  <si>
    <t>Gilligan, Dean/0000-0002-9541-4833; Unmack, Peter J./0000-0003-1175-1152; Sandoval-Castillo, Jonathan/0000-0002-8428-3495; Domingos, Fabricius/0000-0003-2069-9317; Beheregaray, Luciano B/0000-0003-0944-3003; Attard, Catherine/0000-0003-1157-570X</t>
  </si>
  <si>
    <t>10.1016/j.ympev.2017.03.021</t>
  </si>
  <si>
    <t>WOS:000400715100006</t>
  </si>
  <si>
    <t>Li, XL; Jian, YQ; Xie, CX; Wu, J; Xu, YB; Zou, C</t>
  </si>
  <si>
    <t>Li, Xiaolong; Jian, Yinqiao; Xie, Chuanxiao; Wu, Jun; Xu, Yunbi; Zou, Cheng</t>
  </si>
  <si>
    <t>Fast diffusion of domesticated maize to temperate zones</t>
  </si>
  <si>
    <t>LINKAGE DISEQUILIBRIUM; POPULATION-STRUCTURE; DEMOGRAPHIC HISTORY; GENOME; REVEALS; ORIGIN; RECOMBINATION; ASSOCIATION; ADAPTATION; DIVERSITY</t>
  </si>
  <si>
    <t>zou, cheng/0000-0001-9325-9465</t>
  </si>
  <si>
    <t>MAY 18</t>
  </si>
  <si>
    <t>10.1038/s41598-017-02125-0</t>
  </si>
  <si>
    <t>WOS:000401526200016</t>
  </si>
  <si>
    <t>Leavitt, DH; Marion, AB; Hollingsworth, BD; Reeder, TW</t>
  </si>
  <si>
    <t>Leavitt, Dean H.; Marion, Angela B.; Hollingsworth, Bradford D.; Reeder, Tod W.</t>
  </si>
  <si>
    <t>Multilocus phylogeny of alligator lizards (Elgaria, Anguidae): Testing mtDNA introgression as the source of discordant molecular phylogenetic hypotheses</t>
  </si>
  <si>
    <t>North America; Alligator lizards; Baja California; Species tree; Discordance; Introgression</t>
  </si>
  <si>
    <t>GULF-OF-CALIFORNIA; SPECIES TREE ESTIMATION; WESTERN POND TURTLE; GENOME-WIDE SNPS; GENE TREES; MITOCHONDRIAL-DNA; BAJA-CALIFORNIA; MULTISPECIES COALESCENT; ANCIENT HYBRIDIZATION; HAPLOTYPE RECONSTRUCTION</t>
  </si>
  <si>
    <t>10.1016/j.ympev.2017.02.010</t>
  </si>
  <si>
    <t>WOS:000398877500011</t>
  </si>
  <si>
    <t>Dalquen, DA; Zhu, TQ; Yang, ZH</t>
  </si>
  <si>
    <t>Dalquen, Daniel A.; Zhu, Tianqi; Yang, Ziheng</t>
  </si>
  <si>
    <t>Maximum Likelihood Implementation of an Isolation-with-Migration Model for Three Species</t>
  </si>
  <si>
    <t>IM model; maximum likelihood; multispecies coalescent; migration; speciation</t>
  </si>
  <si>
    <t>ANCESTRAL POPULATION SIZES; PAIRWISE NUCLEOTIDE DIFFERENCES; MULTILOCUS SEQUENCE DATA; GENE FLOW; DROSOPHILA-MELANOGASTER; SUBDIVIDED POPULATION; MOLECULAR PHYLOGENY; COALESCENT APPROACH; COMPLEX SPECIATION; DIVERGENCE TIMES</t>
  </si>
  <si>
    <t>10.1093/sysbio/syw063</t>
  </si>
  <si>
    <t>WOS:000398785800006</t>
  </si>
  <si>
    <t>Kumar, V; Lammers, F; Bidon, T; Pfenninger, M; Kolter, L; Nilsson, MA; Janke, A</t>
  </si>
  <si>
    <t>Kumar, Vikas; Lammers, Fritjof; Bidon, Tobias; Pfenninger, Markus; Kolter, Lydia; Nilsson, Maria A.; Janke, Axel</t>
  </si>
  <si>
    <t>The evolutionary history of bears is characterized by gene flow across species</t>
  </si>
  <si>
    <t>HUMAN-POPULATION HISTORY; POLAR BEARS; GENOME SEQUENCES; URSUS-AMERICANUS; CLIMATE-CHANGE; REVEAL; SPECIATION; INFERENCE; PHYLOGENY; PLIOCENE</t>
  </si>
  <si>
    <t>Lammers, Fritjof/0000-0002-3110-8220; Kumar, Vikas/0000-0002-5263-9303</t>
  </si>
  <si>
    <t>10.1038/srep46487</t>
  </si>
  <si>
    <t>WOS:000399544100001</t>
  </si>
  <si>
    <t>Martin, AR; Gignoux, CR; Walters, RK; Wojcik, GL; Neale, BM; Gravel, S; Daly, MJ; Bustamante, CD; Kenny, EE</t>
  </si>
  <si>
    <t>Martin, Alicia R.; Gignoux, Christopher R.; Walters, Raymond K.; Wojcik, Genevieve L.; Neale, Benjamin M.; Gravel, Simon; Daly, Mark J.; Bustamante, Carlos D.; Kenny, Eimear E.</t>
  </si>
  <si>
    <t>Human Demographic History Impacts Genetic Risk Prediction across Diverse Populations</t>
  </si>
  <si>
    <t>AMERICAN JOURNAL OF HUMAN GENETICS</t>
  </si>
  <si>
    <t>GENOME-WIDE ASSOCIATION; TYPE-2 DIABETES SUSCEPTIBILITY; AFRICAN-ANCESTRY; LOCAL-ANCESTRY; BREAST-CANCER; HISPANIC/LATINO POPULATIONS; POLYGENIC INHERITANCE; POSITIVE SELECTION; INCREASES ACCURACY; CODING VARIATION</t>
  </si>
  <si>
    <t>Daly, Mark J/B-2453-2017</t>
  </si>
  <si>
    <t>Daly, Mark J/0000-0002-0949-8752; Martin, Alicia/0000-0003-0241-3522; Bustamante, Carlos D./0000-0002-4187-7920</t>
  </si>
  <si>
    <t>APR 6</t>
  </si>
  <si>
    <t>10.1016/j.ajhg.2017.03.004</t>
  </si>
  <si>
    <t>WOS:000398389600006</t>
  </si>
  <si>
    <t>Tarvin, RD; Powell, EA; Santos, JC; Ron, SR; Cannatella, DC</t>
  </si>
  <si>
    <t>Tarvin, Rebecca D.; Powell, Emily A.; Santos, Juan C.; Ron, Santiago R.; Cannatella, David C.</t>
  </si>
  <si>
    <t>The birth of aposematism: High phenotypic divergence and low genetic diversity in a young clade of poison frogs</t>
  </si>
  <si>
    <t>Species delimitation; Phenotypic divergence; Introgression; Warning signals; Polymorphism; Multispecies coalescent method</t>
  </si>
  <si>
    <t>BAYESIAN PHYLOGENETIC INFERENCE; SPECIES DELIMITATION; HAPLOTYPE RECONSTRUCTION; WARNING SIGNALS; COLOR MORPHS; EVOLUTION; SPECIATION; MULTIPLE; ACCURACY; DNA</t>
  </si>
  <si>
    <t>Ron, Santiago/J-4203-2019</t>
  </si>
  <si>
    <t>Ron, Santiago/0000-0001-6300-9350; Tarvin, Rebecca/0000-0001-5387-7250</t>
  </si>
  <si>
    <t>10.1016/j.ympev.2016.12.035</t>
  </si>
  <si>
    <t>WOS:000398007300023</t>
  </si>
  <si>
    <t>Andam, CP; Mitchell, PK; Callendrello, A; Chang, Q; Corander, J; Chaguza, C; McGee, L; Beall, BW; Hanage, WP</t>
  </si>
  <si>
    <t>Andam, Cheryl P.; Mitchell, Patrick K.; Callendrello, Alanna; Chang, Qiuzhi; Corander, Jukka; Chaguza, Chrispin; McGee, Lesley; Beall, Bernard W.; Hanage, William P.</t>
  </si>
  <si>
    <t>Genomic Epidemiology of Penicillin Nonsusceptible Pneumococci with Nonvaccine Serotypes Causing Invasive Disease in the United States</t>
  </si>
  <si>
    <t>JOURNAL OF CLINICAL MICROBIOLOGY</t>
  </si>
  <si>
    <t>genomic epidemiology; nonvaccine serotype; penicillin; vaccine</t>
  </si>
  <si>
    <t>STREPTOCOCCUS-PNEUMONIAE; MOLECULAR EPIDEMIOLOGY; ANTIBIOTIC-RESISTANCE; CONJUGATE VACCINATION; GENETIC DIVERSITY; RECOMBINATION; REPLACEMENT; SOFTWARE; CLONES; FORMAT</t>
  </si>
  <si>
    <t>Chaguza, Chrispin/M-4169-2016</t>
  </si>
  <si>
    <t>Chaguza, Chrispin/0000-0002-2108-1757</t>
  </si>
  <si>
    <t>10.1128/JCM.02453-16</t>
  </si>
  <si>
    <t>WOS:000397596100015</t>
  </si>
  <si>
    <t>Zheng, HL; Fan, LQ; Milne, RI; Zhang, L; Wang, YL; Mao, KS</t>
  </si>
  <si>
    <t>Zheng, Honglei; Fan, Liqiang; Milne, Richard I.; Zhang, Lei; Wang, Yaling; Mao, Kangshan</t>
  </si>
  <si>
    <t>Species Delimitation and Lineage Separation History of a Species Complex of Aspens in China</t>
  </si>
  <si>
    <t>coalescent-based approach; ecological differentiation; gene flow; microsatellite; morphometric analysis; Populus davidiana; Populus rotundifolia</t>
  </si>
  <si>
    <t>CHLOROPLAST TRNT-TRNF; POPLAR POPULUS; ECOLOGICAL DIVERGENCE; EVOLUTIONARY HISTORY; NUCLEOTIDE-SEQUENCES; POPULATION-STRUCTURE; PICEA-LIKIANGENSIS; MAXIMUM-LIKELIHOOD; QUATERNARY CLIMATE; GENETIC DIVERSITY</t>
  </si>
  <si>
    <t>MAR 21</t>
  </si>
  <si>
    <t>10.3389/fpls.2017.00375</t>
  </si>
  <si>
    <t>WOS:000396766800001</t>
  </si>
  <si>
    <t>Oswald, JA; Overcast, I; Mauck, WM; Andersen, MJ; Smith, BT</t>
  </si>
  <si>
    <t>Oswald, Jessica A.; Overcast, Isaac; Mauck, William M.; Andersen, Michael J.; Smith, Brian Tilston</t>
  </si>
  <si>
    <t>Isolation with asymmetric gene flow during the nonsynchronous divergence of dry forest birds</t>
  </si>
  <si>
    <t>coalescent; model selection; neotropical; phylogeography; South America; speciation with gene flow</t>
  </si>
  <si>
    <t>ANCESTRAL POPULATION SIZES; TROPICAL FORESTS; MULTIPLE LOCI; BIODIVERSITY HOTSPOT; NATURAL-POPULATIONS; ECUADORIAN ANDES; BAYES ESTIMATION; TIME-SCALES; DIVERSIFICATION; SPECIATION</t>
  </si>
  <si>
    <t>Mauck III, William M./0000-0001-9455-7245</t>
  </si>
  <si>
    <t>10.1111/mec.14013</t>
  </si>
  <si>
    <t>WOS:000395700600013</t>
  </si>
  <si>
    <t>Landaverde-Gonzalez, P; Moo-Valle, H; Murray, TE; Paxton, RJ; Quezada-Euan, JJG; Husemann, M</t>
  </si>
  <si>
    <t>Landaverde-Gonzalez, Patricia; Moo-Valle, Humberto; Murray, Tomas E.; Paxton, Robert J.; Quezada-Euan, Jose Javier G.; Husemann, Martin</t>
  </si>
  <si>
    <t>Sympatric lineage divergence in cryptic Neotropical sweat bees (Hymenoptera: Halictidae: Lasioglossum)</t>
  </si>
  <si>
    <t>ORGANISMS DIVERSITY &amp; EVOLUTION</t>
  </si>
  <si>
    <t>Biodiversity; Co-occurrence; DNA barcoding; Species delimitation; Yucatan Peninsula</t>
  </si>
  <si>
    <t>SPECIES DELIMITATION; MICROSATELLITE LOCI; SOFTWARE; BARCODE; CONSERVATION; BIODIVERSITY; VARIABILITY; POPULATIONS; EXTINCTION; COALESCENT</t>
  </si>
  <si>
    <t>Paxton, Robert/D-7082-2015; Murray, Tomas E/C-5540-2013</t>
  </si>
  <si>
    <t xml:space="preserve">Paxton, Robert/0000-0003-2517-1351; </t>
  </si>
  <si>
    <t>10.1007/s13127-016-0307-1</t>
  </si>
  <si>
    <t>WOS:000396042400019</t>
  </si>
  <si>
    <t>Nejsuma, P; Hawash, MBF; Betson, M; Stothard, JR; Gasser, RB; Andersen, LO</t>
  </si>
  <si>
    <t>Nejsuma, Peter; Hawash, Mohamed B. F.; Betson, Martha; Stothard, J. Russell.; Gasser, Robin B.; Andersen, Lee O.</t>
  </si>
  <si>
    <t>Ascaris phylogeny based on multiple whole mtDNA genomes</t>
  </si>
  <si>
    <t>INFECTION GENETICS AND EVOLUTION</t>
  </si>
  <si>
    <t>Ascaris; Mitochondrial genomes; Human; Pig; Phylogeny; Soil transmitted helminth</t>
  </si>
  <si>
    <t>TRANSMITTED HELMINTH INFECTIONS; MOLECULAR EPIDEMIOLOGY; MITOCHONDRIAL GENOMES; INTESTINAL PARASITES; HUMANS; PIGS; SUUM; LUMBRICOIDES; TRICHURIS; SEQUENCE</t>
  </si>
  <si>
    <t>Gasser, Robin/ABH-6185-2020; Betson, Martha/D-3818-2014; Stothard, Russell/I-9717-2016</t>
  </si>
  <si>
    <t>Gasser, Robin/0000-0002-4423-1690; Betson, Martha/0000-0002-4220-3290; Stothard, Russell/0000-0002-9370-3420; Nejsum, Peter/0000-0002-6673-8505</t>
  </si>
  <si>
    <t>10.1016/j.meegid.2016.12.003</t>
  </si>
  <si>
    <t>WOS:000395461600002</t>
  </si>
  <si>
    <t>Sukumaran, J; Knowles, LL</t>
  </si>
  <si>
    <t>Sukumaran, Jeet; Knowles, L. Lacey</t>
  </si>
  <si>
    <t>Multispecies coalescent delimits structure, not species</t>
  </si>
  <si>
    <t>multispecies coalescent; species delimitation; coalescent theory</t>
  </si>
  <si>
    <t>SEQUENCE DATA; SPECIATION; TREE; BIODIVERSITY; DIVERGENCE; PHYLOGENY; TAXONOMY; BIRDS; LIFE</t>
  </si>
  <si>
    <t>Sukumaran, Jeet/0000-0002-9222-9608</t>
  </si>
  <si>
    <t>10.1073/pnas.1607921114</t>
  </si>
  <si>
    <t>WOS:000393989300065</t>
  </si>
  <si>
    <t>Menardo, F; Wicker, T; Keller, B</t>
  </si>
  <si>
    <t>Menardo, Fabrizio; Wicker, Thomas; Keller, Beat</t>
  </si>
  <si>
    <t>Reconstructing the Evolutionary History of Powdery Mildew Lineages (Blumeria graminis) at Different Evolutionary Time Scales with NGS Data</t>
  </si>
  <si>
    <t>phylogenomics; demographic inference; co-evolution; host jump; Blumeria graminis; grass powdery mildew</t>
  </si>
  <si>
    <t>GRASSES POACEAE; SEQUENCE; TREES; PATHOGENS; ALIGNMENT; ORIGIN; FORMAT; FUNGUS; WHEAT</t>
  </si>
  <si>
    <t>Wicker, Thomas/Z-1978-2019; Keller, Beat/K-3093-2019</t>
  </si>
  <si>
    <t>Keller, Beat/0000-0003-2379-9225; , Thomas/0000-0002-6777-7135</t>
  </si>
  <si>
    <t>10.1093/gbe/evx008</t>
  </si>
  <si>
    <t>WOS:000396058400022</t>
  </si>
  <si>
    <t>Nunziata, SO; Lance, SL; Scott, DE; Lemmon, EM; Weisrock, DW</t>
  </si>
  <si>
    <t>Nunziata, Schyler O.; Lance, Stacey L.; Scott, David E.; Lemmon, Emily Moriarty; Weisrock, David W.</t>
  </si>
  <si>
    <t>Genomic data detect corresponding signatures of population size change on an ecological time scale in two salamander species</t>
  </si>
  <si>
    <t>Ambystoma; amphibian decline; coalescent; demographic inference; genetic monitoring; temporal samples</t>
  </si>
  <si>
    <t>DEMOGRAPHIC HISTORY; N-E; CONSERVATION; SELECTION; DYNAMICS; BOTTLENECKS; DIVERGENCE; INFERENCE; SEVERITY; MARKERS</t>
  </si>
  <si>
    <t>Scott, David/V-7683-2019</t>
  </si>
  <si>
    <t>Scott, David/0000-0003-2937-0593</t>
  </si>
  <si>
    <t>10.1111/mec.13988</t>
  </si>
  <si>
    <t>WOS:000394999200009</t>
  </si>
  <si>
    <t>Perez, T; Fernandez, M; Hammer, SE; Dominguez, A</t>
  </si>
  <si>
    <t>Perez, Trinidad; Fernandez, Margarita; Hammer, Sabine E.; Dominguez, Ana</t>
  </si>
  <si>
    <t>Multilocus Intron Trees Reveal Extensive Male- Biased Homogenization of Ancient Populations of Chamois (Rupicapra spp.) across Europe during Late Pleistocene</t>
  </si>
  <si>
    <t>MITOCHONDRIAL GENOME; BAYESIAN-INFERENCE; PHYLOGENY; SEQUENCE; ORIGIN; PHYLOGEOGRAPHY; CONSERVATION; DIVERGENCE; DISPERSAL; SOFTWARE</t>
  </si>
  <si>
    <t>Perez, Trinidad/AAC-6729-2019; Dominguez, Ana/E-4412-2010</t>
  </si>
  <si>
    <t>Perez, Trinidad/0000-0003-1216-5593; Dominguez, Ana/0000-0002-8610-5553</t>
  </si>
  <si>
    <t>FEB 1</t>
  </si>
  <si>
    <t>e0170392</t>
  </si>
  <si>
    <t>10.1371/journal.pone.0170392</t>
  </si>
  <si>
    <t>WOS:000396131700022</t>
  </si>
  <si>
    <t>Terhorst, J; Kamm, JA; Song, YS</t>
  </si>
  <si>
    <t>Terhorst, Jonathan; Kamm, John A.; Song, Yun S.</t>
  </si>
  <si>
    <t>Robust and scalable inference of population history froth hundreds of unphased whole genomes</t>
  </si>
  <si>
    <t>NATURE GENETICS</t>
  </si>
  <si>
    <t>CONDITIONAL SAMPLING DISTRIBUTION; HUMAN-EVOLUTION; CLIMATE-CHANGE; RECOMBINATION; NEANDERTHAL; SEQUENCES; INTROGRESSION; DIVERGENCE; COALESCENT; HUMANS</t>
  </si>
  <si>
    <t>10.1038/ng.3748</t>
  </si>
  <si>
    <t>WOS:000393148600021</t>
  </si>
  <si>
    <t>Martinez, A; Manunza, A; Delgado, JV; Landi, V; Adebambo, A; Ismaila, M; Capote, J; El Ouni, M; Elbeltagy, A; Abushady, AM; Galal, S; Ferrando, A; Gomez, M; Pons, A; Badaoui, B; Jordana, J; Vidal, O; Amills, M</t>
  </si>
  <si>
    <t>Martinez, Amparo; Manunza, Arianna; Vicente Delgado, Juan; Landi, Vincenzo; Adebambo, Ayotunde; Ismaila, Muritala; Capote, Juan; El Ouni, Mabrouk; Elbeltagy, Ahmed; Abushady, Asmaa M.; Galal, Salah; Ferrando, Ainhoa; Gomez, Mariano; Pons, Agueda; Badaoui, Bouabid; Jordana, Jordi; Vidal, Oriol; Amills, Marcel</t>
  </si>
  <si>
    <t>Detecting the existence of gene flow between Spanish and North African goats through a coalescent approach</t>
  </si>
  <si>
    <t>MICROSATELLITE DNA MARKERS; POPULATION-GENETICS; DIVERSITY; MIGRATION; SOFTWARE; WINDOWS; EUROPE; DIFFERENTIATION; SIMULATION; INFERENCE</t>
  </si>
  <si>
    <t>Martinez, Amparo/ABE-6085-2020; Amills, Marcel/D-4908-2019; Landi, Vincenzo/T-7484-2017; Bermejo, Juan Vicente Delgado/Z-6119-2019; Jordana, Jordi/T-6986-2017; Vidal, Oriol/C-8973-2009; Amills, Marcel/C-7156-2008</t>
  </si>
  <si>
    <t>Martinez, Amparo/0000-0002-6944-0501; Amills, Marcel/0000-0002-8999-0770; Landi, Vincenzo/0000-0003-1385-8439; Bermejo, Juan Vicente Delgado/0000-0003-1657-8838; Jordana, Jordi/0000-0002-7789-2989; Vidal, Oriol/0000-0002-8197-1567; Elbeltagy, Ahmed/0000-0001-6000-5290</t>
  </si>
  <si>
    <t>DEC 14</t>
  </si>
  <si>
    <t>10.1038/srep38935</t>
  </si>
  <si>
    <t>WOS:000389701900001</t>
  </si>
  <si>
    <t>Hime, PM; Hotaling, S; Grewelle, RE; O'Neill, EM; Voss, SR; Shaffer, HB; Weisrock, DW</t>
  </si>
  <si>
    <t>Hime, Paul M.; Hotaling, Scott; Grewelle, Richard E.; O'Neill, Eric M.; Voss, S. Randal; Shaffer, H. Bradley; Weisrock, David W.</t>
  </si>
  <si>
    <t>The influence of locus number and information content on species delimitation: an empirical test case in an endangered Mexican salamander</t>
  </si>
  <si>
    <t>Ambystoma; approximate likelihood; population structure; singular value decomposition; speciation; Trans-Mexican Volcanic Belt</t>
  </si>
  <si>
    <t>HISTORICAL BIOGEOGRAPHY; SEQUENCE DATA; PHYLOGENETIC-RELATIONSHIPS; EVOLUTIONARY HISTORY; POPULATION-STRUCTURE; TREE ESTIMATION; VOLCANIC BELT; BAYES FACTORS; GENE FLOW; COALESCENT</t>
  </si>
  <si>
    <t>Hime, Paul/0000-0001-5322-4161</t>
  </si>
  <si>
    <t>10.1111/mec.13883</t>
  </si>
  <si>
    <t>WOS:000389133700010</t>
  </si>
  <si>
    <t>Olsen, JB; Kinziger, AP; Wenburg, JK; Lewis, CJ; Phillips, CT; Ostrand, KG</t>
  </si>
  <si>
    <t>Olsen, Jeffrey B.; Kinziger, Andrew P.; Wenburg, John K.; Lewis, Cara J.; Phillips, Catherine T.; Ostrand, Kenneth G.</t>
  </si>
  <si>
    <t>Genetic diversity and divergence in the fountain darter (Etheostoma fonticola): implications for conservation of an endangered species</t>
  </si>
  <si>
    <t>Fountain darter; Genetic diversity; Endangered species; Reintroduction; Effective founder number</t>
  </si>
  <si>
    <t>EFFECTIVE POPULATION-SIZE; LOW-HEAD DAM; RE-IMPLEMENTATION; LIFE-HISTORY; HABITAT; RIVER; SOFTWARE; TESTS; FISH; MACROINVERTEBRATES</t>
  </si>
  <si>
    <t>10.1007/s10592-016-0869-7</t>
  </si>
  <si>
    <t>WOS:000387222200013</t>
  </si>
  <si>
    <t>Cole, TL; Hammer, MP; Unmack, PJ; Teske, PR; Brauer, CJ; Adams, M; Beheregaray, LB</t>
  </si>
  <si>
    <t>Cole, Theresa L.; Hammer, Michael P.; Unmack, Peter J.; Teske, Peter R.; Brauer, Chris J.; Adams, Mark; Beheregaray, Luciano B.</t>
  </si>
  <si>
    <t>Range-wide fragmentation in a threatened fish associated with post-European settlement modification in the Murray-Darling Basin, Australia</t>
  </si>
  <si>
    <t>Conservation genetics; Connectivity; Translocations; Ecological genetics; Climate change</t>
  </si>
  <si>
    <t>FRESH-WATER FISH; GENETIC DIVERSITY; HABITAT FRAGMENTATION; POPULATION-STRUCTURE; COMPUTER-PROGRAM; EXTINCTION RISK; SOFTWARE; MANAGEMENT; CONNECTIVITY; BIODIVERSITY</t>
  </si>
  <si>
    <t>Teske, Peter/B-1564-2019; Unmack, Peter J./AAU-3023-2020; Beheregaray, Luciano B/A-8621-2008</t>
  </si>
  <si>
    <t>Teske, Peter/0000-0002-2838-7804; Unmack, Peter J./0000-0003-1175-1152; Beheregaray, Luciano B/0000-0003-0944-3003; Cole, Theresa/0000-0002-0197-286X; Brauer, Chris/0000-0003-2968-5915; Hammer, Michael/0000-0002-0981-4647</t>
  </si>
  <si>
    <t>10.1007/s10592-016-0868-8</t>
  </si>
  <si>
    <t>WOS:000387222200012</t>
  </si>
  <si>
    <t>Suarez-Villota, EY; Gonzalez-Wevar, CA; Gallardo, MH; Vasquez, RA; Poulin, E</t>
  </si>
  <si>
    <t>Suarez-Villota, Elkin Y.; Gonzalez-Wevar, Claudio A.; Gallardo, Milton H.; Vasquez, Rodrigo A.; Poulin, Elie</t>
  </si>
  <si>
    <t>Filling phylogenetic gaps and the biogeographic relationships of the Octodontidae (Mammalia: Hystricognathi)</t>
  </si>
  <si>
    <t>Octodon pacificus; Salinoctomys loschalchalerosorum; Tympanoctomys kirchnerorum; Rodents; Species delimitation; Molecular clock</t>
  </si>
  <si>
    <t>AMERICAN CAVIOMORPH RODENTS; SPECIES TREE ESTIMATION; RED VIZCACHA RAT; TYMPANOCTOMYS-BARRERAE; CLIMATE-CHANGE; OCTODONTOIDEA RODENTIA; FAMILY OCTODONTIDAE; CENTRAL PATAGONIA; ANDEAN UPLIFT; SOUTH-AMERICA</t>
  </si>
  <si>
    <t>Poulin, Elie/C-2654-2012</t>
  </si>
  <si>
    <t>Poulin, Elie/0000-0001-7736-0969</t>
  </si>
  <si>
    <t>10.1016/j.ympev.2016.08.015</t>
  </si>
  <si>
    <t>WOS:000384964700007</t>
  </si>
  <si>
    <t>Wei, XL; McCune, B; Lumbsch, HT; Li, H; Leavitt, S; Yamamoto, Y; Tchabanenko, S; Wei, JC</t>
  </si>
  <si>
    <t>Wei, Xinli; McCune, Bruce; Lumbsch, H. Thorsten; Li, Hui; Leavitt, Steven; Yamamoto, Yoshikazu; Tchabanenko, Svetlana; Wei, Jiangchun</t>
  </si>
  <si>
    <t>Limitations of Species Delimitation Based on Phylogenetic Analyses: A Case Study in the Hypogymnia hypotrypa Group (Parmeliaceae, Ascomycota)</t>
  </si>
  <si>
    <t>PAIR CONCEPT; SEQUENCE ALIGNMENT; RIBOSOMAL DNA; BETA-TUBULIN; MOLECULAR PHYLOGENY; GENE FLOW; INFERENCE; EVOLUTION; LICHENS; NUCLEAR</t>
  </si>
  <si>
    <t>Lumbsch, Thorsten/0000-0003-1512-835X</t>
  </si>
  <si>
    <t>NOV 9</t>
  </si>
  <si>
    <t>e0163664</t>
  </si>
  <si>
    <t>10.1371/journal.pone.0163664</t>
  </si>
  <si>
    <t>WOS:000387724300009</t>
  </si>
  <si>
    <t>Carpi, G; Walter, KS; Ben Mamoun, C; Krause, PJ; Kitchen, A; Lepore, TJ; Dwivedi, A; Cornillot, E; Caccone, A; Diuk-Wasser, MA</t>
  </si>
  <si>
    <t>Carpi, Giovanna; Walter, Katharine S.; Ben Mamoun, Choukri; Krause, Peter J.; Kitchen, Andrew; Lepore, Timothy J.; Dwivedi, Ankit; Cornillot, Emmanuel; Caccone, Adalgisa; Diuk-Wasser, Maria A.</t>
  </si>
  <si>
    <t>Babesia microti from humans and ticks hold a genomic signature of strong population structure in the United States</t>
  </si>
  <si>
    <t>BMC GENOMICS</t>
  </si>
  <si>
    <t>Apicomplexan; Tick-borne pathogen; Hybrid capture; Population genomics; Coalescent analysis</t>
  </si>
  <si>
    <t>LYME-DISEASE; MAXIMUM-LIKELIHOOD; BORNE PATHOGENS; MOLECULAR CLOCK; NEW-ENGLAND; TRANSFUSION; DIVERSITY; TRANSMISSION; EMERGENCE; ALIGNMENT</t>
  </si>
  <si>
    <t>Cornillot, Emmanuel/P-9656-2017</t>
  </si>
  <si>
    <t>Cornillot, Emmanuel/0000-0002-1202-1162</t>
  </si>
  <si>
    <t>NOV 7</t>
  </si>
  <si>
    <t>10.1186/s12864-016-3225-x</t>
  </si>
  <si>
    <t>WOS:000387183000009</t>
  </si>
  <si>
    <t>Bernard, AM; Feldheim, KA; Heithaus, MR; Wintner, SP; Wetherbee, BM; Shivji, MS</t>
  </si>
  <si>
    <t>Bernard, Andrea M.; Feldheim, Kevin A.; Heithaus, Michael R.; Wintner, Sabine P.; Wetherbee, Bradley M.; Shivji, Mahmood S.</t>
  </si>
  <si>
    <t>Global population genetic dynamics of a highly migratory, apex predator shark</t>
  </si>
  <si>
    <t>genetic population structure; microsatellite DNA; mitochondrial DNA; phylogeography; tiger shark</t>
  </si>
  <si>
    <t>SEX-BIASED DISPERSAL; GALEOCERDO-CUVIER; TIGER SHARKS; MITOCHONDRIAL-DNA; HABITAT USE; MOVEMENT PATTERNS; PRIONACE-GLAUCA; RECENT INVASION; BLACKTIP SHARK; CONTROL REGION</t>
  </si>
  <si>
    <t>Heithaus, Michael/AAF-9914-2020</t>
  </si>
  <si>
    <t>Heithaus, Michael/0000-0002-3219-1003</t>
  </si>
  <si>
    <t>10.1111/mec.13845</t>
  </si>
  <si>
    <t>WOS:000386353200005</t>
  </si>
  <si>
    <t>Foote, AD; Morin, PA</t>
  </si>
  <si>
    <t>Foote, A. D.; Morin, P. A.</t>
  </si>
  <si>
    <t>Genome-wide SNP data suggest complex ancestry of sympatric North Pacific killer whale ecotypes</t>
  </si>
  <si>
    <t>MULTILOCUS GENOTYPE DATA; SPECIES TREE ESTIMATION; CRATER LAKE CICHLIDS; DNA-SEQUENCING DATA; ORCINUS-ORCA; POPULATION-STRUCTURE; GENE TREES; PHYLOGENETIC INFERENCE; EVOLUTIONARY HISTORY; INFERRING PHYLOGENY</t>
  </si>
  <si>
    <t>Morin, Phillip A/E-9515-2010</t>
  </si>
  <si>
    <t>Morin, Phillip/0000-0002-3279-1519; Foote, Andy/0000-0001-7384-1634</t>
  </si>
  <si>
    <t>10.1038/hdy.2016.54</t>
  </si>
  <si>
    <t>WOS:000385835900003</t>
  </si>
  <si>
    <t>Azarian, T; Ali, A; Johnson, JA; Jubair, M; Cella, E; Ciccozzi, M; Nolan, DJ; Farmerie, W; Rashid, MH; Sinha-Ray, S; Alam, MT; Morris, JG; Salemi, M</t>
  </si>
  <si>
    <t>Azarian, Taj; Ali, Afsar; Johnson, Judith A.; Jubair, Mohammad; Cella, Eleonora; Ciccozzi, Massimo; Nolan, David J.; Farmerie, William; Rashid, Mohammad H.; Sinha-Ray, Shrestha; Alam, Meer T.; Morris, J. Glenn, Jr.; Salemi, Marco</t>
  </si>
  <si>
    <t>Non-toxigenic environmental Vibrio cholerae O1 strain from Haiti provides evidence of pre-pandemic cholera in Hispaniola</t>
  </si>
  <si>
    <t>SOFTWARE PACKAGE; DIVERSITY; ANNOTATION; CLONES</t>
  </si>
  <si>
    <t>Azarian, Taj/H-5772-2019; Cella, Eleonora/J-9961-2016; Sinha-Ray, Shrestha/I-8079-2019; alam, Meer/AAQ-1435-2020; ciccozzi, massimo/C-6484-2016</t>
  </si>
  <si>
    <t>Azarian, Taj/0000-0002-8611-5241; Cella, Eleonora/0000-0002-7870-9744; ciccozzi, massimo/0000-0003-3866-9239</t>
  </si>
  <si>
    <t>OCT 27</t>
  </si>
  <si>
    <t>10.1038/srep36115</t>
  </si>
  <si>
    <t>WOS:000386518300001</t>
  </si>
  <si>
    <t>Bowie, RCK; Fjeldsa, J; Kiure, J; Kristensen, JB</t>
  </si>
  <si>
    <t>Bowie, Rauri C. K.; Fjeldsa, Jon; Kiure, Jacob; Kristensen, Jan Bolding</t>
  </si>
  <si>
    <t>A new member of the greater double-collared sunbird complex (Passeriformes: Nectariniidae) from the Eastern Arc Mountains of Africa</t>
  </si>
  <si>
    <t>ZOOTAXA</t>
  </si>
  <si>
    <t>Rubeho; Udzungwa; Tanzania; biodiversity hotspot; microsatellite loci</t>
  </si>
  <si>
    <t>POPULATION-STRUCTURE; FOREST; BIOGEOGRAPHY; SOFTWARE; AVES; DIVERSIFICATION; PHYLOGENETICS; SYSTEMATICS; SPECIATION; DISPERSAL</t>
  </si>
  <si>
    <t>Bowie, Rauri/H-9165-2019</t>
  </si>
  <si>
    <t>Bowie, Rauri/0000-0001-8328-6021</t>
  </si>
  <si>
    <t>OCT 12</t>
  </si>
  <si>
    <t>10.11646/zootaxa.4175.1.3</t>
  </si>
  <si>
    <t>WOS:000385250300003</t>
  </si>
  <si>
    <t>Kopuchian, C; Campagna, L; Di Giacomo, AS; Wilson, RE; Bulgarella, M; Petracci, P; Barnett, JM; Matus, R; Blank, O; McCracken, KG</t>
  </si>
  <si>
    <t>Kopuchian, Cecilia; Campagna, Leonardo; Di Giacomo, Adrian S.; Wilson, Robert E.; Bulgarella, Mariana; Petracci, Pablo; Mazar Barnett, Juan; Matus, Ricardo; Blank, Olivia; McCracken, Kevin G.</t>
  </si>
  <si>
    <t>Demographic history inferred from genome-wide data reveals two lineages of sheldgeese endemic to a glacial refugium in the southern Atlantic</t>
  </si>
  <si>
    <t>Chloephaga; conservation genetics; demographic modelling; endangered species; island endemism; Malvinas; Falkland Islands; Patagonia; Pleistocene refugium; taxonomy</t>
  </si>
  <si>
    <t>FALKLAND ISLANDS; CHLOEPHAGA-RUBIDICEPS; EVOLUTIONARY HISTORY; DIVERSIFICATION; DIVERGENCE; PATAGONIA; INDIVIDUALS; POPULATIONS; INFERENCE; MALVINAS</t>
  </si>
  <si>
    <t>Bulgarella, Mariana/C-2760-2008; Bulgarella, Mariana/U-6951-2019</t>
  </si>
  <si>
    <t>Bulgarella, Mariana/0000-0002-7582-8529; Bulgarella, Mariana/0000-0002-7582-8529</t>
  </si>
  <si>
    <t>10.1111/jbi.12767</t>
  </si>
  <si>
    <t>WOS:000384772900008</t>
  </si>
  <si>
    <t>Liu, SL; Hansen, MM; Jacobsen, MW</t>
  </si>
  <si>
    <t>Liu, Shenglin; Hansen, Michael M.; Jacobsen, Magnus W.</t>
  </si>
  <si>
    <t>Region-wide and ecotype-specific differences in demographic histories of threespine stickleback populations, estimated from whole genome sequences</t>
  </si>
  <si>
    <t>demographic history; pairwise sequentially Markovian coalescent analysis; phylogeographical lineage; postglacial recolonization; threespine stickleback; whole genome sequencing</t>
  </si>
  <si>
    <t>GASTEROSTEUS-ACULEATUS; ADAPTIVE EVOLUTION; GENE FLOW; DIVERGENCE; MITOCHONDRIAL; PHYLOGEOGRAPHY; SELECTION; REVEAL; NUCLEOTIDE; ADAPTATION</t>
  </si>
  <si>
    <t>Hansen, Michael M./Z-5047-2019; Hansen, Michael/I-5979-2013</t>
  </si>
  <si>
    <t>Hansen, Michael M./0000-0001-5372-4828; Hansen, Michael/0000-0001-5372-4828; Jacobsen, Magnus/0000-0002-7701-7025</t>
  </si>
  <si>
    <t>10.1111/mec.13827</t>
  </si>
  <si>
    <t>WOS:000385611300014</t>
  </si>
  <si>
    <t>Ritchie, AM; Lo, N; Ho, SYW</t>
  </si>
  <si>
    <t>Ritchie, Andrew M.; Lo, Nathan; Ho, Simon Y. W.</t>
  </si>
  <si>
    <t>Examining the sensitivity of molecular species delimitations to the choice of mitochondrial marker</t>
  </si>
  <si>
    <t>Species delineation; GMYC; Generalised Mixed Yule-Coalescent; Mitochondrial genome; Phylogenetic analysis</t>
  </si>
  <si>
    <t>EVOLUTIONARY RATES; PENALIZED LIKELIHOOD; DIVERGENCE TIME; DNA VARIATION; BROWN BEARS; PHYLOGEOGRAPHY; DIVERSITY; BARCODE; MODEL; DIVERSIFICATION</t>
  </si>
  <si>
    <t>Lo, Nathan/E-6115-2010; Ho, Simon YW/A-8417-2008</t>
  </si>
  <si>
    <t>Ho, Simon YW/0000-0002-0361-2307</t>
  </si>
  <si>
    <t>10.1007/s13127-016-0275-5</t>
  </si>
  <si>
    <t>WOS:000382857600004</t>
  </si>
  <si>
    <t>Costa, IR; Prosdocimi, F; Jennings, WB</t>
  </si>
  <si>
    <t>Costa, Igor Rodrigues; Prosdocimi, Francisco; Jennings, W. Bryan</t>
  </si>
  <si>
    <t>In silico phylogenomics using complete genomes: a case study on the evolution of hominoids</t>
  </si>
  <si>
    <t>GENOME RESEARCH</t>
  </si>
  <si>
    <t>ANCESTRAL POPULATION SIZES; SPECIES DIVERGENCE TIMES; RARE TAUTOMER HYPOTHESIS; ULTRACONSERVED ELEMENTS; SEQUENCE VARIATION; MOLECULAR-BIOLOGY; BAYES ESTIMATION; DNA-SEQUENCES; NUCLEAR LOCI; GENE TREES</t>
  </si>
  <si>
    <t>Jennings, Bryan/ABE-9193-2020; Prosdocimi, Francisco/V-5252-2019</t>
  </si>
  <si>
    <t>Jennings, Bryan/0000-0001-7700-8981; Prosdocimi, Francisco/0000-0002-6761-3069</t>
  </si>
  <si>
    <t>10.1101/gr.203950.115</t>
  </si>
  <si>
    <t>WOS:000382421000011</t>
  </si>
  <si>
    <t>Card, DC; Schield, DR; Adams, RH; Corbin, AB; Perry, BW; Andrew, AL; Pasquesi, GIM; Smith, EN; Jezkova, T; Boback, SM; Booth, W; Castoe, TA</t>
  </si>
  <si>
    <t>Card, Daren C.; Schield, Drew R.; Adams, Richard H.; Corbin, Andrew B.; Perry, Blair W.; Andrew, Audra L.; Pasquesi, Giulia I. M.; Smith, Eric N.; Jezkova, Tereza; Boback, Scott M.; Booth, Warren; Castoe, Todd A.</t>
  </si>
  <si>
    <t>Phylogeographic and population genetic analyses reveal multiple species of Boa and independent origins of insular dwarfism</t>
  </si>
  <si>
    <t>Bayesian species delimitation; Boidae; Population genomics; Population structure; RADseq</t>
  </si>
  <si>
    <t>EVOLUTIONARY HISTORY; DIVERGENCE-TIME; PANAMA UPLIFT; DE-NOVO; CONSTRICTOR; MITOCHONDRIAL; BIOGEOGRAPHY; DIVERSITY; INFERENCE; ALIGNMENT</t>
  </si>
  <si>
    <t>Card, Daren C./0000-0002-1629-5726</t>
  </si>
  <si>
    <t>10.1016/j.ympev.2016.05.034</t>
  </si>
  <si>
    <t>WOS:000380622600011</t>
  </si>
  <si>
    <t>Stervander, M; Alstrom, P; Olsson, U; Ottosson, U; Hansson, B; Bensch, S</t>
  </si>
  <si>
    <t>Stervander, Martin; Alstrom, Per; Olsson, Urban; Ottosson, Ulf; Hansson, Bengt; Bensch, Staffan</t>
  </si>
  <si>
    <t>Multiple instances of paraphyletic species and cryptic taxa revealed by mitochondrial and nuclear RAD data for Calandrella larks (Aves: Alaudidae)</t>
  </si>
  <si>
    <t>Cryptic taxa; Phylogeny; RAD; SNAPP; Museum specimens</t>
  </si>
  <si>
    <t>MAXIMUM-LIKELIHOOD-ESTIMATION; GENE TREE DISTRIBUTIONS; ANCIENT DNA; MULTILOCUS PHYLOGENY; DIVERGENCE TIMES; COALESCENT MODEL; MOLECULAR CLOCK; GALERIDA LARKS; SNP DISCOVERY; EVOLUTION</t>
  </si>
  <si>
    <t>Alstrom, Per/C-1619-2015; Stervander, Martin/I-7907-2015; Hansson, Bengt/L-8874-2013</t>
  </si>
  <si>
    <t>Alstrom, Per/0000-0001-7182-2763; Stervander, Martin/0000-0002-6139-7828; Hansson, Bengt/0000-0001-6694-8169</t>
  </si>
  <si>
    <t>10.1016/j.ympev.2016.05.032</t>
  </si>
  <si>
    <t>WOS:000380622600021</t>
  </si>
  <si>
    <t>Harvey, MG; Smith, BT; Glenn, TC; Faircloth, BC; Brumfield, RT</t>
  </si>
  <si>
    <t>Harvey, Michael G.; Smith, Brian Tilston; Glenn, Travis C.; Faircloth, Brant C.; Brumfield, Robb T.</t>
  </si>
  <si>
    <t>Sequence Capture versus Restriction Site Associated DNA Sequencing for Shallow Systematics</t>
  </si>
  <si>
    <t>Allele frequency spectrum; birds; coalescent methods; concordance analysis; massively parallel sequencing; next-generation sequencing; ultraconserved elements</t>
  </si>
  <si>
    <t>COMPARATIVE GENOMIC DATA; ULTRACONSERVED ELEMENTS; DE-NOVO; SPECIES-TREE; TARGET-ENRICHMENT; WIDE DEPARTURE; NEUTRAL MODEL; RAD-SEQ; GENERATION; SELECTION</t>
  </si>
  <si>
    <t>Glenn, Travis C/A-2390-2008; Faircloth, Brant C/Y-3978-2019; Brumfield, Robb T/K-6108-2015</t>
  </si>
  <si>
    <t>Glenn, Travis C/0000-0001-7725-3637; Brumfield, Robb T/0000-0003-2307-0688; Faircloth, Brant/0000-0002-1943-0217</t>
  </si>
  <si>
    <t>10.1093/sysbio/syw036</t>
  </si>
  <si>
    <t>WOS:000382171800011</t>
  </si>
  <si>
    <t>Saglam, IK; Baumsteiger, J; Smith, MJ; Linares-Casenave, J; Nichols, AL; Rourke, SMO; Miller, MR</t>
  </si>
  <si>
    <t>Saglam, Ismail K.; Baumsteiger, Jason; Smith, Matt J.; Linares-Casenave, Javier; Nichols, Andrew L.; Rourke, Sean M. O'; Miller, Michael R.</t>
  </si>
  <si>
    <t>Phylogenetics support an ancient common origin of two scientific icons: Devils Hole and Devils Hole pupfish</t>
  </si>
  <si>
    <t>ABBA-BABA; critically endangered; divergence estimates; multispecies coalescent; RAD sequencing; SNP assays</t>
  </si>
  <si>
    <t>SPECIES TREES; DIVERGENCE; RECORD; NEVADA; CALCITE; TIME; CONSERVATION; LAKES; LONG</t>
  </si>
  <si>
    <t>Saglam, Ismail K/V-5831-2018; saglam, ismail kudret/O-9571-2019</t>
  </si>
  <si>
    <t>Saglam, Ismail K/0000-0003-3136-7334; saglam, ismail kudret/0000-0003-3136-7334</t>
  </si>
  <si>
    <t>10.1111/mec.13732</t>
  </si>
  <si>
    <t>WOS:000381578200013</t>
  </si>
  <si>
    <t>Ottenburghs, J; Megens, HJ; Kraus, RHS; Madsen, O; van Hooft, P; van Wieren, SE; Crooijmans, RPMA; Ydenberg, RC; Groenen, MAM; Prins, HHT</t>
  </si>
  <si>
    <t>Ottenburghs, Jente; Megens, Hendrik-Jan; Kraus, Robert H. S.; Madsen, Ole; van Hooft, Pim; van Wieren, Sipke E.; Crooijmans, Richard P. M. A.; Ydenberg, Ronald C.; Groenen, Martien A. M.; Prins, Herbert H. T.</t>
  </si>
  <si>
    <t>A tree of geese: A phylogenomic perspective on the evolutionary history of True Geese</t>
  </si>
  <si>
    <t>Consensus; Concatenation; Gene tree; Hybridization; Incomplete lineage sorting; Species tree</t>
  </si>
  <si>
    <t>ANCESTRAL POPULATION SIZES; ESTIMATING SPECIES TREES; MITOCHONDRIAL-DNA; MAXIMUM-LIKELIHOOD; GENE TREES; DIVERGENCE TIMES; CANADA GEESE; GENOME; INCONGRUENCE; BIRDS</t>
  </si>
  <si>
    <t>Megens, Hendrik-Jan/E-9676-2010; Groenen, Martien/M-4696-2019; Groenen, Martien/D-8408-2012; Crooijmans, Richard PMA/E-2492-2012; Madsen, Ole/E-3730-2012; Megens, Hendrik-Jan/M-5300-2019</t>
  </si>
  <si>
    <t>Megens, Hendrik-Jan/0000-0002-3619-7533; Groenen, Martien/0000-0003-0484-4545; Groenen, Martien/0000-0003-0484-4545; Madsen, Ole/0000-0001-8082-7881; Megens, Hendrik-Jan/0000-0002-3619-7533; Ottenburghs, Jente/0000-0002-0335-9655</t>
  </si>
  <si>
    <t>10.1016/j.ympev.2016.05.021</t>
  </si>
  <si>
    <t>WOS:000378188100026</t>
  </si>
  <si>
    <t>Phung, TN; Huber, CD; Lohmueller, KE</t>
  </si>
  <si>
    <t>Phung, Tanya N.; Huber, Christian D.; Lohmueller, Kirk E.</t>
  </si>
  <si>
    <t>Determining the Effect of Natural Selection on Linked Neutral Divergence across Species</t>
  </si>
  <si>
    <t>BIASED GENE CONVERSION; ANCESTRAL POPULATION SIZES; MUTATION-RATE VARIATION; BACKGROUND-SELECTION; RECOMBINATION RATE; EVOLUTIONARY RATES; DELETERIOUS MUTATIONS; MOLECULAR EVOLUTION; GENOME BROWSER; GREAT APE</t>
  </si>
  <si>
    <t>e1006199</t>
  </si>
  <si>
    <t>10.1371/journal.pgen.1006199</t>
  </si>
  <si>
    <t>WOS:000382394500014</t>
  </si>
  <si>
    <t>Lamanna, F; Kirschbaum, F; Ernst, ARR; Feulner, PGD; Mamonekene, V; Paul, C; Tiedemann, R</t>
  </si>
  <si>
    <t>Lamanna, Francesco; Kirschbaum, Frank; Ernst, Anja R. R.; Feulner, Philine G. D.; Mamonekene, Victor; Paul, Christiane; Tiedemann, Ralph</t>
  </si>
  <si>
    <t>Species delimitation and phylogenetic relationships in a genus of African weakly-electric fishes (Osteoglossiformes, Mormyridae, Campylomormyrus)</t>
  </si>
  <si>
    <t>Mormyridae; Multispecies-coalescent; Campylomormyrus; Geometric morphometrics; Microsatellites; Species-delimitation</t>
  </si>
  <si>
    <t>POLLIMYRUS-ISIDORI; POPULATION-STRUCTURE; PHENOTYPIC PLASTICITY; GENETIC VARIANCE; ORGAN DISCHARGE; DNA-SEQUENCES; COALESCENT; TELEOSTEI; EVOLUTION; TREES</t>
  </si>
  <si>
    <t>Lamanna, Francesco/0000-0002-0447-759X; Tiedemann, Ralph/0000-0002-2604-6336; Feulner, Philine/0000-0002-8078-1788</t>
  </si>
  <si>
    <t>10.1016/j.ympev.2016.04.035</t>
  </si>
  <si>
    <t>WOS:000378188100002</t>
  </si>
  <si>
    <t>Carpi, G; Kitchen, A; Kim, HL; Ratan, A; Drautz-Moses, DI; McGraw, JJ; Kazimirova, M; Rizzoli, A; Schuster, SC</t>
  </si>
  <si>
    <t>Carpi, Giovanna; Kitchen, Andrew; Kim, Hie Lim; Ratan, Aakrosh; Drautz-Moses, Daniela I.; McGraw, John J.; Kazimirova, Maria; Rizzoli, Annapaola; Schuster, Stephan C.</t>
  </si>
  <si>
    <t>Mitogenomes reveal diversity of the European Lyme borreliosis vector Ixodes ricinus in Italy</t>
  </si>
  <si>
    <t>Ixodes; Genetic diversity; Mitochondrial DNA; Phylogeography; Coalescent</t>
  </si>
  <si>
    <t>TICK-BORNE PATHOGENS; TRANSFER-RNA GENES; CYTOPLASMIC INCOMPATIBILITY; MITOCHONDRIAL GENOMES; POPULATION-STRUCTURE; ROE DEER; ACARI; SEQUENCE; PROGRAM; PHYLOGEOGRAPHY</t>
  </si>
  <si>
    <t>Kim, Hie Lim/E-7393-2017; Kazimirova, Maria/U-8222-2017; Rizzoli, Annapaola/J-2439-2012</t>
  </si>
  <si>
    <t>Kim, Hie Lim/0000-0003-3080-9524; Kazimirova, Maria/0000-0001-6904-8342; Rizzoli, Annapaola/0000-0003-3997-6783</t>
  </si>
  <si>
    <t>10.1016/j.ympev.2016.05.009</t>
  </si>
  <si>
    <t>WOS:000378188100016</t>
  </si>
  <si>
    <t>Zucker, MR; Harvey, MG; Oswald, JA; Cuervo, A; Derryberry, E; Brumfield, RT</t>
  </si>
  <si>
    <t>Zucker, Marc R.; Harvey, Michael G.; Oswald, Jessica A.; Cuervo, Andres; Derryberry, Elizabeth; Brumfield, Robb T.</t>
  </si>
  <si>
    <t>The Mouse-colored Tyrannulet (Phaeomyias murina) is a species complex that includes the Cocos Flycatcher (Nesotriccus ridgwayi), an island form that underwent a population bottleneck</t>
  </si>
  <si>
    <t>Phylogeny; Cocos Island; Phylogeography; Ultraconserved elements; Exons; Coalescent methods</t>
  </si>
  <si>
    <t>GENETIC-VARIATION; ULTRACONSERVED ELEMENTS; MOLECULAR EVOLUTION; AVIAN BIOGEOGRAPHY; YELLOW WARBLER; DIVERGENCE; MAINLAND; BIODIVERSITY; PHYLOGENY; SELECTION</t>
  </si>
  <si>
    <t>Cuervo, Andres M./M-8732-2019; Brumfield, Robb T/K-6108-2015</t>
  </si>
  <si>
    <t>Cuervo, Andres M./0000-0002-4949-0288; Brumfield, Robb T/0000-0003-2307-0688</t>
  </si>
  <si>
    <t>10.1016/j.ympev.2016.04.031</t>
  </si>
  <si>
    <t>WOS:000378188100025</t>
  </si>
  <si>
    <t>Edwards, SV; Potter, S; Schmitt, CJ; Bragg, JG; Moritz, C</t>
  </si>
  <si>
    <t>Edwards, Scott V.; Potter, Sally; Schmitt, C. Jonathan; Bragg, Jason G.; Moritz, Craig</t>
  </si>
  <si>
    <t>Reticulation, divergence, and the phylogeography-phylogenetics continuum</t>
  </si>
  <si>
    <t>monsoon tropics; introgression; comparative phylogeography; species trees; coalescent theory</t>
  </si>
  <si>
    <t>MULTISPECIES COALESCENT MODEL; RECOMBINATION RATE VARIATION; WILLOW SALIX-MELANOPSIS; GENE-FLOW; POPULATION HISTORY; NORTHERN AUSTRALIA; MITOCHONDRIAL-DNA; MONSOON TROPICS; SPECIES TREES; STATISTICAL PHYLOGEOGRAPHY</t>
  </si>
  <si>
    <t>Bragg, Jason/P-7675-2019; Bragg, Jason/R-5611-2016; Edwards, Scott V./D-9071-2018; Potter, Sally/AAZ-3392-2020</t>
  </si>
  <si>
    <t>Bragg, Jason/0000-0002-7621-7295; Bragg, Jason/0000-0002-7621-7295; Edwards, Scott V./0000-0003-2535-6217; Potter, Sally/0000-0002-5150-7501</t>
  </si>
  <si>
    <t>JUL 19</t>
  </si>
  <si>
    <t>10.1073/pnas.1601066113</t>
  </si>
  <si>
    <t>WOS:000380224500037</t>
  </si>
  <si>
    <t>Cahill, JA; Soares, AER; Green, RE; Shapiro, B</t>
  </si>
  <si>
    <t>Cahill, James A.; Soares, Andre E. R.; Green, Richard E.; Shapiro, Beth</t>
  </si>
  <si>
    <t>Inferring species divergence times using pairwise sequential Markovian coalescent modelling and low-coverage genomic data</t>
  </si>
  <si>
    <t>PHILOSOPHICAL TRANSACTIONS OF THE ROYAL SOCIETY B-BIOLOGICAL SCIENCES</t>
  </si>
  <si>
    <t>PSMC; great apes; bears; species divergence</t>
  </si>
  <si>
    <t>WITH-GENE-FLOW; POPULATION HISTORY; EVOLUTIONARY RATE; Y-CHROMOSOMES; MUTATION-RATE; GREAT APE; SPECIATION; POLAR; BEARS; NEANDERTHAL</t>
  </si>
  <si>
    <t>Soares, Andre Elias Rodrigues/H-5195-2016; Cahill, James/AAC-3145-2021</t>
  </si>
  <si>
    <t>Soares, Andre Elias Rodrigues/0000-0002-7768-2199; Shapiro, Beth/0000-0002-2733-7776; Cahill, James/0000-0002-7145-0215; Green, Richard/0000-0003-0516-5827</t>
  </si>
  <si>
    <t>10.1098/rstb.2015.0138</t>
  </si>
  <si>
    <t>WOS:000378317000011</t>
  </si>
  <si>
    <t>Wang, J; Street, NR; Scofield, DG; Ingvarsson, PK</t>
  </si>
  <si>
    <t>Wang, Jing; Street, Nathaniel R.; Scofield, Douglas G.; Ingvarsson, Par K.</t>
  </si>
  <si>
    <t>Variation in Linked Selection and Recombination Drive Genomic Divergence during Allopatric Speciation of European and American Aspens</t>
  </si>
  <si>
    <t>Populus tremula; Populus tremuloides; whole-genome re-sequencing; demographic histories; heterogeneous genomic differentiation; linked selection; recombination</t>
  </si>
  <si>
    <t>POPULUS-TREMULA; NUCLEOTIDE POLYMORPHISM; GENETIC DIVERSITY; NATURAL-SELECTION; POPULATION-SIZE; ISLANDS; HISTORY; DIFFERENTIATION; DISCOVERY; EVOLUTION</t>
  </si>
  <si>
    <t>Street, Nathaniel Robert/B-3920-2008; Ingvarsson, Par/G-2748-2010; Scofield, Douglas/B-4246-2009</t>
  </si>
  <si>
    <t>Street, Nathaniel Robert/0000-0001-6031-005X; Ingvarsson, Par/0000-0001-9225-7521; Scofield, Douglas/0000-0001-5235-6461</t>
  </si>
  <si>
    <t>10.1093/molbev/msw051</t>
  </si>
  <si>
    <t>WOS:000378767100009</t>
  </si>
  <si>
    <t>Bielejec, F; Baele, G; Rodrigo, AG; Suchard, MA; Lemey, P</t>
  </si>
  <si>
    <t>Bielejec, Filip; Baele, Guy; Rodrigo, Allen G.; Suchard, Marc A.; Lemey, Philippe</t>
  </si>
  <si>
    <t>Identifying predictors of time-inhomogeneous viral evolutionary processes</t>
  </si>
  <si>
    <t>VIRUS EVOLUTION</t>
  </si>
  <si>
    <t>Bayesian phylogenetics; evolutionary rate; pathogen; virus evolution; generalized linear models; codon substitution models; epoch models</t>
  </si>
  <si>
    <t>NONSYNONYMOUS NUCLEOTIDE SUBSTITUTION; POPULATION-DYNAMICS; VIRUS EVOLUTION; SELECTION; RATES; PROGRESSION; INFERENCE; MODELS; BAYES</t>
  </si>
  <si>
    <t>Baele, Guy/R-8157-2017; Lemey, Philippe/C-3755-2018; Rodrigo, Allen/E-8905-2015</t>
  </si>
  <si>
    <t>Baele, Guy/0000-0002-1915-7732; Lemey, Philippe/0000-0003-2826-5353; Rodrigo, Allen/0000-0002-8327-7317</t>
  </si>
  <si>
    <t>vew023</t>
  </si>
  <si>
    <t>10.1093/ve/vew023</t>
  </si>
  <si>
    <t>WOS:000399950900005</t>
  </si>
  <si>
    <t>Tamaki, I; Setsuko, S; Tomaru, N</t>
  </si>
  <si>
    <t>Tamaki, Ichiro; Setsuko, Suzuki; Tomaru, Nobuhiro</t>
  </si>
  <si>
    <t>Genetic diversity and structure of remnant Magnolia stellata populations affected by anthropogenic pressures and a conservation strategy for maintaining their current genetic diversity</t>
  </si>
  <si>
    <t>Coalescent approach; Future prediction; Genetic differentiation; Individual based simulation; Migration; Ubiquitous genotyping</t>
  </si>
  <si>
    <t>MULTILOCUS GENOTYPE DATA; FEMALE REPRODUCTIVE SUCCESS; CLIMATE-CHANGE; SUBDIVIDED POPULATIONS; MICROSATELLITE LOCI; ALLELE FREQUENCIES; VIABILITY ANALYSIS; MIGRATION RATES; THREATENED TREE; JAPANESE TREE</t>
  </si>
  <si>
    <t>Setsuko, Suzuki/0000-0002-0612-1853</t>
  </si>
  <si>
    <t>10.1007/s10592-016-0817-6</t>
  </si>
  <si>
    <t>WOS:000376087200017</t>
  </si>
  <si>
    <t>Maldonado-Sanchez, D; Gutierrez-Rodriguez, C; Ornelas, JF</t>
  </si>
  <si>
    <t>Maldonado-Sanchez, Denisse; Gutierrez-Rodriguez, Carla; Francisco Ornelas, Juan</t>
  </si>
  <si>
    <t>Genetic divergence in the common bush-tanager Chlorospingus ophthalmicus (Ayes: Emberizidae) throughout Mexican cloud forests: The role of geography, ecology and Pleistocene climatic fluctuations</t>
  </si>
  <si>
    <t>Cloud forests; Gene flow; Morphotectonic provinces; Pleistocene glaciations; Population divergence; Subspecies</t>
  </si>
  <si>
    <t>COMPARATIVE PHYLOGEOGRAPHY; POPULATION-GENETICS; CENTRAL-AMERICA; COMPLEX; DIFFERENTIATION; SPECIATION; BIRD; EXPANSION; SOFTWARE; FLOW</t>
  </si>
  <si>
    <t>Gutierrez-Rodriguez, Carla/E-1559-2015; Ornelas, Juan Francisco/A-2250-2014</t>
  </si>
  <si>
    <t>Gutierrez-Rodriguez, Carla/0000-0002-7142-4164; Ornelas, Juan Francisco/0000-0002-1124-1163</t>
  </si>
  <si>
    <t>10.1016/j.ympev.2016.03.014</t>
  </si>
  <si>
    <t>WOS:000375896000008</t>
  </si>
  <si>
    <t>de Sousa, F; Bertrand, YJK; Pfeil, BE</t>
  </si>
  <si>
    <t>de Sousa, Filipe; Bertrand, Yann J. K.; Pfeil, Bernard E.</t>
  </si>
  <si>
    <t>Patterns of phylogenetic incongruence in Medicago found among six loci</t>
  </si>
  <si>
    <t>PLANT SYSTEMATICS AND EVOLUTION</t>
  </si>
  <si>
    <t>Coalescent; Hybridisation; Incomplete lineage sorting; Medicago; Phylogeny</t>
  </si>
  <si>
    <t>GENUS MEDICAGO; EVOLUTION; HISTORY; SPECIFICITY; CHARACTERS; SPECIATION; INFERENCE; GENOMES; EXAMPLE; RATES</t>
  </si>
  <si>
    <t>Bertrand, Yann/R-5850-2018; Pfeil, Bernard E/C-1108-2008</t>
  </si>
  <si>
    <t>Bertrand, Yann/0000-0001-6593-6959; Pfeil, Bernard E/0000-0001-8179-2270; Sousa, Filipe/0000-0003-4681-8951</t>
  </si>
  <si>
    <t>10.1007/s00606-016-1278-6</t>
  </si>
  <si>
    <t>WOS:000374310400001</t>
  </si>
  <si>
    <t>Papakostas, S; Michaloudi, E; Proios, K; Brehm, M; Verhage, L; Rota, J; Pena, C; Stamou, G; Pritchard, VL; Fontaneto, D; Declerck, SAJ</t>
  </si>
  <si>
    <t>Papakostas, Spiros; Michaloudi, Evangelia; Proios, Konstantinos; Brehm, Michaela; Verhage, Laurens; Rota, Jadranka; Pena, Carlos; Stamou, Georgia; Pritchard, Victoria L.; Fontaneto, Diego; Declerck, Steven A. J.</t>
  </si>
  <si>
    <t>Integrative Taxonomy Recognizes Evolutionary Units Despite Widespread Mitonuclear Discordance: Evidence from a Rotifer Cryptic Species Complex</t>
  </si>
  <si>
    <t>18S and 28S ribosomal RNA genes; cyclical parthenogens; cytochrome c oxidase subunit I; DNA barcoding; GMYC; haploweb; internal transcribed spacer I; reticulate evolution</t>
  </si>
  <si>
    <t>MULTIPLE SEQUENCE ALIGNMENT; SECONDARY STRUCTURE; MITOCHONDRIAL PSEUDOGENES; MORPHOLOGICAL STASIS; POPULATION-STRUCTURE; MOLECULAR EVOLUTION; DIVERGENCE TIMES; RIBOSOMAL DNA; HYBRIDIZATION; SPECIATION</t>
  </si>
  <si>
    <t>Rota, Jadranka/C-6702-2011; Brehm, Michaela/C-6721-2012; Declerck, Steven/E-4338-2010; Fontaneto, Diego/B-9710-2008; KNAW, NIOO-KNAW/A-4320-2012; Papakostas, Spiros/J-7452-2012</t>
  </si>
  <si>
    <t>Rota, Jadranka/0000-0003-0220-3920; Declerck, Steven/0000-0001-6179-667X; Fontaneto, Diego/0000-0002-5770-0353; Stamou, Georgia/0000-0002-0709-3698; KNAW, NIOO-KNAW/0000-0002-3835-159X; Papakostas, Spiros/0000-0002-5563-0048; Pritchard, Victoria/0000-0003-0992-7403</t>
  </si>
  <si>
    <t>10.1093/sysbio/syw016</t>
  </si>
  <si>
    <t>WOS:000375210300012</t>
  </si>
  <si>
    <t>Lacerda, ALF; Kersanach, R; Cortinhas, MCS; Prata, PFS; Dumont, LFC; Proietti, MC; Maggioni, R; D'Incao, F</t>
  </si>
  <si>
    <t>Figueiredo Lacerda, Ana Luzia; Kersanach, Ralf; Silva Cortinhas, Maria Cristina; Sanmartin Prata, Pedro Fernandes; Cestari Dumont, Luiz Felipe; Proietti, Maira Carneiro; Maggioni, Rodrigo; D'Incao, Fernando</t>
  </si>
  <si>
    <t>High Connectivity among Blue Crab (Callinectes sapidus) Populations in the Western South Atlantic</t>
  </si>
  <si>
    <t>MAXIMUM-LIKELIHOOD-ESTIMATION; CHINESE MITTEN CRAB; MICROSATELLITE MARKERS; GENETIC DIFFERENTIATION; COALESCENT APPROACH; ERIOCHEIR-SINENSIS; CHESAPEAKE BAY; 1896 DECAPODA; BRAZIL; PORTUNIDAE</t>
  </si>
  <si>
    <t>Lourenco, Carla R./M-3661-2013; Maggioni, Rodrigo/E-5948-2011</t>
  </si>
  <si>
    <t>Lourenco, Carla R./0000-0002-6837-0986; Maggioni, Rodrigo/0000-0002-1119-1020; Lacerda, Ana Luzia/0000-0001-6654-5597</t>
  </si>
  <si>
    <t>APR 11</t>
  </si>
  <si>
    <t>e0153124</t>
  </si>
  <si>
    <t>10.1371/journal.pone.0153124</t>
  </si>
  <si>
    <t>WOS:000373891000032</t>
  </si>
  <si>
    <t>Harris, SE; Xue, AT; Alvarado-Serrano, D; Boehm, JT; Joseph, T; Hickerson, MJ; Munshi-South, J</t>
  </si>
  <si>
    <t>Harris, Stephen E.; Xue, Alexander T.; Alvarado-Serrano, Diego; Boehm, Joel T.; Joseph, Tyler; Hickerson, Michael J.; Munshi-South, Jason</t>
  </si>
  <si>
    <t>Urbanization shapes the demographic history of a native rodent (the white-footed mouse, Peromyscus leucopus) in New York City</t>
  </si>
  <si>
    <t>BIOLOGY LETTERS</t>
  </si>
  <si>
    <t>ddRADseq; Peromyscus leucopus; composite likelihood; site-frequency spectrum</t>
  </si>
  <si>
    <t>POPULATIONS</t>
  </si>
  <si>
    <t>Munshi-South, Jason/0000-0002-8067-4341</t>
  </si>
  <si>
    <t>APR 1</t>
  </si>
  <si>
    <t>10.1098/rsbl.2015.0983</t>
  </si>
  <si>
    <t>WOS:000377317700010</t>
  </si>
  <si>
    <t>Kavembe, GD; Kautt, AF; Machado-Schiaffino, G; Meyer, A</t>
  </si>
  <si>
    <t>Kavembe, Geraldine D.; Kautt, Andreas F.; Machado-Schiaffino, Gonzalo; Meyer, Axel</t>
  </si>
  <si>
    <t>Eco-morphological differentiation in Lake Magadi tilapia, an extremophile cichlid fish living in hot, alkaline and hypersaline lakes in East Africa</t>
  </si>
  <si>
    <t>niche width; RAD-seq; site frequency spectrum; soda lakes; stable isotopes</t>
  </si>
  <si>
    <t>STABLE-ISOTOPE ANALYSES; ADAPTIVE RADIATION; EXPLOSIVE SPECIATION; POPULATION-STRUCTURE; GENE FLOW; INTROGRESSIVE HYBRIDIZATION; GEOMETRIC MORPHOMETRICS; UNSAMPLED POPULATIONS; SAMPLED POPULATIONS; MIGRATION RATES</t>
  </si>
  <si>
    <t>Machado-Schiaffino, Gonzalo/Q-9480-2018; Machado-Schiaffino, Gonzalo/AAE-3114-2020; Meyer, Axel/C-9826-2009</t>
  </si>
  <si>
    <t>Machado-Schiaffino, Gonzalo/0000-0002-4049-3247; Machado-Schiaffino, Gonzalo/0000-0002-4049-3247; Meyer, Axel/0000-0002-0888-8193</t>
  </si>
  <si>
    <t>10.1111/mec.13461</t>
  </si>
  <si>
    <t>WOS:000373104500015</t>
  </si>
  <si>
    <t>Zhao, YP; Yan, XL; Muir, G; Dai, QY; Koch, MA; Fu, CX</t>
  </si>
  <si>
    <t>Zhao, Yun-Peng; Yan, Xiao-Ling; Muir, Graham; Dai, Qiong-Yan; Koch, Marcus A.; Fu, Cheng-Xin</t>
  </si>
  <si>
    <t>Incongruent range dynamics between co-occurring Asian temperate tree species facilitated by life history traits</t>
  </si>
  <si>
    <t>Asymmetric gene flow; F-ST; Ginkgo biloba; late-Pleistocene divergence; lifetime reproductive success; random genetic drift; temporal dynamics</t>
  </si>
  <si>
    <t>GINKGO-BILOBA L.; HUMAN MITOCHONDRIAL-DNA; LIVING FOSSIL GINKGO; CHLOROPLAST DNA; POPULATION-STRUCTURE; MOLECULAR PHYLOGEOGRAPHY; MICROSATELLITE MARKERS; QUATERNARY CLIMATE; GENETIC-VARIATION; EAST-ASIA</t>
  </si>
  <si>
    <t>Koch, Marcus A/A-4924-2011</t>
  </si>
  <si>
    <t>Koch, Marcus A/0000-0002-1693-6829</t>
  </si>
  <si>
    <t>10.1002/ece3.2014</t>
  </si>
  <si>
    <t>WOS:000374568300009</t>
  </si>
  <si>
    <t>Call, A; Sun, YX; Yu, Y; Pearman, PB; Thomas, DT; Trigiano, RN; Carbone, I; Xiang, QY</t>
  </si>
  <si>
    <t>Call, Ashley; Sun, Yan-Xia; Yu, Yan; Pearman, Peter B.; Thomas, David T.; Trigiano, Robert N.; Carbone, Ignazio; Xiang, Qiu-Yun (Jenny)</t>
  </si>
  <si>
    <t>Genetic structure and post-glacial expansion of Cornus florida L. (Cornaceae): integrative evidence from phylogeography, population demographic history, and species distribution modeling</t>
  </si>
  <si>
    <t>Bayesian skyride plot; Cornus florida; LGM; phylogeography; plastid DNA; post-glacial range expansion; species distribution modeling</t>
  </si>
  <si>
    <t>EASTERN NORTH-AMERICA; DOGWOOD ANTHRACNOSE; DISCULA-DESTRUCTIVA; FLOWERING DOGWOOD; GLACIAL REFUGIA; STATISTICAL TESTS; CLIMATE-CHANGE; FOREST; INFERENCE; PHYLOGENY</t>
  </si>
  <si>
    <t>Yu, Yan/T-3280-2019; Pearman, Peter B/C-6298-2011</t>
  </si>
  <si>
    <t>Pearman, Peter B/0000-0002-0794-101X; Yu, Yan/0000-0001-7177-7552; Xiang, Jenny/0000-0002-9016-0678</t>
  </si>
  <si>
    <t>10.1111/jse.12171</t>
  </si>
  <si>
    <t>WOS:000372910300005</t>
  </si>
  <si>
    <t>Potter, S; Bragg, JG; Peter, BM; Bi, K; Moritz, C</t>
  </si>
  <si>
    <t>Potter, Sally; Bragg, Jason G.; Peter, Benjamin M.; Bi, Ke; Moritz, Craig</t>
  </si>
  <si>
    <t>Phylogenomics at the tips: inferring lineages and their demographic history in a tropical lizard, Carlia amax</t>
  </si>
  <si>
    <t>exon capture; population genomic; reptile; single nucleotide polymorphism; species delimitation</t>
  </si>
  <si>
    <t>ENGLISH COMPANY ISLANDS; BAYESIAN SPECIES DELIMITATION; ANCHORED HYBRID ENRICHMENT; NORTH-WESTERN AUSTRALIA; MOLECULAR PHYLOGENY; ARNHEM-LAND; ULTRACONSERVED ELEMENTS; POPULATION-STRUCTURE; CRYPTIC DIVERSITY; MITOCHONDRIAL</t>
  </si>
  <si>
    <t>Bragg, Jason/P-7675-2019; Potter, Sally/AAZ-3392-2020; Bragg, Jason/R-5611-2016</t>
  </si>
  <si>
    <t>Bragg, Jason/0000-0002-7621-7295; Potter, Sally/0000-0002-5150-7501; Bragg, Jason/0000-0002-7621-7295</t>
  </si>
  <si>
    <t>10.1111/mec.13546</t>
  </si>
  <si>
    <t>WOS:000372253800011</t>
  </si>
  <si>
    <t>Leavitt, SD; Grewe, F; Widhelm, T; Muggia, L; Wray, B; Lumbsch, HT</t>
  </si>
  <si>
    <t>Leavitt, Steven D.; Grewe, Felix; Widhelm, Todd; Muggia, Lucia; Wray, Brian; Lumbsch, H. Thorsten</t>
  </si>
  <si>
    <t>Resolving evolutionary relationships in lichen-forming fungi using diverse phylogenomic datasets and analytical approaches</t>
  </si>
  <si>
    <t>SPECIES TREE ESTIMATION; DELIMITATION; INFERENCE; GENES; MULTILOCUS; INCONGRUENCE; DIVERGENCE; MORPHOLOGY; THOUSANDS; ACCURACY</t>
  </si>
  <si>
    <t>Lumbsch, Thorsten/0000-0003-1512-835X; Widhelm, Todd/0000-0001-6453-3429; Grewe, Felix/0000-0002-2805-5930</t>
  </si>
  <si>
    <t>FEB 26</t>
  </si>
  <si>
    <t>10.1038/srep22262</t>
  </si>
  <si>
    <t>WOS:000370873300001</t>
  </si>
  <si>
    <t>Delplancke, M; Yazbek, M; Arrigo, N; Espindola, A; Joly, H; Alvarez, N</t>
  </si>
  <si>
    <t>Delplancke, Malou; Yazbek, Mariana; Arrigo, Nils; Espindola, Anahi; Joly, Helene; Alvarez, Nadir</t>
  </si>
  <si>
    <t>Combining conservative and variable markers to infer the evolutionary history of Prunus subgen. Amygdalus s.l. under domestication</t>
  </si>
  <si>
    <t>GENETIC RESOURCES AND CROP EVOLUTION</t>
  </si>
  <si>
    <t>Amygdalus; Almonds; Domestication; Phylogeny; SSR; S6pdh</t>
  </si>
  <si>
    <t>MULTIPLE SEQUENCE ALIGNMENT; CROSS-SPECIES AMPLIFICATION; MICROSATELLITE LOCI; GENETIC DISTANCES; PHYLOGENETIC-RELATIONSHIPS; ARABIDOPSIS-THALIANA; POPULATION-GENETICS; NORTHERN SYRIA; MIXED MODELS; PERSICA L.</t>
  </si>
  <si>
    <t>Alvarez, Nadir/B-4318-2010; Malou, Delplancke/ABE-3926-2020</t>
  </si>
  <si>
    <t xml:space="preserve">Alvarez, Nadir/0000-0002-0729-166X; </t>
  </si>
  <si>
    <t>10.1007/s10722-015-0242-6</t>
  </si>
  <si>
    <t>WOS:000368726400006</t>
  </si>
  <si>
    <t>Lohse, K; Chmelik, M; Martin, SH; Barton, NH</t>
  </si>
  <si>
    <t>Lohse, Konrad; Chmelik, Martin; Martin, Simon H.; Barton, Nicholas H.</t>
  </si>
  <si>
    <t>Efficient Strategies for Calculating Blockwise Likelihoods Under the Coalescent</t>
  </si>
  <si>
    <t>maximum likelihood; population divergence; gene flow; structured coalescent; generating function</t>
  </si>
  <si>
    <t>PAIRWISE NUCLEOTIDE DIFFERENCES; POPULATION HISTORY; INFERENCE; DIVERGENCE; SEQUENCE; SAMPLES; NUMBER; MODEL; TIME; HYBRIDIZATION</t>
  </si>
  <si>
    <t>Martin, Simon H/H-4400-2019</t>
  </si>
  <si>
    <t>Martin, Simon H/0000-0002-0747-7456; Lohse, Konrad/0000-0001-9918-058X</t>
  </si>
  <si>
    <t>+</t>
  </si>
  <si>
    <t>10.1534/genetics.115.183814</t>
  </si>
  <si>
    <t>WOS:000371304600032</t>
  </si>
  <si>
    <t>Bryant, JM; Thibault, VC; Smith, DGE; McLuckie, J; Heron, I; Sevilla, IA; Biet, F; Harris, SR; Maskell, DJ; Bentley, SD; Parkhill, J; Stevenson, K</t>
  </si>
  <si>
    <t>Bryant, Josephine M.; Thibault, Virginie C.; Smith, David G. E.; McLuckie, Joyce; Heron, Ian; Sevilla, Iker A.; Biet, Franck; Harris, Simon R.; Maskell, Duncan J.; Bentley, Stephen D.; Parkhill, Julian; Stevenson, Karen</t>
  </si>
  <si>
    <t>Phylogenomic exploration of the relationships between strains of Mycobacterium avium subspecies paratuberculosis</t>
  </si>
  <si>
    <t>Mycobacterium avium subspecies paratuberculosis; Johne's disease; Genome wide sequencing; Phylogenomics; Genotyping</t>
  </si>
  <si>
    <t>MOLECULAR EPIDEMIOLOGY; GENETIC DIVERSITY; DISEASE PATIENTS; VARIABLE-NUMBER; CROHNS-DISEASE; TUBERCULOSIS; CATTLE; POLYMORPHISMS; TRANSMISSION; INFECTION</t>
  </si>
  <si>
    <t>Smith, David/N-9743-2018; Sevilla, Iker A/O-6060-2014; Parkhill, Julian/G-4703-2011</t>
  </si>
  <si>
    <t>Smith, David/0000-0002-2484-2603; Sevilla, Iker A/0000-0003-3968-3390; Parkhill, Julian/0000-0002-7069-5958; Stevenson, Karen/0000-0003-0270-9550; Biet, Franck/0000-0001-8425-6158</t>
  </si>
  <si>
    <t>JAN 26</t>
  </si>
  <si>
    <t>10.1186/s12864-015-2234-5</t>
  </si>
  <si>
    <t>WOS:000368893800001</t>
  </si>
  <si>
    <t>Jimenez, RA; Ornelas, JF</t>
  </si>
  <si>
    <t>Jimenez, Rosa Alicia; Ornelas, Juan Francisco</t>
  </si>
  <si>
    <t>Historical and current introgression in a Mesoamerican hummingbird species complex: a biogeographic perspective</t>
  </si>
  <si>
    <t>Hummingbirds; Pleistocene; Mesoamerica; Phylogeography; Amazilia; Speciation; Introgression; Biogeography; Genetics; Ecology; Evolutionary studies</t>
  </si>
  <si>
    <t>DIVERGENT MITOCHONDRIAL LINEAGES; QUATERNARY CLIMATE OSCILLATIONS; GENE FLOW; NICHE CONSERVATISM; MOLECULAR PHYLOGENETICS; EVOLUTIONARY HISTORY; POPULATION-GENETICS; SECONDARY CONTACT; MIGRATION RATES; DNA</t>
  </si>
  <si>
    <t>Ornelas, Juan Francisco/A-2250-2014</t>
  </si>
  <si>
    <t>Ornelas, Juan Francisco/0000-0002-1124-1163</t>
  </si>
  <si>
    <t>JAN 12</t>
  </si>
  <si>
    <t>e1556</t>
  </si>
  <si>
    <t>10.7717/peerj.1556</t>
  </si>
  <si>
    <t>WOS:000368066600005</t>
  </si>
  <si>
    <t>Xiao, YS; Li, J; Ren, GJ; Ma, DY; Wang, YF; Xiao, ZZ; Xu, SH</t>
  </si>
  <si>
    <t>Xiao, Yongshuang; Li, Jun; Ren, Guijing; Ma, Daoyuan; Wang, Yanfeng; Xiao, ZhiZhong; Xu, Shihong</t>
  </si>
  <si>
    <t>Pronounced population genetic differentiation in the rock bream Oplegnathus fasciatus inferred from mitochondrial DNA sequences</t>
  </si>
  <si>
    <t>COI; control region; Cytb; genetic diversity; genetic structure; Oplegnathus fasciatus</t>
  </si>
  <si>
    <t>MICROSATELLITE ANALYSIS; CONTROL-REGION; ICE AGES; PLEISTOCENE; PHYLOGEOGRAPHY; PACIFIC; FISHES; DIVERGENCE; SPECIATION; OCEAN</t>
  </si>
  <si>
    <t>10.3109/19401736.2014.982553</t>
  </si>
  <si>
    <t>WOS:000377538000208</t>
  </si>
  <si>
    <t>Kuo, HC; Chen, SF; Fang, YP; Cotton, JA; Parker, JD; Csorba, G; Lim, BK; Eger, JL; Chen, CH; Chou, CH; Rossiter, SJ</t>
  </si>
  <si>
    <t>Kuo, Hao-Chih; Chen, Shiang-Fan; Fang, Yin-Ping; Cotton, James A.; Parker, Joe D.; Csorba, Gabor; Lim, Burton K.; Eger, Judith L.; Chen, Chia-Hong; Chou, Cheng-Han; Rossiter, Stephen J.</t>
  </si>
  <si>
    <t>Speciation processes in putative island endemic sister bat species: false impressions from mitochondrial DNA and microsatellite data</t>
  </si>
  <si>
    <t>gene flow; introgressive hybridization; Murina; nonallopatric divergence; Taiwan</t>
  </si>
  <si>
    <t>SYMPATRIC SPECIATION; GENE FLOW; POPULATION-STRUCTURE; CHIROPTERA VESPERTILIONIDAE; RANGEWIDE PHYLOGEOGRAPHY; REPRODUCTIVE ISOLATION; HYBRIDIZATION; INTROGRESSION; INFERENCE; MURINA</t>
  </si>
  <si>
    <t>Cotton, James A/B-8806-2008; Lim, Burton/A-1148-2011</t>
  </si>
  <si>
    <t>Cotton, James A/0000-0001-5475-3583; Rossiter, Stephen/0000-0002-3881-4515; Lim, Burton/0000-0002-0884-0421; Csorba, Gabor/0000-0001-5720-4600</t>
  </si>
  <si>
    <t>10.1111/mec.13425</t>
  </si>
  <si>
    <t>WOS:000365756900015</t>
  </si>
  <si>
    <t>Lipson, M; Loh, PR; Sankararaman, S; Patterson, N; Berger, B; Reich, D</t>
  </si>
  <si>
    <t>Lipson, Mark; Loh, Po-Ru; Sankararaman, Sriram; Patterson, Nick; Berger, Bonnie; Reich, David</t>
  </si>
  <si>
    <t>Calibrating the Human Mutation Rate via Ancestral Recombination Density in Diploid Genomes</t>
  </si>
  <si>
    <t>DE-NOVO MUTATIONS; POPULATION HISTORY; SEQUENCE; EVOLUTION; PATTERNS; SPECTRUM; COALESCENT; CROSSOVER; GERMLINE; HOTSPOTS</t>
  </si>
  <si>
    <t>e1005550</t>
  </si>
  <si>
    <t>10.1371/journal.pgen.1005550</t>
  </si>
  <si>
    <t>WOS:000366179000006</t>
  </si>
  <si>
    <t>Bunnefeld, L; Frantz, LAF; Lohse, K</t>
  </si>
  <si>
    <t>Bunnefeld, Lynsey; Frantz, Laurent A. F.; Lohse, Konrad</t>
  </si>
  <si>
    <t>Inferring Bottlenecks from Genome-Wide Samples of Short Sequence Blocks</t>
  </si>
  <si>
    <t>demographic inference; population bottleneck; generating function; maximum likelihood; Sus cebifrons</t>
  </si>
  <si>
    <t>POPULATION-SIZE CHANGES; ALLELE FREQUENCY-SPECTRUM; BAYESIAN-INFERENCE; NEUTRALITY TESTS; SELECTIVE SWEEPS; MULTIPLE LOCI; PIG GENOMES; HISTORY; LIKELIHOOD; DIVERGENCE</t>
  </si>
  <si>
    <t>BUNNEFELD, LYNSEY/0000-0002-9226-7153; Frantz, Laurent/0000-0001-8030-3885; Lohse, Konrad/0000-0001-9918-058X</t>
  </si>
  <si>
    <t>U651</t>
  </si>
  <si>
    <t>10.1534/genetics.115.179861</t>
  </si>
  <si>
    <t>WOS:000365517200026</t>
  </si>
  <si>
    <t>Kangas, VM; Kvist, L; Kholodova, M; Nygren, T; Danilov, P; Panchenko, D; Fraimout, A; Aspi, J</t>
  </si>
  <si>
    <t>Kangas, Veli-Matti; Kvist, Laura; Kholodova, Marina; Nygren, Tuire; Danilov, Pjotr; Panchenko, Danila; Fraimout, Antoine; Aspi, Jouni</t>
  </si>
  <si>
    <t>Evidence of post-glacial secondary contact and subsequent anthropogenic influence on the genetic composition of Fennoscandian moose (Alces alces)</t>
  </si>
  <si>
    <t>Alces alces; genetic diversity; genetic structure; microsatellites; mitochondrial DNA; Northern Europe; post-glacial recolonization; secondary contact</t>
  </si>
  <si>
    <t>COMPUTER-PROGRAM; COMPREHENSIVE ANALYSIS; SOFTWARE; HISTORY; PHYLOGEOGRAPHY; CONSEQUENCES; POLYMORPHISM; DIVERGENCE; DIVERSITY; PACKAGE</t>
  </si>
  <si>
    <t>Kholodova, Marina/V-3628-2019; Panchenko, Danila/A-9616-2014; Aspi, Jouni O/B-3087-2012</t>
  </si>
  <si>
    <t xml:space="preserve">Panchenko, Danila/0000-0003-1955-4196; </t>
  </si>
  <si>
    <t>10.1111/jbi.12582</t>
  </si>
  <si>
    <t>WOS:000362833700015</t>
  </si>
  <si>
    <t>Almeida, P; Barbosa, R; Zalar, P; Imanishi, Y; Shimizu, K; Turchetti, B; Legras, JL; Serra, M; Dequin, S; Couloux, A; Guy, J; Bensasson, D; Goncalves, P; Sampaio, JP</t>
  </si>
  <si>
    <t>Almeida, Pedro; Barbosa, Raquel; Zalar, Polona; Imanishi, Yumi; Shimizu, Kiminori; Turchetti, Benedetta; Legras, Jean-Luc; Serra, Marta; Dequin, Sylvie; Couloux, Arnaud; Guy, Julie; Bensasson, Douda; Goncalves, Paula; Sampaio, Jose Paulo</t>
  </si>
  <si>
    <t>A population genomics insight into the Mediterranean origins of wine yeast domestication</t>
  </si>
  <si>
    <t>comparative genomics; domestication fingerprints; microbe domestication; microbe population genomics; yeast molecular ecology</t>
  </si>
  <si>
    <t>SACCHAROMYCES-CEREVISIAE; MAXIMUM-LIKELIHOOD; SEQUENCE DIVERSITY; WILD; GENETICS; INFERENCE; PARADOXUS; IMPRINT; STRAINS; VIEW</t>
  </si>
  <si>
    <t>Almeida, Pedro/H-7922-2019; Legras, Jean-Luc/A-7589-2008; Turchetti, Benedetta/AAC-8847-2019; Sampaio, Jose Paulo/C-5532-2011; Goncalves, Paula/B-4016-2010</t>
  </si>
  <si>
    <t>Almeida, Pedro/0000-0001-6790-8687; Legras, Jean-Luc/0000-0002-4006-4389; Sampaio, Jose Paulo/0000-0001-8145-5274; Goncalves, Paula/0000-0003-2103-1060; Bensasson, Douda/0000-0002-9015-2707; Barbosa, Raquel/0000-0002-6513-7898; Couloux, Arnaud/0000-0003-2356-0062</t>
  </si>
  <si>
    <t>10.1111/mec.13341</t>
  </si>
  <si>
    <t>WOS:000363564200009</t>
  </si>
  <si>
    <t>Nater, A; Burri, R; Kawakami, T; Smeds, L; Ellegren, H</t>
  </si>
  <si>
    <t>Nater, Alexander; Burri, Reto; Kawakami, Takeshi; Smeds, Linnea; Ellegren, Hans</t>
  </si>
  <si>
    <t>Resolving Evolutionary Relationships in Closely Related Species with Whole-Genome Sequencing Data</t>
  </si>
  <si>
    <t>Approximate Bayesian computation; demographic modeling; gene flow; gene tree; incomplete lineage sorting; introgression; phylogenomics; species tree</t>
  </si>
  <si>
    <t>APPROXIMATE BAYESIAN COMPUTATION; RECOMBINATION RATE VARIATION; PARTIAL LEAST-SQUARES; CHAIN MONTE-CARLO; GENE TREES; DNA-SEQUENCES; PHYLOGENETIC INFERENCE; DELETERIOUS MUTATIONS; LIKELIHOOD APPROACH; POPULATION SIZES</t>
  </si>
  <si>
    <t>Kawakami, Takeshi/B-9060-2009; Nater, Alexander/ABF-5719-2020</t>
  </si>
  <si>
    <t>Kawakami, Takeshi/0000-0002-9204-6852; Nater, Alexander/0000-0002-4805-5575; Smeds, Linnea/0000-0002-8415-9259</t>
  </si>
  <si>
    <t>10.1093/sysbio/syv045</t>
  </si>
  <si>
    <t>WOS:000363168100009</t>
  </si>
  <si>
    <t>Leache, AD; Banbury, BL; Felsenstein, J; de Oca, ANM; Stamatakis, A</t>
  </si>
  <si>
    <t>Leache, Adam D.; Banbury, Barbara L.; Felsenstein, Joseph; Nieto-Montes de Oca, Adrian; Stamatakis, Alexandros</t>
  </si>
  <si>
    <t>Short Tree, Long Tree, Right Tree, Wrong Tree: New Acquisition Bias Corrections for Inferring SNP Phylogenies</t>
  </si>
  <si>
    <t>Conditional likelihood; ddRADseq; maximum likelihood; Phrynosoma; Phrynosomatidae; reconstituted DNA; SVDquartets</t>
  </si>
  <si>
    <t>MAXIMUM-LIKELIHOOD; DISCOVERY; RESOLUTION; DIVERSITY; INFERENCE</t>
  </si>
  <si>
    <t>Stamatakis, Alexandros/B-8740-2009; Felsenstein, Joseph/K-8255-2012</t>
  </si>
  <si>
    <t xml:space="preserve">Stamatakis, Alexandros/0000-0003-0353-0691; </t>
  </si>
  <si>
    <t>10.1093/sysbio/syv053</t>
  </si>
  <si>
    <t>WOS:000363168100011</t>
  </si>
  <si>
    <t>Ng, KT; Takebe, Y; Chook, JB; Chow, WZ; Chan, KG; Al-Darraji, HAA; Kamarulzaman, A; Tee, KK</t>
  </si>
  <si>
    <t>Ng, Kim Tien; Takebe, Yutaka; Chook, Jack Bee; Chow, Wei Zhen; Chan, Kok Gan; Al-Darraji, Haider Abdulrazzaq Abed; Kamarulzaman, Adeeba; Tee, Kok Keng</t>
  </si>
  <si>
    <t>Co-infections and transmission networks of HCV, HIV-1 and HPgV among people who inject drugs</t>
  </si>
  <si>
    <t>HEPATITIS-C VIRUS; FULL-LENGTH GENOMES; MOLECULAR EPIDEMIOLOGY; ANALYSIS REVEALS; SUBTYPE B; INFECTION; SEQUENCES; ORIGIN; SEX; MEN</t>
  </si>
  <si>
    <t>Kok Gan Chan, FASc/B-8347-2010; Ng, Kim Tien/K-7667-2013; Tee, Kok Keng/A-8148-2008; Al-Darraji, Haider Abdulrazzaq Abed/B-7978-2012; KAMARULZAMAN, ADEEBA/B-5216-2010</t>
  </si>
  <si>
    <t xml:space="preserve">Kok Gan Chan, FASc/0000-0002-1883-1115; Ng, Kim Tien/0000-0002-4097-9984; Tee, Kok Keng/0000-0002-7923-5448; Al-Darraji, Haider Abdulrazzaq Abed/0000-0003-2576-3218; </t>
  </si>
  <si>
    <t>OCT 13</t>
  </si>
  <si>
    <t>10.1038/srep15198</t>
  </si>
  <si>
    <t>WOS:000362642200001</t>
  </si>
  <si>
    <t>Leache, AD; Linkem, CW</t>
  </si>
  <si>
    <t>Leache, Adam D.; Linkem, Charles W.</t>
  </si>
  <si>
    <t>Phylogenomics of Horned Lizards (Genus: Phrynosoma) Using Targeted Sequence Capture Data</t>
  </si>
  <si>
    <t>COPEIA</t>
  </si>
  <si>
    <t>SPECIES TREE ESTIMATION; ULTRACONSERVED ELEMENTS; PHYLOGENETIC ANALYSIS; MOLECULAR SYSTEMATICS; PLEISTOCENE LIZARDS; MISSING DATA; MITOCHONDRIAL; EVOLUTION; SQUAMATA; DNA</t>
  </si>
  <si>
    <t>10.1643/CH-15-248</t>
  </si>
  <si>
    <t>WOS:000364437800013</t>
  </si>
  <si>
    <t>Auguste, AJ; Liria, J; Forrester, NL; Giambalvo, D; Moncada, M; Long, KC; Moron, D; de Manzione, N; Tesh, RB; Halsey, ES; Kochel, TJ; Hernandez, R; Navarro, JC; Weaver, SC</t>
  </si>
  <si>
    <t>Auguste, Albert J.; Liria, Jonathan; Forrester, Naomi L.; Giambalvo, Dileyvic; Moncada, Maria; Long, Kanya C.; Moron, Dulce; de Manzione, Nuns; Tesh, Robert B.; Halsey, Eric S.; Kochel, Tadeusz J.; Hernandez, Rosa; Navarro, Juan-Carlos; Weaver, Scott C.</t>
  </si>
  <si>
    <t>Evolutionary and Ecological Characterization of Mayaro Virus Strains Isolated during an Outbreak, Venezuela, 2010</t>
  </si>
  <si>
    <t>EMERGING INFECTIOUS DISEASES</t>
  </si>
  <si>
    <t>HUMAN-DISEASE AGENT; YELLOW-FEVER VIRUS; SOUTH-AMERICA; FRENCH-GUIANA; BRAZIL; TRANSMISSION; BELTERRA; TRINIDAD; EPIDEMIOLOGY; ARBOVIRUS</t>
  </si>
  <si>
    <t>Liria, Jonathan/I-6925-2019; Weaver, Scott C/D-6490-2011; Liria, Jonathan/G-5037-2013; Liria, Jonathan/B-7392-2017</t>
  </si>
  <si>
    <t>Liria, Jonathan/0000-0003-1611-8364; Weaver, Scott C/0000-0001-8016-8556; Liria, Jonathan/0000-0003-1611-8364; Auguste, Albert/0000-0001-9048-0041; Navarro, Juan-Carlos/0000-0002-7692-4248</t>
  </si>
  <si>
    <t>10.3201/eid2110.141660</t>
  </si>
  <si>
    <t>WOS:000362158000007</t>
  </si>
  <si>
    <t>Zhu, S; Degnan, JH; Goldstien, SJ; Eldon, B</t>
  </si>
  <si>
    <t>Zhu, Sha; Degnan, James H.; Goldstien, Sharyn J.; Eldon, Bjarki</t>
  </si>
  <si>
    <t>Hybrid-Lambda: simulation of multiple merger and Kingman gene genealogies in species networks and species trees</t>
  </si>
  <si>
    <t>Hybridization; Multiple merger; Gene tree; Coalescent; F-ST; Infinite sites model; Hybrid-lambda; Skewed offspring distribution</t>
  </si>
  <si>
    <t>COALESCENT PROCESSES; OFFSPRING NUMBER; ATLANTIC COD; SEA-STAR; POPULATION; HYBRIDIZATION; INDIVIDUALS; SELECTION; PROGRAM; MODELS</t>
  </si>
  <si>
    <t>Zhu, Joe/0000-0001-7566-2787</t>
  </si>
  <si>
    <t>SEP 15</t>
  </si>
  <si>
    <t>10.1186/s12859-015-0721-y</t>
  </si>
  <si>
    <t>WOS:000361278000002</t>
  </si>
  <si>
    <t>Ye, JB; Xiao, ZL; Li, CH; Wang, FS; Liao, JC; Fu, JZ; Zhang, ZB</t>
  </si>
  <si>
    <t>Ye, Junbin; Xiao, Zhenlong; Li, Chuanhai; Wang, Fusheng; Liao, Jicheng; Fu, Jinzhong; Zhang, Zhibin</t>
  </si>
  <si>
    <t>Past climate change and recent anthropogenic activities affect genetic structure and population demography of the greater long-tailed hamster in northern China</t>
  </si>
  <si>
    <t>climate change; greater long-tailed hamster; human activity; phylogenetic divergence; population expansion</t>
  </si>
  <si>
    <t>HISTORICAL DEMOGRAPHY; LANDSCAPE GENETICS; TIBETAN PLATEAU; METABOLIC-RATE; DIVERGENCE; EXPANSION; PHYLOGEOGRAPHY; INFERENCE; PALAEOVEGETATION; CONSEQUENCES</t>
  </si>
  <si>
    <t>10.1111/1749-4877.12150</t>
  </si>
  <si>
    <t>WOS:000368719900006</t>
  </si>
  <si>
    <t>Gaither, MR; Bernal, MA; Fernandez-Silva, I; Mwale, M; Jones, SA; Rocha, C; Rocha, LA</t>
  </si>
  <si>
    <t>Gaither, M. R.; Bernal, M. A.; Fernandez-Silva, I.; Mwale, M.; Jones, S. A.; Rocha, C.; Rocha, L. A.</t>
  </si>
  <si>
    <t>Two deep evolutionary lineages in the circumtropical glasseye Heteropriacanthus cruentatus (Teleostei, Priacanthidae) with admixture in the south-western Indian Ocean</t>
  </si>
  <si>
    <t>JOURNAL OF FISH BIOLOGY</t>
  </si>
  <si>
    <t>barcode; bigeyes; Caribbean; circumglobal; divergent lineages; reef fish</t>
  </si>
  <si>
    <t>POPULATION GENETIC-STRUCTURE; TUNA KATSUWONUS-PELAMIS; ATLANTIC BIGEYE TUNA; CONTROL REGION; INDO-PACIFIC; HAPLOTYPE RECONSTRUCTION; ACANTHOCYBIUM-SOLANDRI; GLOBAL PHYLOGEOGRAPHY; MOLECULAR MARKERS; MITOCHONDRIAL-DNA</t>
  </si>
  <si>
    <t>Mwale, Monica/O-4735-2019; Fernandez-Silva, Iria/AAA-8996-2020; Mwale, Monica/C-2556-2012; Rocha, Luiz/T-6326-2019</t>
  </si>
  <si>
    <t>Mwale, Monica/0000-0003-2180-8917; Mwale, Monica/0000-0003-2180-8917; Rocha, Luiz/0000-0003-4011-569X</t>
  </si>
  <si>
    <t>10.1111/jfb.12754</t>
  </si>
  <si>
    <t>WOS:000360669700012</t>
  </si>
  <si>
    <t>Carr, SM; Duggan, AT; Stenson, GB; Marshall, HD</t>
  </si>
  <si>
    <t>Carr, Steven M.; Duggan, Ana T.; Stenson, Garry B.; Marshall, H. Dawn</t>
  </si>
  <si>
    <t>Quantitative Phylogenomics of Within-Species Mitogenome Variation: Monte Carlo and Non-Parametric Analysis of Phylogeographic Structure among Discrete Transatlantic Breeding Areas of Harp Seals (Pagophilus groenlandicus)</t>
  </si>
  <si>
    <t>COMPLETE MTDNA GENOMES; MITOCHONDRIAL-DNA; POPULATION-STRUCTURE; ICE CONDITIONS; NORTHWEST; ORIGIN; HYPOTHESIS; PARAMETERS; ERXLEBEN; HOMININ</t>
  </si>
  <si>
    <t>Duggan, Ana T./G-8839-2016</t>
  </si>
  <si>
    <t>Duggan, Ana/0000-0002-2582-2954</t>
  </si>
  <si>
    <t>AUG 24</t>
  </si>
  <si>
    <t>e0134207</t>
  </si>
  <si>
    <t>10.1371/journal.pone.0134207</t>
  </si>
  <si>
    <t>WOS:000359951900006</t>
  </si>
  <si>
    <t>Smith, SA; Moore, MJ; Brown, JW; Yang, Y</t>
  </si>
  <si>
    <t>Smith, Stephen A.; Moore, Michael J.; Brown, Joseph W.; Yang, Ya</t>
  </si>
  <si>
    <t>Analysis of phylogenomic datasets reveals conflict, concordance, and gene duplications with examples from animals and plants</t>
  </si>
  <si>
    <t>Phylogenomics; Incomplete lineage sorting; Transcriptome; Gene tree conflict; Gene duplication</t>
  </si>
  <si>
    <t>EVOLUTIONARY RELATIONSHIPS; SPECIES TREES; DRAFT GENOME; CARYOPHYLLALES; INCONGRUENCE; COALESCENT; DIVERSIFICATION; PHYLOGENETICS; DIVERGENCES; INSIGHTS</t>
  </si>
  <si>
    <t>Smith, Stephen A/AAE-8623-2019; Brown, Joseph W/A-7713-2009</t>
  </si>
  <si>
    <t>Smith, Stephen A/0000-0003-2035-9531; Brown, Joseph W/0000-0002-3835-8062; Moore, Michael/0000-0003-2222-8332; Yang, Ya/0000-0001-6221-0984</t>
  </si>
  <si>
    <t>AUG 5</t>
  </si>
  <si>
    <t>10.1186/s12862-015-0423-0</t>
  </si>
  <si>
    <t>WOS:000358981500001</t>
  </si>
  <si>
    <t>Folk, RA; Mandel, JR; Freudenstein, JV</t>
  </si>
  <si>
    <t>Folk, Ryan A.; Mandel, Jennifer R.; Freudenstein, John V.</t>
  </si>
  <si>
    <t>A PROTOCOL FOR TARGETED ENRICHMENT OF INTRON-CONTAINING SEQUENCE MARKERS FOR RECENT RADIATIONS: A PHYLOGENOMIC EXAMPLE FROM HEUCHERA (SAXIFRAGACEAE)</t>
  </si>
  <si>
    <t>COS marker; Heuchera; intron enrichment; Saxifragaceae; targeted enrichment</t>
  </si>
  <si>
    <t>ARABIDOPSIS-THALIANA; MULTIPLE ALIGNMENT; NUCLEAR; GENOMES; ANCIENT; ORIGIN; PLANTS; MODEL; TREES; TIMES</t>
  </si>
  <si>
    <t>10.3732/apps.1500039</t>
  </si>
  <si>
    <t>WOS:000361838500005</t>
  </si>
  <si>
    <t>Sonora, M; Moreno, P; Echeverria, N; Fischer, S; Comas, V; Fajardo, A; Cristina, J</t>
  </si>
  <si>
    <t>Sonora, Martin; Moreno, Pilar; Echeverria, Natalia; Fischer, Sabrina; Comas, Victoria; Fajardo, Alvaro; Cristina, Juan</t>
  </si>
  <si>
    <t>An evolutionary insight into Newcastle disease viruses isolated in Antarctica</t>
  </si>
  <si>
    <t>FUSION PROTEIN; COMPLETE GENOME; CLEAVAGE SITE; CLINICOPATHOLOGICAL CHARACTERIZATION; PHYLOGENETIC CHARACTERIZATION; GENETIC DIVERSITY; RECENT OUTBREAKS; GENOTYPE VII; VIRULENCE; SEQUENCE</t>
  </si>
  <si>
    <t>Comas, Victoria/0000-0002-4178-6981; Echeverria, Natalia/0000-0002-4745-6051; Moreno, Pilar/0000-0001-6155-7206</t>
  </si>
  <si>
    <t>10.1007/s00705-015-2434-y</t>
  </si>
  <si>
    <t>WOS:000359434000002</t>
  </si>
  <si>
    <t>Joly, S; Bryant, D; Lockhart, PJ</t>
  </si>
  <si>
    <t>Joly, Simon; Bryant, David; Lockhart, Peter J.</t>
  </si>
  <si>
    <t>Flexible methods for estimating genetic distances from single nucleotide polymorphisms</t>
  </si>
  <si>
    <t>coalescent; genetic distances; hybridization; polyploidy; population genomics; recombination; simulations; single nucleotide polymorphisms</t>
  </si>
  <si>
    <t>INFERRING SPECIES TREES; BAYESIAN-INFERENCE; MOLECULAR-DATA; EVOLUTIONARY; SEQUENCES; COALESCENCE; DIVERGENCE; TIME; NETWORKS</t>
  </si>
  <si>
    <t>Joly, Simon/0000-0002-0865-8267</t>
  </si>
  <si>
    <t>10.1111/2041-210X.12343</t>
  </si>
  <si>
    <t>WOS:000359784100009</t>
  </si>
  <si>
    <t>Campbell, MA; Takebayashi, N; Lopez, JA</t>
  </si>
  <si>
    <t>Campbell, Matthew A.; Takebayashi, Naoki; Lopez, J. Andres</t>
  </si>
  <si>
    <t>Beringian sub-refugia revealed in blackfish (Dallia): implications for understanding the effects of Pleistocene glaciations on Beringian taxa and other Arctic aquatic fauna</t>
  </si>
  <si>
    <t>Esocidae; Alaska blackfish; Bering Land Bridge; Isolation with Migration; Glacial Refugia; Range Contraction</t>
  </si>
  <si>
    <t>POPULATION GENETIC-STRUCTURE; VOLE MICROTUS-OECONOMUS; WOLVERINE GULO-GULO; MITOCHONDRIAL-DNA; ALASKA BLACKFISH; HOLARCTIC PHYLOGEOGRAPHY; HAPLOTYPE RECONSTRUCTION; DIVERGENCE TIME; NORTH-AMERICA; CONTACT ZONE</t>
  </si>
  <si>
    <t>Lopez, Andres/0000-0002-2845-9871; Campbell, Matthew/0000-0002-5826-0329</t>
  </si>
  <si>
    <t>10.1186/s12862-015-0413-2</t>
  </si>
  <si>
    <t>WOS:000358029200003</t>
  </si>
  <si>
    <t>Zhao, YJ; Gong, X</t>
  </si>
  <si>
    <t>Zhao, Yu-Juan; Gong, Xun</t>
  </si>
  <si>
    <t>Genetic divergence and phylogeographic history of two closely related species (Leucomeris decora and Nouelia insignis) across the 'Tanaka Line' in Southwest China</t>
  </si>
  <si>
    <t>Leucomeris decora; Nouelia insignis; Plastid DNA; Nuclear DNA; Genetic divergence; Migration; Tanaka line</t>
  </si>
  <si>
    <t>POPULATION-STRUCTURE; MOLECULAR EVOLUTION; NUCLEOTIDE-SEQUENCE; COALESCENT ANALYSES; CHLOROPLAST GENOME; KAIYONG LINE; DNA; HAPLOTYPES; NUCLEAR; ASTERACEAE</t>
  </si>
  <si>
    <t>JUL 8</t>
  </si>
  <si>
    <t>10.1186/s12862-015-0374-5</t>
  </si>
  <si>
    <t>WOS:000357577100001</t>
  </si>
  <si>
    <t>Naydenov, KD; Mladenov, I; Alexandrov, A; Naydenov, MK; Gyuleva, V; Goudiaby, V; Nikolic, B; Kamary, S</t>
  </si>
  <si>
    <t>Naydenov, Krassimir D.; Mladenov, Ivica; Alexandrov, Alexander; Naydenov, Michel K.; Gyuleva, Veselka; Goudiaby, Venceslas; Nikolic, Biljana; Kamary, Salim</t>
  </si>
  <si>
    <t>Patterns of genetic diversity resulting from bottlenecks in European black pine, with implications on local genetic conservation and management practices in Bulgaria</t>
  </si>
  <si>
    <t>EUROPEAN JOURNAL OF FOREST RESEARCH</t>
  </si>
  <si>
    <t>Bottlenecks; Effective population size; Geometric distance; Bayesian statistics; European black pine (Pinus nigra Arn.)</t>
  </si>
  <si>
    <t>NIGRA ARN. POPULATIONS; MICROSATELLITES; DECLINE; LIMITS; TREES</t>
  </si>
  <si>
    <t>Gyuleva, Veselka/K-7766-2016</t>
  </si>
  <si>
    <t>Gyuleva, Veselka/0000-0003-2468-0955</t>
  </si>
  <si>
    <t>10.1007/s10342-015-0881-3</t>
  </si>
  <si>
    <t>WOS:000355317900007</t>
  </si>
  <si>
    <t>Xiao, YS; Song, N; Li, J; Xiao, ZZ; Gao, TX</t>
  </si>
  <si>
    <t>Xiao, Yongshuang; Song, Na; Li, Jun; Xiao, Zhizhong; Gao, Tianxiang</t>
  </si>
  <si>
    <t>Significant population genetic structure detected in the small yellow croaker Larimichthys polyactis inferred from mitochondrial control region</t>
  </si>
  <si>
    <t>MITOCHONDRIAL DNA</t>
  </si>
  <si>
    <t>Control region; demographic history; genetic diversity; genetic structure; Larimichthys polyactis</t>
  </si>
  <si>
    <t>MAXIMUM-LIKELIHOOD-ESTIMATION; COMPARATIVE PHYLOGEOGRAPHY; DEMOGRAPHIC HISTORY; DNA-SEQUENCES; MARINE FISH; PLEISTOCENE; DIVERGENCE; SEA; EXPANSION; EVOLUTION</t>
  </si>
  <si>
    <t>10.3109/19401736.2013.843076</t>
  </si>
  <si>
    <t>WOS:000356431700014</t>
  </si>
  <si>
    <t>Sanderson, J; Sudoyo, H; Karafet, TM; Hammer, MF; Cox, MP</t>
  </si>
  <si>
    <t>Sanderson, Jean; Sudoyo, Herawati; Karafet, Tatiana M.; Hammer, Michael F.; Cox, Murray P.</t>
  </si>
  <si>
    <t>Reconstructing Past Admixture Processes from Local Genomic Ancestry Using Wavelet Transformation</t>
  </si>
  <si>
    <t>wavelets; principal component analysis (PCA); admixture; local ancestry; dating</t>
  </si>
  <si>
    <t>APPROXIMATE BAYESIAN COMPUTATION; POPULATION DIVERGENCE; PRINCIPAL COMPONENTS; INFERENCE; GENETICS; CHROMOSOME</t>
  </si>
  <si>
    <t>Cox, Murray/A-1459-2012</t>
  </si>
  <si>
    <t>Cox, Murray/0000-0003-1936-0236; Hamilton, Jean/0000-0003-3326-9842</t>
  </si>
  <si>
    <t>10.1534/genetics.115.176842</t>
  </si>
  <si>
    <t>WOS:000356509100008</t>
  </si>
  <si>
    <t>Liu, JF; Zhang, DX; Yang, ZH</t>
  </si>
  <si>
    <t>Liu, Junfeng; Zhang, De-Xing; Yang, Ziheng</t>
  </si>
  <si>
    <t>A discrete-beta model for testing gene flow after speciation</t>
  </si>
  <si>
    <t>coalescent; discrete-beta; gene flow; maximumlikelihood; speciation</t>
  </si>
  <si>
    <t>ANCESTRAL POPULATION SIZES; MAXIMUM-LIKELIHOOD METHOD; DROSOPHILA-MELANOGASTER; SPECIES DELIMITATION; BAYES ESTIMATION; MULTIPLE LOCI; SEQUENCE DATA; DIVERGENCE; EVOLUTION; SAMPLES</t>
  </si>
  <si>
    <t>Zhang, De-Xing/D-9830-2011</t>
  </si>
  <si>
    <t>Zhang, De-Xing/0000-0002-9114-8996</t>
  </si>
  <si>
    <t>10.1111/2041-210X.12356</t>
  </si>
  <si>
    <t>WOS:000356718500010</t>
  </si>
  <si>
    <t>Vonhof, MJ; Russell, AL</t>
  </si>
  <si>
    <t>Vonhof, Maarten J.; Russell, Amy L.</t>
  </si>
  <si>
    <t>Genetic approaches to the conservation of migratory bats: a study of the eastern red bat (Lasiurus borealis)</t>
  </si>
  <si>
    <t>Bats; Coalescent methods; Phylogeography; Migration; Conservation genetics; Effective population size; Wind energy</t>
  </si>
  <si>
    <t>EFFECTIVE POPULATION-SIZE; MICROSATELLITE DNA VARIATION; WIND ENERGY DEVELOPMENT; BIG-EARED BAT; HAPLOTYPE RECONSTRUCTION; COMPUTER-PROGRAM; MATING-BEHAVIOR; SWARMING SITES; CATCHMENT-AREA; MITOCHONDRIAL</t>
  </si>
  <si>
    <t>Russell, Amy L/B-2222-2010</t>
  </si>
  <si>
    <t>Russell, Amy/0000-0002-2936-1112</t>
  </si>
  <si>
    <t>MAY 28</t>
  </si>
  <si>
    <t>e983</t>
  </si>
  <si>
    <t>10.7717/peerj.983</t>
  </si>
  <si>
    <t>WOS:000356346300004</t>
  </si>
  <si>
    <t>Veeramah, KR; Woerner, AE; Johnstone, L; Gut, I; Gut, M; Marques-Bonet, T; Carbone, L; Wall, JD; Hammer, MF</t>
  </si>
  <si>
    <t>Veeramah, Krishna R.; Woerner, August E.; Johnstone, Laurel; Gut, Ivo; Gut, Marta; Marques-Bonet, Tomas; Carbone, Lucia; Wall, Jeff D.; Hammer, Michael F.</t>
  </si>
  <si>
    <t>Examining Phylogenetic Relationships Among Gibbon Genera Using Whole Genome Sequence Data Using an Approximate Bayesian Computation Approach</t>
  </si>
  <si>
    <t>approximate Bayesian computation; gibbon species; rapid radiation; whole genome sequences</t>
  </si>
  <si>
    <t>INSULAR SOUTHEAST-ASIA; SPECIES TREES; MUTATION-RATE; DNA-SEQUENCES; MODERN HUMANS; Y-CHROMOSOME; EVOLUTION; DIVERGENCE; FRAMEWORK; INFERENCE</t>
  </si>
  <si>
    <t>Marques-Bonet, Tomas/ABF-3734-2020; Gut, Ivo/ABF-3188-2020</t>
  </si>
  <si>
    <t xml:space="preserve">Marques-Bonet, Tomas/0000-0002-5597-3075; </t>
  </si>
  <si>
    <t>U575</t>
  </si>
  <si>
    <t>10.1534/genetics.115.174425</t>
  </si>
  <si>
    <t>WOS:000354071000022</t>
  </si>
  <si>
    <t>Thomas, CG; Wang, W; Jovelin, R; Ghosh, R; Lomasko, T; Trinh, Q; Kruglyak, L; Stein, LD; Cutter, AD</t>
  </si>
  <si>
    <t>Thomas, Cristel G.; Wang, Wei; Jovelin, Richard; Ghosh, Rajarshi; Lomasko, Tatiana; Quang Trinh; Kruglyak, Leonid; Stein, Lincoln D.; Cutter, Asher D.</t>
  </si>
  <si>
    <t>Full-genome evolutionary histories of selfing, splitting, and selection in Caenorhabditis</t>
  </si>
  <si>
    <t>MOLECULAR POPULATION-GENETICS; BASE-SUBSTITUTION MUTATION; NUCLEOTIDE POLYMORPHISM; LINKED SITES; ELEGANS; DIVERSITY; BRIGGSAE; RECOMBINATION; SPECIATION; DIVERGENCE</t>
  </si>
  <si>
    <t>Cutter, Asher/A-5647-2009; Cutter, Asher/ABA-9539-2020</t>
  </si>
  <si>
    <t>Cutter, Asher/0000-0001-7141-0013; Trinh, Quang/0000-0002-3602-2290; Wang, Wei/0000-0002-3216-7118</t>
  </si>
  <si>
    <t>10.1101/gr.187237.114</t>
  </si>
  <si>
    <t>WOS:000353712200006</t>
  </si>
  <si>
    <t>Jue, NK; Brule, T; Coleman, FC; Koenig, CC</t>
  </si>
  <si>
    <t>Jue, Nathaniel K.; Brule, Thierry; Coleman, Felicia C.; Koenig, Christopher C.</t>
  </si>
  <si>
    <t>From Shelf to Shelf: Assessing Historical and Contemporary Genetic Differentiation and Connectivity across the Gulf of Mexico in Gag, Mycteroperca microlepis</t>
  </si>
  <si>
    <t>WEST FLORIDA SHELF; EFFECTIVE POPULATION-SIZE; SNAPPER LUTJANUS-CAMPECHANUS; MITOCHONDRIAL-DNA DIVERSITY; EPINEPHELUS-MORIO; UNITED-STATES; RED GROUPER; COMPARATIVE PHYLOGEOGRAPHY; UNSAMPLED POPULATIONS; MICROSATELLITE LOCI</t>
  </si>
  <si>
    <t>Koenig, Christopher/0000-0002-2592-7975</t>
  </si>
  <si>
    <t>APR 9</t>
  </si>
  <si>
    <t>e0120676</t>
  </si>
  <si>
    <t>10.1371/journal.pone.0120676</t>
  </si>
  <si>
    <t>WOS:000352588500014</t>
  </si>
  <si>
    <t>Bagley, JC; Alda, F; Breitman, MF; Bermingham, E; van den Berghe, EP; Johnson, JB</t>
  </si>
  <si>
    <t>Bagley, Justin C.; Alda, Fernando; Florencia Breitman, M.; Bermingham, Eldredge; van den Berghe, Eric P.; Johnson, Jerald B.</t>
  </si>
  <si>
    <t>Assessing Species Boundaries Using Multilocus Species Delimitation in a Morphologically Conserved Group of Neotropical Freshwater Fishes, the Poecilia sphenops Species Complex (Poeciliidae)</t>
  </si>
  <si>
    <t>HAPLOTYPE RECONSTRUCTION; PISCES-POECILIIDAE; CRYPTIC DIVERSITY; COMPUTER-PROGRAM; COALESCENT; PHYLOGENY; DIVERSIFICATION; BIOGEOGRAPHY; SYSTEMATICS; TELEOSTEI</t>
  </si>
  <si>
    <t>Bagley, Justin/D-3982-2011; Breitman, Maria Florencia/AAP-5104-2020; Breitman, Maria/I-8004-2014; Johnson, Jerald/AAN-5574-2020; Bagley, Justin C./N-9654-2019</t>
  </si>
  <si>
    <t>Bagley, Justin/0000-0001-6737-8380; Breitman, Maria/0000-0001-6964-841X; Bagley, Justin C./0000-0001-6737-8380</t>
  </si>
  <si>
    <t>APR 7</t>
  </si>
  <si>
    <t>e0121139</t>
  </si>
  <si>
    <t>10.1371/journal.pone.0121139</t>
  </si>
  <si>
    <t>WOS:000352477800045</t>
  </si>
  <si>
    <t>Ge, XJ; Hung, KH; Ko, YZ; Hsu, TW; Gong, X; Chiang, TY; Chiang, YC</t>
  </si>
  <si>
    <t>Ge, Xue-Jun; Hung, Kuo-Hsiang; Ko, Ya-Zhu; Hsu, Tsai-Wen; Gong, Xun; Chiang, Tzen-Yuh; Chiang, Yu-Chung</t>
  </si>
  <si>
    <t>Genetic Divergence and Biogeographical Patterns in Amentotaxus argotaenia Species Complex</t>
  </si>
  <si>
    <t>PLANT MOLECULAR BIOLOGY REPORTER</t>
  </si>
  <si>
    <t>Amentotaxus; Gene flow; Hybridization; Paraphyly; Past fragmentation; Species divergence</t>
  </si>
  <si>
    <t>MITOCHONDRIAL-DNA; MICROSATELLITE LOCI; STATISTICAL TESTS; POPULATION-GROWTH; PHYLOGEOGRAPHY; CHLOROPLAST; COALESCENT; COLONIZATION; SUBDIVISION; NEUTRALITY</t>
  </si>
  <si>
    <t>Ge, Xue-Jun/AAP-5967-2020; Chiang, Yu-Chung/E-9143-2011</t>
  </si>
  <si>
    <t xml:space="preserve">Ge, Xue-Jun/0000-0002-5008-9475; </t>
  </si>
  <si>
    <t>10.1007/s11105-014-0742-0</t>
  </si>
  <si>
    <t>WOS:000350665000008</t>
  </si>
  <si>
    <t>Evans, LM; Allan, GJ; DiFazio, SP; Slavov, GT; Wilder, JA; Floate, KD; Rood, SB; Whitham, TG</t>
  </si>
  <si>
    <t>Evans, L. M.; Allan, G. J.; DiFazio, S. P.; Slavov, G. T.; Wilder, J. A.; Floate, K. D.; Rood, S. B.; Whitham, T. G.</t>
  </si>
  <si>
    <t>Geographical barriers and climate influence demographic history in narrowleaf cottonwoods</t>
  </si>
  <si>
    <t>BALSAM POPLAR; LINKAGE DISEQUILIBRIUM; NUCLEOTIDE DIVERSITY; POPULATION-STRUCTURE; MULTILOCUS PATTERNS; BLACK COTTONWOOD; POPULUS; GENOME; GENE; TREE</t>
  </si>
  <si>
    <t>Rood, Stewart/H-7634-2019; Floate, Kevin/AAD-9856-2019</t>
  </si>
  <si>
    <t>Floate, Kevin/0000-0002-7485-5170; Rood, Stewart/0000-0003-1340-1172; DiFazio, Stephen/0000-0003-4077-1590</t>
  </si>
  <si>
    <t>10.1038/hdy.2014.115</t>
  </si>
  <si>
    <t>WOS:000350882200003</t>
  </si>
  <si>
    <t>Yasaka, R; Ohba, K; Schwinghamer, MW; Fletcher, J; Ochoa-Corona, FM; Thomas, JE; Ho, SYW; Gibbs, AJ; Ohshima, K</t>
  </si>
  <si>
    <t>Yasaka, Ryosuke; Ohba, Kiho; Schwinghamer, Mark W.; Fletcher, John; Ochoa-Corona, Francisco M.; Thomas, John E.; Ho, Simon Y. W.; Gibbs, Adrian J.; Ohshima, Kazusato</t>
  </si>
  <si>
    <t>Phylodynamic evidence of the migration of turnip mosaic potyvirus from Europe to Australia and New Zealand</t>
  </si>
  <si>
    <t>JOURNAL OF GENERAL VIROLOGY</t>
  </si>
  <si>
    <t>COMPLETE NUCLEOTIDE-SEQUENCE; YELLOW-STRIPE-VIRUS; GENETIC-STRUCTURE; GENOMIC RNA; RECOMBINATION; POPULATIONS; DNA; NARCISSUS; SELECTION; TIME</t>
  </si>
  <si>
    <t>Ho, Simon YW/A-8417-2008</t>
  </si>
  <si>
    <t>Ho, Simon YW/0000-0002-0361-2307; Yasaka, Ryosuke/0000-0002-2240-1767; Ochoa-Corona, Francisco/0000-0002-4112-8209</t>
  </si>
  <si>
    <t>10.1099/jgv.0.000007</t>
  </si>
  <si>
    <t>WOS:000355784900023</t>
  </si>
  <si>
    <t>Wu, YF</t>
  </si>
  <si>
    <t>Wu, Yufeng</t>
  </si>
  <si>
    <t>A coalescent-based method for population tree inference with haplotypes</t>
  </si>
  <si>
    <t>BIOINFORMATICS</t>
  </si>
  <si>
    <t>SPECIES TREES; HUMAN GENOME; GENETIC-VARIATION; MAP; LIKELIHOOD; MODEL</t>
  </si>
  <si>
    <t>MAR 1</t>
  </si>
  <si>
    <t>10.1093/bioinformatics/btu710</t>
  </si>
  <si>
    <t>WOS:000352268500010</t>
  </si>
  <si>
    <t>Gong, YQ; Zhan, QQ; Nguyen, KS; Nguyen, HT; Wang, YH; Gong, X</t>
  </si>
  <si>
    <t>Gong, Yi-Qing; Zhan, Qing-Qing; Khang Sinh Nguyen; Hiep Tien Nguyen; Wang, Yue-Hua; Gong, Xun</t>
  </si>
  <si>
    <t>The Historical Demography and Genetic Variation of the Endangered Cycas multipinnata (Cycadaceae) in the Red River Region, Examined by Chloroplast DNA Sequences and Microsatellite Markers</t>
  </si>
  <si>
    <t>STATISTICAL TESTS; POPULATION-GROWTH; MITOCHONDRIAL; INFERENCE; SOFTWARE; LOCI; BOTTLENECKS; NEUTRALITY; PHYLOGENY; MUTATIONS</t>
  </si>
  <si>
    <t>FEB 17</t>
  </si>
  <si>
    <t>e0117719</t>
  </si>
  <si>
    <t>10.1371/journal.pone.0117719</t>
  </si>
  <si>
    <t>WOS:000350322700067</t>
  </si>
  <si>
    <t>Liu, DQ; Hou, FX; Liu, Q; Zhang, XY; Yan, TM; Song, ZB</t>
  </si>
  <si>
    <t>Liu, Dongqi; Hou, Feixia; Liu, Qin; Zhang, Xiuyue; Yan, Taiming; Song, Zhaobin</t>
  </si>
  <si>
    <t>Strong population structure of Schizopygopsis chengi and the origin of S. chengi baoxingensis revealed by mtDNA and microsatellite markers</t>
  </si>
  <si>
    <t>Schizopygopsis chengi; Microsatellite; Control region; Population structure; Historical gene flow; Phylogenetic analysis</t>
  </si>
  <si>
    <t>MITOCHONDRIAL-DNA; GENETIC CONSEQUENCES; MOLECULAR PHYLOGENY; CONTROL REGION; TELEOSTEI; CYPRINIDAE; BIOGEOGRAPHY; DIVERSITY; INFERENCE; COALESCENT</t>
  </si>
  <si>
    <t>10.1007/s10709-015-9815-8</t>
  </si>
  <si>
    <t>WOS:000351137600008</t>
  </si>
  <si>
    <t>Wallace, SJ; Wolf, SG; Bradley, RW; Harvey, AL; Friesen, VL</t>
  </si>
  <si>
    <t>Wallace, Sarah J.; Wolf, Shaye G.; Bradley, Russell W.; Harvey, A. Laurie; Friesen, Vicki L.</t>
  </si>
  <si>
    <t>The influence of biogeographical barriers on the population genetic structure and gene flow in a coastal Pacific seabird</t>
  </si>
  <si>
    <t>Cassin's auklet; conservation biogeography; gene flow; genetic differentiation; marine biogeography; North America; population differentiation mechanisms; Ptychoramphus aleuticus; seabird</t>
  </si>
  <si>
    <t>MULTILOCUS GENOTYPE DATA; ALLELE FREQUENCIES; NORTHEAST PACIFIC; MARBLED MURRELETS; DNA POLYMORPHISM; ALEUTIAN ISLANDS; CASSINS AUKLET; CONSERVATION; CALIFORNIA; DIFFERENTIATION</t>
  </si>
  <si>
    <t>Wallace, Sarah J./0000-0003-4199-709X</t>
  </si>
  <si>
    <t>10.1111/jbi.12404</t>
  </si>
  <si>
    <t>WOS:000350558900017</t>
  </si>
  <si>
    <t>Van Belleghem, SM; Roelofs, D; Hendrickx, F</t>
  </si>
  <si>
    <t>Van Belleghem, Steven M.; Roelofs, Dick; Hendrickx, Frederik</t>
  </si>
  <si>
    <t>Evolutionary history of a dispersal-associated locus across sympatric and allopatric divergent populations of a wing-polymorphic beetle across Atlantic Europe</t>
  </si>
  <si>
    <t>adaptation; coalescent simulations; dispersal trait; mitochondrial NADP plus -dependent isocitrate dehydrogenase; phylogeography</t>
  </si>
  <si>
    <t>NADP(+)-DEPENDENT ISOCITRATE DEHYDROGENASE; GENETIC-VARIATION; ADAPTIVE EVOLUTION; POGONUS-CHALCEUS; ADAPTATION; SELECTION; DIFFERENTIATION; GENOMICS; RECOMBINATION; EXPRESSION</t>
  </si>
  <si>
    <t>Hendrickx, Frederik/F-3149-2013; Van Belleghem, Steven/J-2270-2019</t>
  </si>
  <si>
    <t>Van Belleghem, Steven/0000-0001-9399-1007; Roelofs, Dick/0000-0003-3954-3590</t>
  </si>
  <si>
    <t>10.1111/mec.13031</t>
  </si>
  <si>
    <t>WOS:000349819300015</t>
  </si>
  <si>
    <t>Harvey, MG; Brumfield, RT</t>
  </si>
  <si>
    <t>Harvey, Michael G.; Brumfield, Robb T.</t>
  </si>
  <si>
    <t>Genomic variation in a widespread Neotropical bird (Xenops minutus) reveals divergence, population expansion, and gene flow</t>
  </si>
  <si>
    <t>SNPs; Genotyping by sequencing; Next-generation sequencing; Coalescent models; Demography; Selection</t>
  </si>
  <si>
    <t>HISTORICAL DIVERSIFICATION; MOLECULAR PHYLOGEOGRAPHY; DEMOGRAPHIC EXPANSION; ATLANTIC FOREST; AMAZONIA; EVOLUTIONARY; SPECIATION; INFERENCE; PATTERNS; COMPLEX</t>
  </si>
  <si>
    <t>Brumfield, Robb T/K-6108-2015</t>
  </si>
  <si>
    <t>Brumfield, Robb T/0000-0003-2307-0688</t>
  </si>
  <si>
    <t>10.1016/j.ympev.2014.10.023</t>
  </si>
  <si>
    <t>WOS:000350008400027</t>
  </si>
  <si>
    <t>Boehm, JT; Waldman, J; Robinson, JD; Hickerson, MJ</t>
  </si>
  <si>
    <t>Boehm, J. T.; Waldman, John; Robinson, John D.; Hickerson, Michael J.</t>
  </si>
  <si>
    <t>Population Genomics Reveals Seahorses (Hippocampus erectus) of the Western Mid-Atlantic Coast to Be Residents Rather than Vagrants</t>
  </si>
  <si>
    <t>MITOCHONDRIAL-DNA; GENETIC DIVERSITY; FISHES; PHYLOGEOGRAPHY; SYNGNATHIDAE; INFERENCE; HISTORY; SCALE; DIFFERENTIATION; COLONIZATION</t>
  </si>
  <si>
    <t>Robinson, John/0000-0002-9782-1598</t>
  </si>
  <si>
    <t>JAN 28</t>
  </si>
  <si>
    <t>e0116219</t>
  </si>
  <si>
    <t>10.1371/journal.pone.0116219</t>
  </si>
  <si>
    <t>WOS:000348732100033</t>
  </si>
  <si>
    <t>Choudhary, MC; Gupta, E; Pandey, P; Natarajan, V; Sharma, S; Vashishtha, C; Sharma, MK; Kazim, SN; Sarin, SK</t>
  </si>
  <si>
    <t>Choudhary, Manish Chandra; Gupta, Ekta; Pandey, Priyanka; Natarajan, Vidhya; Sharma, Shvetank; Vashishtha, Chitranshu; Sharma, Manoj Kumar; Kazim, Syed N.; Sarin, Shiv K.</t>
  </si>
  <si>
    <t>Identification and full-length molecular characterization of rare hepatitis C virus genotype 5a from India</t>
  </si>
  <si>
    <t>NORTHERN INDIA; GLOBAL BURDEN; INFECTION; SUBTYPES; PAKISTAN; REGION</t>
  </si>
  <si>
    <t>Choudhary, Manish Chandra/0000-0002-3192-7840; Sharma, Shvetank/0000-0001-7139-2011</t>
  </si>
  <si>
    <t>10.1007/s00705-014-2220-2</t>
  </si>
  <si>
    <t>WOS:000347403200035</t>
  </si>
  <si>
    <t>Padilla, DP; Spurgin, LG; Fairfield, EA; Illera, JC; Richardson, DS</t>
  </si>
  <si>
    <t>Padilla, David P.; Spurgin, Lewis G.; Fairfield, Eleanor A.; Illera, Juan Carlos; Richardson, David S.</t>
  </si>
  <si>
    <t>Population history, gene flow, and bottlenecks in island populations of a secondary seed disperser, the southern grey shrike (Lanius meridionalis koenigi)</t>
  </si>
  <si>
    <t>Canary Islands; diplochory; genetic structure; microsatellites; mtDNA; phylogeography</t>
  </si>
  <si>
    <t>MAXIMUM-LIKELIHOOD; COMPUTER-PROGRAM; OCEANIC ISLANDS; DNA; COLONIZATION; INFERENCE; DISTANCE; DIVERGENCE; COALESCENT; EVOLUTION</t>
  </si>
  <si>
    <t>Richardson, David S/A-5082-2010; Illera, Juan Carlos/C-6583-2014</t>
  </si>
  <si>
    <t>Richardson, David S/0000-0001-7226-9074; Illera, Juan Carlos/0000-0002-4389-0264; Spurgin, Lewis/0000-0002-0874-9281</t>
  </si>
  <si>
    <t>10.1002/ece3.1334</t>
  </si>
  <si>
    <t>WOS:000347517300004</t>
  </si>
  <si>
    <t>Shafer, ABA; Gattepaille, LM; Stewart, REA; Wolf, JBW</t>
  </si>
  <si>
    <t>Shafer, Aaron B. A.; Gattepaille, Lucie M.; Stewart, Robert E. A.; Wolf, Jochen B. W.</t>
  </si>
  <si>
    <t>Demographic inferences using short-read genomic data in an approximate Bayesian computation framework: in silico evaluation of power, biases and proof of concept in Atlantic walrus</t>
  </si>
  <si>
    <t>coalescence; demography; genotype-by-sequencing; marine mammal; modelling; population genetics</t>
  </si>
  <si>
    <t>POPULATION-STRUCTURE; GENETIC-VARIATION; DE-NOVO; HISTORY; ABC; DIVERSITY; CONSERVATION; DIVERGENCE; ADMIXTURE; SOFTWARE</t>
  </si>
  <si>
    <t>Wolf, Jochen/U-2243-2017; Gattepaille, Lucie/V-3229-2019</t>
  </si>
  <si>
    <t>Wolf, Jochen/0000-0002-2958-5183; Shafer, Aaron/0000-0001-7652-225X</t>
  </si>
  <si>
    <t>10.1111/mec.13034</t>
  </si>
  <si>
    <t>WOS:000348061600006</t>
  </si>
  <si>
    <t>Jarvis, ED; Mirarab, S; Aberer, AJ; Li, B; Houde, P; Li, C; Ho, SYW; Faircloth, BC; Nabholz, B; Howard, JT; Suh, A; Weber, CC; da Fonseca, RR; Li, JW; Zhang, F; Li, H; Zhou, L; Narula, N; Liu, L; Ganapathy, G; Boussau, B; Bayzid, MS; Zavidovych, V; Subramanian, S; Gabaldon, T; Capella-Gutierrez, S; Huerta-Cepas, J; Rekepalli, B; Munch, K; Schierup, M; Lindow, B; Warren, WC; Ray, D; Green, RE; Bruford, MW; Zhan, XJ; Dixon, A; Li, SB; Li, N; Huang, YH; Derryberry, EP; Bertelsen, MF; Sheldon, FH; Brumfield, RT; Mello, CV; Lovell, PV; Wirthlin, M; Schneider, MPC; Prosdocimi, F; Samaniego, JA; Velazquez, AMV; Alfaro-Nunez, A; Campos, PF; Petersen, B; Sicheritz-Ponten, T; Pas, A; Bailey, T; Scofield, P; Bunce, M; Lambert, DM; Zhou, Q; Perelman, P; Driskell, AC; Shapiro, B; Xiong, ZJ; Zeng, YL; Liu, SP; Li, ZY; Liu, BH; Wu, K; Xiao, J; Yinqi, X; Zheng, QM; Zhang, Y; Yang, HM; Wang, J; Smeds, L; Rheindt, FE; Braun, M; Fjeldsa, J; Orlando, L; Barker, FK; Jonsson, KA; Johnson, W; Koepfli, KP; O'Brien, S; Haussler, D; Ryder, OA; Rahbek, C; Willerslev, E; Graves, GR; Glenn, TC; McCormack, J; Burt, D; Ellegren, H; Alstrom, P; Edwards, SV; Stamatakis, A; Mindell, DP; Cracraft, J; Braun, EL; Warnow, T; Jun, W; Gilbert, MTP; Zhang, GJ</t>
  </si>
  <si>
    <t>Jarvis, Erich D.; Mirarab, Siavash; Aberer, Andre J.; Li, Bo; Houde, Peter; Li, Cai; Ho, Simon Y. W.; Faircloth, Brant C.; Nabholz, Benoit; Howard, Jason T.; Suh, Alexander; Weber, Claudia C.; da Fonseca, Rute R.; Li, Jianwen; Zhang, Fang; Li, Hui; Zhou, Long; Narula, Nitish; Liu, Liang; Ganapathy, Ganesh; Boussau, Bastien; Bayzid, Md. Shamsuzzoha; Zavidovych, Volodymyr; Subramanian, Sankar; Gabaldon, Toni; Capella-Gutierrez, Salvador; Huerta-Cepas, Jaime; Rekepalli, Bhanu; Munch, Kasper; Schierup, Mikkel; Lindow, Bent; Warren, Wesley C.; Ray, David; Green, Richard E.; Bruford, Michael W.; Zhan, Xiangjiang; Dixon, Andrew; Li, Shengbin; Li, Ning; Huang, Yinhua; Derryberry, Elizabeth P.; Bertelsen, Mads Frost; Sheldon, Frederick H.; Brumfield, Robb T.; Mello, Claudio V.; Lovell, Peter V.; Wirthlin, Morgan; Cruz Schneider, Maria Paula; Prosdocimi, Francisco; Samaniego, Jose Alfredo; Vargas Velazquez, Amhed Missael; Alfaro-Nunez, Alonzo; Campos, Paula F.; Petersen, Bent; Sicheritz-Ponten, Thomas; Pas, An; Bailey, Tom; Scofield, Paul; Bunce, Michael; Lambert, David M.; Zhou, Qi; Perelman, Polina; Driskell, Amy C.; Shapiro, Beth; Xiong, Zijun; Zeng, Yongli; Liu, Shiping; Li, Zhenyu; Liu, Binghang; Wu, Kui; Xiao, Jin; Yinqi, Xiong; Zheng, Qiuemei; Zhang, Yong; Yang, Huanming; Wang, Jian; Smeds, Linnea; Rheindt, Frank E.; Braun, Michael; Fjeldsa, Jon; Orlando, Ludovic; Barker, F. Keith; Jonsson, Knud Andreas; Johnson, Warren; Koepfli, Klaus-Peter; O'Brien, Stephen; Haussler, David; Ryder, Oliver A.; Rahbek, Carsten; Willerslev, Eske; Graves, Gary R.; Glenn, Travis C.; McCormack, John; Burt, Dave; Ellegren, Hans; Alstrom, Per; Edwards, Scott V.; Stamatakis, Alexandros; Mindell, David P.; Cracraft, Joel; Braun, Edward L.; Warnow, Tandy; Jun, Wang; Gilbert, M. Thomas P.; Zhang, Guojie</t>
  </si>
  <si>
    <t>Whole-genome analyses resolve early branches in the tree of life of modern birds</t>
  </si>
  <si>
    <t>SCIENCE</t>
  </si>
  <si>
    <t>BIASED GENE CONVERSION; PHYLOGENETIC TREES; SPECIES TREES; SEQUENCE ALIGNMENTS; PARALLEL RADIATIONS; CRETACEOUS ORIGIN; COALESCENT MODEL; MASS EXTINCTION; PASSERINE BIRDS; FOSSIL RECORD</t>
  </si>
  <si>
    <t>Faircloth, Brant C/Y-3978-2019; Scofield, R. Paul/A-4271-2011; da Fonseca, Rute/F-9143-2013; Koepfli, Klaus-Peter/AAT-9320-2020; Orlando, Ludovic/AAA-6773-2021; Ho, Igor Osorio/AAG-8616-2020; Prosdocimi, Francisco/F-6847-2012; Zhang, Guojie/J-7273-2019; Rahbek, Carsten/L-1129-2013; Brumfield, Robb T/K-6108-2015; Fjeldsa, Jon/A-9699-2013; Ho, Simon YW/A-8417-2008; Schierup, Mikkel H/F-1675-2010; Jarvis, Erich D/A-2319-2008; Edwards, Scott V./D-9071-2018; Zhang, Guojie/B-6188-2014; Willerslev, Eske/AAA-5686-2019; Bruford, Michael/Y-7463-2019; OBRIEN, STEPHEN/ABD-1346-2020; Samaniego Castruita, Jose Alfredo/B-9033-2015; Stamatakis, Alexandros/B-8740-2009; Bruford, Michael W/D-3750-2009; Perelman, Polina/N-8088-2015; Wirthlin, Morgan/AAE-4119-2020; Burt, David W/C-7802-2013; Tan, Weihong/A-5412-2008; Glenn, Travis C/A-2390-2008; Prosdocimi, Francisco/V-5252-2019; Subramanian, Sankar/B-6647-2008; Gilbert, Marcus TP/A-8936-2013; Wang, Jun/C-8434-2016; Munch, Kasper/A-1434-2010; Schierup, Mikkel Heide/AAM-4997-2020; Barker, Keith/K-2795-2012; Perelman, Polina/AAD-9030-2019; Campos, Paula F/B-1634-2010; Gabaldon, Toni/A-7336-2008; Graves, Gary R/P-1003-2017; Orlando, Ludovic/A-8932-2013; Willerslev, Eske/A-9619-2011; Alstrom, Per/C-1619-2015; Alfaro-Nunez, Alonzo/H-2972-2019; Capella-Gutierrez, Salvador/H-5053-2015; Narula, Nitish/G-5784-2015; Huerta-Cepas, Jaime/H-5093-2013; Wang, Jun/B-9503-2016; Weber, Claudia/F-4884-2010; Sicheritz-Ponten, Thomas/A-4325-2017; Johnson, Warren/D-4149-2016</t>
  </si>
  <si>
    <t>Scofield, R. Paul/0000-0002-7510-6980; da Fonseca, Rute/0000-0002-2805-4698; Orlando, Ludovic/0000-0003-3936-1850; Prosdocimi, Francisco/0000-0002-6761-3069; Zhang, Guojie/0000-0001-6860-1521; Rahbek, Carsten/0000-0003-4585-0300; Brumfield, Robb T/0000-0003-2307-0688; Fjeldsa, Jon/0000-0003-0790-3600; Ho, Simon YW/0000-0002-0361-2307; Schierup, Mikkel H/0000-0002-5028-1790; Jarvis, Erich D/0000-0001-8931-5049; Edwards, Scott V./0000-0003-2535-6217; Zhang, Guojie/0000-0001-6860-1521; Bruford, Michael/0000-0001-6357-6080; Samaniego Castruita, Jose Alfredo/0000-0001-5904-1198; Stamatakis, Alexandros/0000-0003-0353-0691; Bruford, Michael W/0000-0001-6357-6080; Perelman, Polina/0000-0002-0982-5100; Wirthlin, Morgan/0000-0001-7967-7070; Burt, David W/0000-0002-9991-1028; Tan, Weihong/0000-0002-8066-1524; Glenn, Travis C/0000-0001-7725-3637; Prosdocimi, Francisco/0000-0002-6761-3069; Subramanian, Sankar/0000-0002-2375-3254; Gilbert, Marcus TP/0000-0002-5805-7195; Wang, Jun/0000-0002-8540-8931; Munch, Kasper/0000-0003-2880-6252; Schierup, Mikkel Heide/0000-0002-5028-1790; Barker, Keith/0000-0001-7488-2470; Perelman, Polina/0000-0002-0982-5100; Campos, Paula F/0000-0003-1285-4671; Gabaldon, Toni/0000-0003-0019-1735; Graves, Gary R/0000-0003-1406-5246; Orlando, Ludovic/0000-0003-3936-1850; Alstrom, Per/0000-0001-7182-2763; Alfaro-Nunez, Alonzo/0000-0002-4050-5041; Capella-Gutierrez, Salvador/0000-0002-0309-604X; Narula, Nitish/0000-0002-8309-8642; Huerta-Cepas, Jaime/0000-0003-4195-5025; Green, Richard/0000-0003-0516-5827; Smeds, Linnea/0000-0002-8415-9259; Suh, Alexander/0000-0002-8979-9992; Li, Cai/0000-0001-7843-2151; Faircloth, Brant/0000-0002-1943-0217; Vargas Velazquez, Amhed Missael/0000-0001-7692-0012; Wang, Jun/0000-0002-2113-5874; Petersen, Bent/0000-0002-2472-8317; Lambert, David/0000-0002-5821-3637; Shapiro, Beth/0000-0002-2733-7776; Boussau, Bastien/0000-0003-0776-4460; LIU, Shiping/0000-0003-0019-619X; Weber, Claudia/0000-0002-5910-8898; Sicheritz-Ponten, Thomas/0000-0001-6615-1141; Mello, Claudio/0000-0002-9826-8421; Bunce, Michael/0000-0002-0302-4206; Jonsson, Knud/0000-0002-1875-9504; Braun, Edward/0000-0003-1643-5212; Johnson, Warren/0000-0002-5954-186X; Huang, Yinhua/0000-0001-5714-2403; Willerslev, Eske/0000-0002-7081-6748; Bertelsen, Mads/0000-0001-9201-7499; Howard, Jason/0000-0003-3265-5127; Mirarab, Siavash/0000-0001-5410-1518</t>
  </si>
  <si>
    <t>DEC 12</t>
  </si>
  <si>
    <t>10.1126/science.1253451</t>
  </si>
  <si>
    <t>WOS:000346189600036</t>
  </si>
  <si>
    <t>Pomilla, C; Amaral, AR; Collins, T; Minton, G; Findlay, K; Leslie, MS; Ponnampalam, L; Baldwin, R; Rosenbaum, H</t>
  </si>
  <si>
    <t>Pomilla, Cristina; Amaral, Ana R.; Collins, Tim; Minton, Gianna; Findlay, Ken; Leslie, Matthew S.; Ponnampalam, Louisa; Baldwin, Robert; Rosenbaum, Howard</t>
  </si>
  <si>
    <t>The World's Most Isolated and Distinct Whale Population? Humpback Whales of the Arabian Sea</t>
  </si>
  <si>
    <t>MITOCHONDRIAL-DNA VARIATION; MEGAPTERA-NOVAEANGLIAE; GENETIC-STRUCTURE; COMPUTER-PROGRAM; SIZE; ATLANTIC; ABUNDANCE; CONSERVATION; INFERENCE; COALESCENT</t>
  </si>
  <si>
    <t>Amaral, Ana/D-1060-2010; Findlay, Ken P/A-5766-2019; Pomilla, Cristina/AAC-4035-2020</t>
  </si>
  <si>
    <t>Amaral, Ana/0000-0002-0595-0086; Findlay, Ken P/0000-0001-7154-8805; Pomilla, Cristina/0000-0002-2581-8365; Collins, Tim/0000-0002-7124-4876</t>
  </si>
  <si>
    <t>DEC 3</t>
  </si>
  <si>
    <t>e114162</t>
  </si>
  <si>
    <t>10.1371/journal.pone.0114162</t>
  </si>
  <si>
    <t>WOS:000349128700080</t>
  </si>
  <si>
    <t>Kim, HL; Ratan, A; Perry, GH; Montenegro, A; Miller, W; Schuster, SC</t>
  </si>
  <si>
    <t>Kim, Hie Lim; Ratan, Aakrosh; Perry, George H.; Montenegro, Alvaro; Miller, Webb; Schuster, Stephan C.</t>
  </si>
  <si>
    <t>Khoisan hunter-gatherers have been the largest population throughout most of modern-human demographic history</t>
  </si>
  <si>
    <t>NATURE COMMUNICATIONS</t>
  </si>
  <si>
    <t>WHOLE-GENOME ASSOCIATION; SOUTHERN AFRICA; GENETIC-EVIDENCE; MUTATION-RATE; INFERENCE; CLIMATE; DIVERSITY; SEQUENCES; ANCESTRY; ATLANTIC</t>
  </si>
  <si>
    <t>Montenegro, Alvaro/B-4744-2013; Kim, Hie Lim/E-7393-2017</t>
  </si>
  <si>
    <t>Montenegro, Alvaro/0000-0001-6848-1996; Kim, Hie Lim/0000-0003-3080-9524</t>
  </si>
  <si>
    <t>10.1038/ncomms6692</t>
  </si>
  <si>
    <t>WOS:000347228600006</t>
  </si>
  <si>
    <t>Bai, WN; Wang, WT; Zhang, DY</t>
  </si>
  <si>
    <t>Bai, Wei-Ning; Wang, Wen-Ting; Zhang, Da-Yong</t>
  </si>
  <si>
    <t>Contrasts between the phylogeographic patterns of chloroplast and nuclear DNA highlight a role for pollen-mediated gene flow in preventing population divergence in an East Asian temperate tree</t>
  </si>
  <si>
    <t>Demographic history; East Asia; Ecological niche modeling; Gene flow; Isolation by distance; juglans</t>
  </si>
  <si>
    <t>2 REFUGE AREAS; MOLECULAR PHYLOGEOGRAPHY; LINEAGE DIVERGENCE; NONCODING REGIONS; MIGRATION RATES; CLIMATE; CHINA; MITOCHONDRIAL; SOFTWARE; COALESCENT</t>
  </si>
  <si>
    <t>Zhang, Da-Yong/B-3078-2011; Bai, Wei-Ning/AAK-5250-2020</t>
  </si>
  <si>
    <t xml:space="preserve">Zhang, Da-Yong/0000-0003-1056-8735; </t>
  </si>
  <si>
    <t>10.1016/j.ympev.2014.08.024</t>
  </si>
  <si>
    <t>WOS:000345953100005</t>
  </si>
  <si>
    <t>Xiao, YS; Ren, GJ; Song, N; Li, J; Gao, TX</t>
  </si>
  <si>
    <t>Xiao, Yongshuang; Ren, Guijing; Song, Na; Li, Jun; Gao, Tianxiang</t>
  </si>
  <si>
    <t>Genetic diversity and population structure of largehead hairtail, Trichiurus japonicus, based on mtDNA control region</t>
  </si>
  <si>
    <t>Coalescent analyses; genetic diversity; population structure; Trichiurus japonicus</t>
  </si>
  <si>
    <t>MITOCHONDRIAL-DNA; PLEISTOCENE; MARINE; PHYLOGEOGRAPHY; DIVERGENCE; DISPERSAL; EXPANSION; COLLAPSE; FISH; PERCIFORMES</t>
  </si>
  <si>
    <t>10.3109/19401736.2013.809427</t>
  </si>
  <si>
    <t>WOS:000345307000024</t>
  </si>
  <si>
    <t>Schrader, L; Kim, JW; Ence, D; Zimin, A; Klein, A; Wyschetzki, K; Weichselgartner, T; Kemena, C; Stokl, J; Schultner, E; Wurm, Y; Smith, CD; Yandell, M; Heinze, J; Gadau, J; Oettler, J</t>
  </si>
  <si>
    <t>Schrader, Lukas; Kim, Jay W.; Ence, Daniel; Zimin, Aleksey; Klein, Antonia; Wyschetzki, Katharina; Weichselgartner, Tobias; Kemena, Carsten; Stoekl, Johannes; Schultner, Eva; Wurm, Yannick; Smith, Christopher D.; Yandell, Mark; Heinze, Juergen; Gadau, Juergen; Oettler, Jan</t>
  </si>
  <si>
    <t>Transposable element islands facilitate adaptation to novel environments in an invasive species</t>
  </si>
  <si>
    <t>ANTS CAMPONOTUS-FLORIDANUS; INSECTICIDE RESISTANCE; DNA METHYLATION; DRAFT GENOME; FIRE ANT; EVOLUTION; PROTEIN; INSIGHTS; RECEPTOR; WIDESPREAD</t>
  </si>
  <si>
    <t>Wurm, Yannick/A-9525-2009</t>
  </si>
  <si>
    <t>Wurm, Yannick/0000-0002-3140-2809; Schrader, Lukas/0000-0001-9863-0526; Kemena, Carsten/0000-0002-2416-9842</t>
  </si>
  <si>
    <t>10.1038/ncomms6495</t>
  </si>
  <si>
    <t>WOS:000347222600001</t>
  </si>
  <si>
    <t>Wickett, NJ; Mirarab, S; Nguyen, N; Warnow, T; Carpenter, E; Matasci, N; Ayyampalayam, S; Barker, MS; Burleigh, JG; Gitzendanner, MA; Ruhfel, BR; Wafula, E; Der, JP; Graham, SW; Mathews, S; Melkonian, M; Soltis, DE; Soltis, PS; Miles, NW; Rothfels, CJ; Pokorny, L; Shaw, AJ; DeGironimo, L; Stevenson, DW; Surek, B; Villarreal, JC; Roure, B; Philippe, H; dePamphilis, CW; Chen, T; Deyholos, MK; Baucom, RS; Kutchan, TM; Augustin, MM; Wang, J; Zhang, Y; Tian, ZJ; Yan, ZX; Wu, XL; Sun, X; Wong, GKS; Leebens-Mack, J</t>
  </si>
  <si>
    <t>Wickett, Norman J.; Mirarab, Siavash; Nam Nguyen; Warnow, Tandy; Carpenter, Eric; Matasci, Naim; Ayyampalayam, Saravanaraj; Barker, Michael S.; Burleigh, J. Gordon; Gitzendanner, Matthew A.; Ruhfel, Brad R.; Wafula, Eric; Der, Joshua P.; Graham, Sean W.; Mathews, Sarah; Melkonian, Michael; Soltis, Douglas E.; Soltis, Pamela S.; Miles, Nicholas W.; Rothfels, Carl J.; Pokorny, Lisa; Shaw, A. Jonathan; DeGironimo, Lisa; Stevenson, Dennis W.; Surek, Barbara; Villarreal, Juan Carlos; Roure, Beatrice; Philippe, Herve; dePamphilis, Claude W.; Chen, Tao; Deyholos, Michael K.; Baucom, Regina S.; Kutchan, Toni M.; Augustin, Megan M.; Wang, Jun; Zhang, Yong; Tian, Zhijian; Yan, Zhixiang; Wu, Xiaolei; Sun, Xiao; Wong, Gane Ka-Shu; Leebens-Mack, James</t>
  </si>
  <si>
    <t>Phylotranscriptomic analysis of the origin and early diversification of land plants</t>
  </si>
  <si>
    <t>land plants; Streptophyta; phylogeny; phylogenomics; transcriptome</t>
  </si>
  <si>
    <t>PHYLOGENY GROUP CLASSIFICATION; CHLOROPLAST GENOME SEQUENCE; CLOSEST LIVING RELATIVES; GREEN-ALGA MOUGEOTIA; SEED PLANTS; EARLIEST ANGIOSPERMS; MULTIGENE PHYLOGENY; EXTANT GYMNOSPERMS; FLOWERING PLANTS; PLASTID GENOMES</t>
  </si>
  <si>
    <t>Kutchan, Toni/L-4625-2013; Aguilar, Juan Carlos Villarreal/C-6277-2018; WONG, Gane Ka-Shu/G-5784-2013; Pokorny, Lisa/H-1233-2013; Soltis, Pamela S/L-5184-2015; Barker, Mike/AAE-7891-2019; Soltis, Douglas/L-5957-2015; Leebens-Mack, James/AAF-6770-2019; dePamphilis, Claude W/P-6652-2016; Wang, Jun/C-8434-2016; Pokorny, Lisa/S-9725-2019; Graham, Sean W/L-3944-2014; Mathews, Sarah/A-6513-2015; Der, Joshua/F-9551-2012; Wang, Jun/B-9503-2016</t>
  </si>
  <si>
    <t>Aguilar, Juan Carlos Villarreal/0000-0002-0770-1446; WONG, Gane Ka-Shu/0000-0001-6108-5560; Pokorny, Lisa/0000-0002-2478-8555; Barker, Mike/0000-0001-7173-1319; Leebens-Mack, James/0000-0003-4811-2231; Wang, Jun/0000-0002-8540-8931; Pokorny, Lisa/0000-0002-2478-8555; Graham, Sean W/0000-0001-8209-5231; Mathews, Sarah/0000-0002-5518-7541; Der, Joshua/0000-0001-9668-2525; Mirarab, Siavash/0000-0001-5410-1518; Augustin, Megan/0000-0002-8430-6466; Baucom, Regina/0000-0001-7960-498X; Gitzendanner, Matthew/0000-0002-7078-4336; Ruhfel, Brad/0000-0002-0230-4185; Wang, Jun/0000-0002-2113-5874; Wickett, Norman/0000-0003-0944-1956; Nguyen, Nam-phuong/0000-0002-3932-063X; Matasci, Naim/0000-0003-4416-048X; wu, xiaolei/0000-0002-5467-8293</t>
  </si>
  <si>
    <t>NOV 11</t>
  </si>
  <si>
    <t>E4859</t>
  </si>
  <si>
    <t>E4868</t>
  </si>
  <si>
    <t>10.1073/pnas.1323926111</t>
  </si>
  <si>
    <t>WOS:000344526800010</t>
  </si>
  <si>
    <t>Schrago, CG; Menezes, AN; Furtado, C; Bonvicino, CR; Seuanez, HN</t>
  </si>
  <si>
    <t>Schrago, Carlos G.; Menezes, Albert N.; Furtado, Carolina; Bonvicino, Cibele R.; Seuanez, Hector N.</t>
  </si>
  <si>
    <t>Multispecies Coalescent Analysis of the Early Diversification of Neotropical Primates: Phylogenetic Inference under Strong Gene Trees/Species Tree Conflict</t>
  </si>
  <si>
    <t>species tree; primate evolution; coalescence; South America; Miocene</t>
  </si>
  <si>
    <t>NEW-WORLD PRIMATES; HISTORICAL BIOGEOGRAPHY; BRANISELLA-BOLIVIANA; MAXIMUM-LIKELIHOOD; DIVERGENCE TIMES; POPULATION SIZES; SPECIES TREES; PLATYRRHINE; EVOLUTION; RODENTS</t>
  </si>
  <si>
    <t>Schrago, Carlos/E-4612-2012; Bonvicino, Cibele/O-3390-2014</t>
  </si>
  <si>
    <t xml:space="preserve">Schrago, Carlos/0000-0001-6257-8906; </t>
  </si>
  <si>
    <t>10.1093/gbe/evu244</t>
  </si>
  <si>
    <t>WOS:000347000200010</t>
  </si>
  <si>
    <t>Welborn, SR; Light, JE</t>
  </si>
  <si>
    <t>Welborn, Sarah R.; Light, Jessica E.</t>
  </si>
  <si>
    <t>POPULATION GENETIC STRUCTURE OF THE BAIRD'S POCKET GOPHER, GEOMYS BREVICEPS, IN EASTERN TEXAS</t>
  </si>
  <si>
    <t>WESTERN NORTH AMERICAN NATURALIST</t>
  </si>
  <si>
    <t>3 CHROMOSOMAL RACES; SPATIAL AUTOCORRELATION; MOLECULAR SYSTEMATICS; SOFTWARE; DISPERSAL; BURSARIUS; MICROSATELLITES; DIVERGENCE; COALESCENT; PRIMERS</t>
  </si>
  <si>
    <t>10.3398/064.074.0312</t>
  </si>
  <si>
    <t>WOS:000345496300006</t>
  </si>
  <si>
    <t>Liang, Y; He, M; Teng, CB</t>
  </si>
  <si>
    <t>Liang, Yang; He, Mei; Teng, Chun-Bo</t>
  </si>
  <si>
    <t>Evolution of the vesicular stomatitis viruses: Divergence and codon usage bias</t>
  </si>
  <si>
    <t>VIRUS RESEARCH</t>
  </si>
  <si>
    <t>Vesicular stomatitis viruses; Divergence; Codon usage bias</t>
  </si>
  <si>
    <t>LENGTH GENOME ANALYSIS; SOUTH-AMERICA; NEW-JERSEY; ORIGIN; GLYCOPROTEIN; EMERGENCE; SELECTION; SEROTYPE; GENE</t>
  </si>
  <si>
    <t>10.1016/j.virusres.2014.08.013</t>
  </si>
  <si>
    <t>WOS:000343626300006</t>
  </si>
  <si>
    <t>Cheong, HT; Ng, KT; Ong, LY; Chook, JB; Chan, KG; Takebe, Y; Kamarulzaman, A; Tee, KK</t>
  </si>
  <si>
    <t>Cheong, Hui Ting; Ng, Kim Tien; Ong, Lai Yee; Chook, Jack Bee; Chan, Kok Gan; Takebe, Yutaka; Kamarulzaman, Adeeba; Tee, Kok Keng</t>
  </si>
  <si>
    <t>Cross-Border Sexual Transmission of the Newly Emerging HIV-1 Clade CRF51_01B</t>
  </si>
  <si>
    <t>KUALA-LUMPUR; RECOMBINANT FORMS; RISK BEHAVIOR; TYPE-1; IDENTIFICATION; SINGAPORE; TRAVELERS; PREVALENCE; DIVERSITY; EMERGENCE</t>
  </si>
  <si>
    <t>Tee, Kok Keng/A-8148-2008; KAMARULZAMAN, ADEEBA/B-5216-2010; Ng, Kim Tien/K-7667-2013; Kok Gan Chan, FASc/B-8347-2010</t>
  </si>
  <si>
    <t>Tee, Kok Keng/0000-0002-7923-5448; Ng, Kim Tien/0000-0002-4097-9984; Kok Gan Chan, FASc/0000-0002-1883-1115</t>
  </si>
  <si>
    <t>e111236</t>
  </si>
  <si>
    <t>10.1371/journal.pone.0111236</t>
  </si>
  <si>
    <t>WOS:000343662800098</t>
  </si>
  <si>
    <t>Chavez, AS; Kenagy, GJ</t>
  </si>
  <si>
    <t>Chavez, Andreas S.; Kenagy, G. J.</t>
  </si>
  <si>
    <t>Clinal colour variation within a panmictic population of tree squirrels, Tamiasciurus douglasii (Rodentia: Sciuridae), across an ecological gradient</t>
  </si>
  <si>
    <t>cline analysis; coloration; divergent selection; gene flow; local adaptation; microsatellites; phenotypic variation; skull morphology</t>
  </si>
  <si>
    <t>GENE FLOW; HYBRID ZONES; RED SQUIRREL; EVOLUTION; PINE; SIZE; LOCI; MICE; PIGMENTATION; MIGRATION</t>
  </si>
  <si>
    <t>10.1111/bij.12361</t>
  </si>
  <si>
    <t>WOS:000342613900016</t>
  </si>
  <si>
    <t>Suarez, NM; Pestano, J; Brown, RP</t>
  </si>
  <si>
    <t>Suarez, N. M.; Pestano, J.; Brown, R. P.</t>
  </si>
  <si>
    <t>Ecological divergence combined with ancient allopatry in lizard populations from a small volcanic island</t>
  </si>
  <si>
    <t>allopatric speciation; ecological speciation; gene flow; island; microsatellites; mtDNA</t>
  </si>
  <si>
    <t>SKINK CHALCIDES-SEXLINEATUS; MITOCHONDRIAL-DNA; MICROGEOGRAPHIC VARIATION; REPRODUCTIVE ISOLATION; NATURAL-SELECTION; INFERENCE; SCINCIDAE; SOFTWARE; TESTS; MODEL</t>
  </si>
  <si>
    <t>Pestano Brito, Jose Juan/A-9640-2017</t>
  </si>
  <si>
    <t>Pestano Brito, Jose Juan/0000-0001-6454-4785; Brown, Richard P./0000-0003-2401-6077</t>
  </si>
  <si>
    <t>10.1111/mec.12897</t>
  </si>
  <si>
    <t>WOS:000342743000013</t>
  </si>
  <si>
    <t>Schrago, CG</t>
  </si>
  <si>
    <t>Schrago, Carlos G.</t>
  </si>
  <si>
    <t>The limiting distribution of the effective population size of the ancestor of humans and chimpanzees</t>
  </si>
  <si>
    <t>JOURNAL OF THEORETICAL BIOLOGY</t>
  </si>
  <si>
    <t>Species tree; Primate evolution; Speciation; Coalescence</t>
  </si>
  <si>
    <t>SPECIES DIVERGENCE TIMES; HOMINID EVOLUTION; SPECIATION TIMES; BAYES ESTIMATION; MOLECULAR CLOCK; DNA-SEQUENCES; MULTIPLE LOCI; MUTATION-RATE; HUMAN GENOME; GREAT APE</t>
  </si>
  <si>
    <t>Schrago, Carlos/E-4612-2012</t>
  </si>
  <si>
    <t>Schrago, Carlos/0000-0001-6257-8906</t>
  </si>
  <si>
    <t>SEP 21</t>
  </si>
  <si>
    <t>10.1016/j.jtbi.2014.05.009</t>
  </si>
  <si>
    <t>WOS:000339772600007</t>
  </si>
  <si>
    <t>Phifer-Rixey, M; Bomhoff, M; Nachman, MW</t>
  </si>
  <si>
    <t>Phifer-Rixey, Megan; Bomhoff, Matthew; Nachman, Michael W.</t>
  </si>
  <si>
    <t>Genome-Wide Patterns of Differentiation Among House Mouse Subspecies</t>
  </si>
  <si>
    <t>SINGLE-NUCLEOTIDE POLYMORPHISMS; RECOMBINATION RATE VARIATION; MUS-MUSCULUS-DOMESTICUS; HYBRID MALE-STERILITY; MALE ACCESSORY-GLAND; GENE-FLOW; DNA-SEQUENCE; MITOCHONDRIAL-DNA; SEX-CHROMOSOMES; EVOLUTION</t>
  </si>
  <si>
    <t>Phifer-Rixey, Megan/0000-0002-3804-6229</t>
  </si>
  <si>
    <t>10.1534/genetics.114.166827</t>
  </si>
  <si>
    <t>WOS:000342570300024</t>
  </si>
  <si>
    <t>Harpak, A; Sella, G</t>
  </si>
  <si>
    <t>Harpak, Arbel; Sella, Guy</t>
  </si>
  <si>
    <t>NEUTRAL NULL MODELS FOR DIVERSITY IN SERIAL TRANSFER EVOLUTION EXPERIMENTS</t>
  </si>
  <si>
    <t>Coalescent theory; evolution experiment; genetic drift; neutral polymorphism; serial transfer</t>
  </si>
  <si>
    <t>ESCHERICHIA-COLI; BENEFICIAL MUTATIONS; CLONAL INTERFERENCE; BALANCED POLYMORPHISM; ANTIBIOTIC-RESISTANCE; POPULATIONS; FITNESS; ADAPTATION; PROBABILITY; PRINCIPLE</t>
  </si>
  <si>
    <t>Harpak, Arbel/0000-0002-3655-748X</t>
  </si>
  <si>
    <t>10.1111/evo.12454</t>
  </si>
  <si>
    <t>WOS:000341824100022</t>
  </si>
  <si>
    <t>Haasl, RJ; Payseur, BA</t>
  </si>
  <si>
    <t>Haasl, Ryan J.; Payseur, Bret A.</t>
  </si>
  <si>
    <t>REMARKABLE SELECTIVE CONSTRAINTS ON EXONIC DINUCLEOTIDE REPEATS</t>
  </si>
  <si>
    <t>Mutations; natural selection; polymorphism; population genetics</t>
  </si>
  <si>
    <t>HUMAN MUTATION; MICROSATELLITE; GENOME; FGFRL1; EVOLUTION; SPECTRUM; BINDING; FAMILY; GENES</t>
  </si>
  <si>
    <t>10.1111/evo.12460</t>
  </si>
  <si>
    <t>WOS:000341824100023</t>
  </si>
  <si>
    <t>Tison, JL; Edmark, VN; Sandoval-Castellanos, E; Van Dyck, H; Tammaru, T; Valimaki, P; Dalen, L; Gotthard, K</t>
  </si>
  <si>
    <t>Tison, Jean-Luc; Edmark, Veronica Nystrom; Sandoval-Castellanos, Edson; Van Dyck, Hans; Tammaru, Toomas; Valimaki, Panu; Dalen, Love; Gotthard, Karl</t>
  </si>
  <si>
    <t>Signature of post-glacial expansion and genetic structure at the northern range limit of the speckled wood butterfly</t>
  </si>
  <si>
    <t>Bayesian analyses; coalescent simulations; demographic inference; microsatellites; Pararge aegeria; population structure; post-glacial recolonisation</t>
  </si>
  <si>
    <t>APPROXIMATE BAYESIAN COMPUTATION; MICROSATELLITE ANALYSIS; POPULATION-STRUCTURE; GEOGRAPHICAL RANGES; LIFE-CYCLE; CLIMATE; PLASTICITY; PROGRAM; FLIGHT; SHIFTS</t>
  </si>
  <si>
    <t>Dalen, Love/A-6686-2008; Tammaru, Toomas/N-3892-2019; Gotthard, Karl/F-1163-2011; Sandoval-Castellanos, Edson/A-2720-2013</t>
  </si>
  <si>
    <t>Dalen, Love/0000-0001-8270-7613; Gotthard, Karl/0000-0002-4560-6271; Sandoval-Castellanos, Edson/0000-0002-0840-8225; Tammaru, Toomas/0000-0002-6892-5910</t>
  </si>
  <si>
    <t>10.1111/bij.12327</t>
  </si>
  <si>
    <t>WOS:000340585700011</t>
  </si>
  <si>
    <t>Melo-Ferreira, J; Seixas, FA; Cheng, E; Mills, LS; Alves, PC</t>
  </si>
  <si>
    <t>Melo-Ferreira, Jose; Seixas, Fernando A.; Cheng, Ellen; Mills, L. Scott; Alves, Paulo C.</t>
  </si>
  <si>
    <t>The hidden history of the snowshoe hare, Lepus americanus: extensive mitochondrial DNA introgression inferred from multilocus genetic variation</t>
  </si>
  <si>
    <t>coalescent; cryptic divergence; hares and jackrabbits; lagomorphs; reticulate evolution; species tree</t>
  </si>
  <si>
    <t>ADAPTIVE INTROGRESSION; BAYESIAN-INFERENCE; SPECIES TREES; MULTIPLE LOCI; GENUS LEPUS; HYBRIDIZATION; POPULATION; EUROPAEUS; TIMIDUS; PHYLOGEOGRAPHY</t>
  </si>
  <si>
    <t>Alves, Paulo C/B-5448-2009; Melo-Ferreira, Jose/E-9784-2010; Mills, L. Scott/K-2458-2012</t>
  </si>
  <si>
    <t>Alves, Paulo C/0000-0003-4797-0939; Melo-Ferreira, Jose/0000-0003-4473-1908; Mills, L. Scott/0000-0001-8771-509X</t>
  </si>
  <si>
    <t>10.1111/mec.12886</t>
  </si>
  <si>
    <t>WOS:000342743400016</t>
  </si>
  <si>
    <t>Hope, AG; Panter, N; Cook, JA; Talbot, SL; Nagorsen, DW</t>
  </si>
  <si>
    <t>Hope, Andrew G.; Panter, Nicholas; Cook, Joseph A.; Talbot, Sandra L.; Nagorsen, David W.</t>
  </si>
  <si>
    <t>Multilocus phylogeography and systematic revision of North American water shrews (genus: Sorex)</t>
  </si>
  <si>
    <t>JOURNAL OF MAMMALOGY</t>
  </si>
  <si>
    <t>Bayesian skyline plot; Quaternary refugia; Sorex bendirii; Sorex palustris; speciation; species tree estimation</t>
  </si>
  <si>
    <t>VANCOUVER-ISLAND; CLIMATE-CHANGE; POPULATION-GROWTH; OCHOTONA-PRINCEPS; SPECIES TREES; MAXIMUM-LIKELIHOOD; STATISTICAL-METHOD; MAMMALIAN GENOMES; DNA POLYMORPHISM; SHALLOW HISTORY</t>
  </si>
  <si>
    <t>AUG 22</t>
  </si>
  <si>
    <t>10.1644/13-MAMM-A-196</t>
  </si>
  <si>
    <t>WOS:000341065200005</t>
  </si>
  <si>
    <t>Yang, SY; Han, MJ; Kang, LF; Li, ZW; Shen, YH; Zhang, Z</t>
  </si>
  <si>
    <t>Yang, Shao-Yu; Han, Min-Jin; Kang, Li-Fang; Li, Zi-Wen; Shen, Yi-Hong; Zhang, Ze</t>
  </si>
  <si>
    <t>Demographic history and gene flow during silkworm domestication</t>
  </si>
  <si>
    <t>Coalescent simulation; Approximate Bayesian computation; Gene flow; Bombyx mori</t>
  </si>
  <si>
    <t>APPROXIMATE BAYESIAN COMPUTATION; EVOLUTIONARY HISTORY; POPULATION-GENETICS; PIG DOMESTICATION; ANCIENT DNA; GENOME; SELECTION; HYBRIDIZATION; POLYMORPHISM; DIVERGENCE</t>
  </si>
  <si>
    <t>Han, Min-Jin/0000-0003-1784-8676; Li, Zi-Wen/0000-0002-0016-8714</t>
  </si>
  <si>
    <t>AUG 14</t>
  </si>
  <si>
    <t>10.1186/s12862-014-0185-0</t>
  </si>
  <si>
    <t>WOS:000340966000001</t>
  </si>
  <si>
    <t>Li, CH; Lu, L; Murphy, DG; Negro, F; Okamoto, H</t>
  </si>
  <si>
    <t>Li, Chunhua; Lu, Ling; Murphy, Donald G.; Negro, Francesco; Okamoto, Hiroaki</t>
  </si>
  <si>
    <t>Origin of hepatitis C virus genotype 3 in Africa as estimated through an evolutionary analysis of the full-length genomes of nine subtypes, including the newly sequenced 3d and 3e</t>
  </si>
  <si>
    <t>TRANSCRIPTASE PCR ASSAY; LINE PROBE ASSAY; MOLECULAR EPIDEMIOLOGY; NS5B REGION; CLASSIFICATION; IDENTIFICATION; VARIANTS; CORE; INFECTION; LIVER</t>
  </si>
  <si>
    <t>Okamoto, Hiroaki/H-4371-2011; Negro, Francesco/E-2183-2012</t>
  </si>
  <si>
    <t xml:space="preserve">Okamoto, Hiroaki/0000-0003-0827-0964; </t>
  </si>
  <si>
    <t>10.1099/vir.0.065128-0</t>
  </si>
  <si>
    <t>WOS:000341070400008</t>
  </si>
  <si>
    <t>Illera, JC; Palmero, AM; Laiolo, P; Rodriguez, F; Moreno, AC; Navascues, M</t>
  </si>
  <si>
    <t>Carlos Illera, Juan; Palmero, Ana M.; Laiolo, Paola; Rodriguez, Felipe; Moreno, Angel C.; Navascues, Miguel</t>
  </si>
  <si>
    <t>GENETIC, MORPHOLOGICAL, AND ACOUSTIC EVIDENCE REVEALS LACK OF DIVERSIFICATION IN THE COLONIZATION PROCESS IN AN ISLAND BIRD</t>
  </si>
  <si>
    <t>Avian evolution; gene flow; lack of diversification; Macaronesia; oceanic islands</t>
  </si>
  <si>
    <t>POPULATION HISTORY; DARWINS FINCHES; CHARACTER DISPLACEMENT; PHENOTYPIC DIVERGENCE; COMPUTER-PROGRAM; HYBRID ZONE; SONG; EVOLUTION; SPECIATION; FLOW</t>
  </si>
  <si>
    <t>Laiolo, Paola/B-6566-2014; Navascues, Miguel/C-8705-2009; Illera, Juan Carlos/C-6583-2014; Laiolo, Paola/Q-3747-2019</t>
  </si>
  <si>
    <t>Laiolo, Paola/0000-0002-2009-6797; Navascues, Miguel/0000-0001-8342-6047; Illera, Juan Carlos/0000-0002-4389-0264; Laiolo, Paola/0000-0002-2009-6797</t>
  </si>
  <si>
    <t>10.1111/evo.12429</t>
  </si>
  <si>
    <t>WOS:000340470600009</t>
  </si>
  <si>
    <t>Jia, KT; Lin, WZ; Gui, D; Karczmarski, L; Wu, YP</t>
  </si>
  <si>
    <t>Jia, Kuntong; Lin, Wenzhi; Gui, Duan; Karczmarski, Leszek; Wu, Yuping</t>
  </si>
  <si>
    <t>Molecular evidence reveals the distinctiveness of Indo-Pacific finless porpoises (Neophocaena phocaenoides) in the Pearl River Estuary and insights into genus Neophocaena's origin</t>
  </si>
  <si>
    <t>MARINE BIOLOGY</t>
  </si>
  <si>
    <t>POPULATION GENETIC-STRUCTURE; PHYLOGENETIC-RELATIONSHIPS; MICROSATELLITE LOCI; HONG-KONG; INFERENCE; WATERS; PHYLOGEOGRAPHY; COALESCENT; EVOLUTION; GROWTH</t>
  </si>
  <si>
    <t>Gui, Duan/0000-0002-0236-6837</t>
  </si>
  <si>
    <t>10.1007/s00227-014-2474-y</t>
  </si>
  <si>
    <t>WOS:000339900700020</t>
  </si>
  <si>
    <t>Artyukova, EV; Kozyrenko, MM; Boltenkov, EV; Gorovoy, PG</t>
  </si>
  <si>
    <t>Artyukova, E. V.; Kozyrenko, M. M.; Boltenkov, E. V.; Gorovoy, P. G.</t>
  </si>
  <si>
    <t>One or three species in Megadenia (Brassicaceae): insight from molecular studies</t>
  </si>
  <si>
    <t>Brassicaceae; Biscutelleae; Megadenia; Molecular markers; Phylogeny; Coalescent analysis</t>
  </si>
  <si>
    <t>NONCODING REGIONS; SEQUENCE DATA; CHLOROPLAST; PHYLOGENY; EVOLUTION; NUCLEAR; GENUS; SYSTEMATICS; DIVERGENCE; GENOME</t>
  </si>
  <si>
    <t>Kozyrenko, Marina M/I-9551-2018; Artyukova, Elena/G-6981-2011</t>
  </si>
  <si>
    <t>Kozyrenko, Marina/0000-0001-7744-9496</t>
  </si>
  <si>
    <t>10.1007/s10709-014-9778-1</t>
  </si>
  <si>
    <t>WOS:000339879800006</t>
  </si>
  <si>
    <t>Teske, PR; Sandoval-Castillo, J; Waters, JM; Beheregaray, LB</t>
  </si>
  <si>
    <t>Teske, Peter R.; Sandoval-Castillo, Jonathan; Waters, Jonathan M.; Beheregaray, Luciano B.</t>
  </si>
  <si>
    <t>Can novel genetic analyses help to identify low-dispersal marine invasive species?</t>
  </si>
  <si>
    <t>Ascidian; biological invasion; coalescent theory; founder effect; genetic bottleneck; microsatellites; sea squirt</t>
  </si>
  <si>
    <t>APPROXIMATE BAYESIAN COMPUTATION; BIOLOGICAL INVASIONS; COMPUTER-PROGRAM; CRYPTIC DIVERSITY; GENOTYPIC DATA; SEA SQUIRTS; NEW-ZEALAND; SOFTWARE; MUTATION; MICROSATELLITES</t>
  </si>
  <si>
    <t>Waters, Jon/B-4983-2009; Sandoval-Castillo, Jonathan/AAY-3670-2020; Teske, Peter/B-1564-2019; Beheregaray, Luciano B/A-8621-2008</t>
  </si>
  <si>
    <t>Waters, Jon/0000-0002-1514-7916; Sandoval-Castillo, Jonathan/0000-0002-8428-3495; Teske, Peter/0000-0002-2838-7804; Beheregaray, Luciano B/0000-0003-0944-3003</t>
  </si>
  <si>
    <t>10.1002/ece3.1129</t>
  </si>
  <si>
    <t>WOS:000340146300005</t>
  </si>
  <si>
    <t>Komiya, T; Fujita-Yanagibayashi, S; Watanabe, K</t>
  </si>
  <si>
    <t>Komiya, Takefumi; Fujita-Yanagibayashi, Sari; Watanabe, Katsutoshi</t>
  </si>
  <si>
    <t>Multiple colonizations of Lake Biwa by Sarcocheilichthys fishes and their population history</t>
  </si>
  <si>
    <t>Ancient lake; Central Japan; Gobioninae; Historical demography; Phylogeography; Trophic polymorphism</t>
  </si>
  <si>
    <t>CYTOCHROME-B GENE; PHYLOGENETIC-RELATIONSHIPS; MITOCHONDRIAL; CYPRINIDAE; GYMNOGOBIUS; GOBIONINAE; DIVERGENCE; SPECIATION; DIVERSITY; TELEOSTEI</t>
  </si>
  <si>
    <t>10.1007/s10641-013-0176-9</t>
  </si>
  <si>
    <t>WOS:000336445200001</t>
  </si>
  <si>
    <t>Donato, CM; Manuelpillai, NM; Cowley, D; Roczo-Farkas, S; Buttery, JP; Crawford, NW; Kirkwood, CD</t>
  </si>
  <si>
    <t>Donato, Celeste M.; Manuelpillai, Nicholas M.; Cowley, Daniel; Roczo-Farkas, Susie; Buttery, Jim P.; Crawford, Nigel W.; Kirkwood, Carl D.</t>
  </si>
  <si>
    <t>Genetic characterization of a novel G3P[14] rotavirus strain causing gastroenteritis in 12 year old Australian child</t>
  </si>
  <si>
    <t>Rotavirus; Zoonotic transmission; Whole genome sequencing; Gastroenteritis; Bovine; Bat</t>
  </si>
  <si>
    <t>FULL GENOMIC ANALYSIS; GROUP-A ROTAVIRUS; CLOSE RELATIONSHIP; BAT; IDENTIFICATION; JMODELTEST; PROTECTION; GENOTYPES; VACCINES; BOVINE</t>
  </si>
  <si>
    <t>Roczo-Farkas, Susie/0000-0002-0650-6198; Donato, Celeste/0000-0001-9262-6550</t>
  </si>
  <si>
    <t>10.1016/j.meegid.2014.04.009</t>
  </si>
  <si>
    <t>WOS:000336571500015</t>
  </si>
  <si>
    <t>Hansen, MM; Limborg, MT; Ferchaud, AL; Pujolar, JM</t>
  </si>
  <si>
    <t>Hansen, Michael M.; Limborg, Morten T.; Ferchaud, Anne-Laure; Pujolar, Jose-Martin</t>
  </si>
  <si>
    <t>The effects of Medieval dams on genetic divergence and demographic history in brown trout populations</t>
  </si>
  <si>
    <t>Approximate Bayesian Computation; Divergence time; Effective population size; Habitat fragmentation; Isolation-with-gene-flow model; Microsatellite DNA</t>
  </si>
  <si>
    <t>SALMO-TRUTTA; HABITAT FRAGMENTATION; LOCAL ADAPTATION; LIFE-HISTORY; LINKAGE DISEQUILIBRIUM; ADAPTIVE DIVERGENCE; MICROSATELLITE DATA; CLIMATE-CHANGE; BODY-SIZE; PROGRAM</t>
  </si>
  <si>
    <t>Limborg, Morten T/B-9633-2015; Hansen, Michael M./Z-5047-2019; Hansen, Michael/I-5979-2013</t>
  </si>
  <si>
    <t>Limborg, Morten T/0000-0002-7718-6531; Hansen, Michael M./0000-0001-5372-4828; Hansen, Michael/0000-0001-5372-4828; pujolar, marti/0000-0002-5037-8840</t>
  </si>
  <si>
    <t>JUN 5</t>
  </si>
  <si>
    <t>10.1186/1471-2148-14-122</t>
  </si>
  <si>
    <t>WOS:000339354600001</t>
  </si>
  <si>
    <t>Yednock, BK; Neigel, JE</t>
  </si>
  <si>
    <t>Yednock, Bree K.; Neigel, Joseph E.</t>
  </si>
  <si>
    <t>Detecting Selection in the Blue Crab, Callinectes sapidus, Using DNA Sequence Data from Multiple Nuclear Protein-Coding Genes</t>
  </si>
  <si>
    <t>DROSOPHILA-MELANOGASTER; NATURAL-POPULATIONS; STATISTICAL TESTS; HAPLOTYPE RECONSTRUCTION; PARASITIC DINOFLAGELLATE; POSITIVE SELECTION; ESCAPE MUTATIONS; NEUTRAL MODEL; NULL ALLELES; C-SIMILIS</t>
  </si>
  <si>
    <t>JUN 4</t>
  </si>
  <si>
    <t>e99081</t>
  </si>
  <si>
    <t>10.1371/journal.pone.0099081</t>
  </si>
  <si>
    <t>WOS:000338430700115</t>
  </si>
  <si>
    <t>Thompson, PC; Rosenthal, BM; Hare, MP</t>
  </si>
  <si>
    <t>Thompson, Peter C.; Rosenthal, Benjamin M.; Hare, Matthew P.</t>
  </si>
  <si>
    <t>Hybridization between previously isolated ancestors may explain the persistence of exactly two ancient lineages in the genome of the oyster parasite Perkinsus marinus</t>
  </si>
  <si>
    <t>Dimorphism; Hybridization; Perkinsus; Coalescent; Parasite; Evolution</t>
  </si>
  <si>
    <t>MEROZOITE SURFACE PROTEIN-1; CRASSOSTREA-VIRGINICA; POPULATION-GENETICS; CHESAPEAKE BAY; DIVERSITY; SOFTWARE; PATHOGEN; POLYMORPHISM; DIVERGENCE; SEQUENCES</t>
  </si>
  <si>
    <t>Hare, Matthew/0000-0001-8569-8951; Rosenthal, Benjamin/0000-0002-0224-3773</t>
  </si>
  <si>
    <t>10.1016/j.meegid.2014.03.003</t>
  </si>
  <si>
    <t>WOS:000335376800019</t>
  </si>
  <si>
    <t>Rodriguez-Prieto, A; Igea, J; Castresana, J</t>
  </si>
  <si>
    <t>Rodriguez-Prieto, Ana; Igea, Javier; Castresana, Jose</t>
  </si>
  <si>
    <t>Development of Rapidly Evolving Intron Markers to Estimate Multilocus Species Trees of Rodents</t>
  </si>
  <si>
    <t>LUSITANIAN PINE VOLE; PHYLOGENETIC ANALYSES; MOLECULAR PHYLOGENY; NUCLEAR GENES; SEQUENCE; PHYLOGEOGRAPHY; DIVERSIFICATION; IMPROVEMENT; DIVERGENCE; GENERATION</t>
  </si>
  <si>
    <t>Castresana, Jose/K-3437-2014</t>
  </si>
  <si>
    <t>Castresana, Jose/0000-0002-9391-8050; Igea, Javier/0000-0001-9493-2076</t>
  </si>
  <si>
    <t>e96032</t>
  </si>
  <si>
    <t>10.1371/journal.pone.0096032</t>
  </si>
  <si>
    <t>WOS:000335728900033</t>
  </si>
  <si>
    <t>Kimball, RT; Braun, EL</t>
  </si>
  <si>
    <t>Kimball, Rebecca T.; Braun, Edward L.</t>
  </si>
  <si>
    <t>Does more sequence data improve estimates of galliform phylogeny? Analyses of a rapid radiation using a complete data matrix</t>
  </si>
  <si>
    <t>Galliformes; Rapid radiation; Sampling strategies; Data matrix size</t>
  </si>
  <si>
    <t>SPECIES TREES; MOLECULAR EVOLUTION; AVIAN TREE; MITOCHONDRIAL; INFERENCE; NUCLEAR; UTILITY; GENES; CONCORDANCE; DIVERGENCES</t>
  </si>
  <si>
    <t>Kimball, Rebecca/Q-6862-2019; Kimball, Rebecca T/C-2290-2009</t>
  </si>
  <si>
    <t>Kimball, Rebecca/0000-0001-5449-5481; Braun, Edward/0000-0003-1643-5212</t>
  </si>
  <si>
    <t>APR 22</t>
  </si>
  <si>
    <t>e361</t>
  </si>
  <si>
    <t>10.7717/peerj.361</t>
  </si>
  <si>
    <t>WOS:000347571500003</t>
  </si>
  <si>
    <t>Lohse, K; Frantz, LAF</t>
  </si>
  <si>
    <t>Lohse, Konrad; Frantz, Laurent A. F.</t>
  </si>
  <si>
    <t>Neandertal Admixture in Eurasia Confirmed by Maximum-Likelihood Analysis of Three Genomes</t>
  </si>
  <si>
    <t>ancestral admixture; D statistic; maximum likelihood; Neandertal introgression</t>
  </si>
  <si>
    <t>ANCESTRAL POPULATION SIZES; DNA-SEQUENCES; DIVERGENCE; SPECIATION; HISTORY; NUMBER; RECOMBINATION; COALESCENT; MIGRATION; INFERENCE</t>
  </si>
  <si>
    <t>Frantz, Laurent/0000-0001-8030-3885; Lohse, Konrad/0000-0001-9918-058X</t>
  </si>
  <si>
    <t>10.1534/genetics.114.162396</t>
  </si>
  <si>
    <t>WOS:000334179300028</t>
  </si>
  <si>
    <t>Blair, C; Heckman, KL; Russell, AL; Yoder, AD</t>
  </si>
  <si>
    <t>Blair, Christopher; Heckman, Kellie L.; Russell, Amy L.; Yoder, Anne D.</t>
  </si>
  <si>
    <t>Multilocus coalescent analyses reveal the demographic history and speciation patterns of mouse lemur sister species</t>
  </si>
  <si>
    <t>Coalescent methods; Modes of speciation; Historical demography; Lemur evolution; Microcebus; Multilocus; Peripatric speciation</t>
  </si>
  <si>
    <t>EFFECTIVE POPULATION-SIZE; DRIVES DIVERSIFICATION; BAYESIAN-INFERENCE; MICROCEBUS SPP.; MADAGASCAR; DIVERSITY; PHYLOGENETICS; HYBRIDIZATION; CHIROPTERA; DIVERGENCE</t>
  </si>
  <si>
    <t>MAR 24</t>
  </si>
  <si>
    <t>10.1186/1471-2148-14-57</t>
  </si>
  <si>
    <t>WOS:000334465300001</t>
  </si>
  <si>
    <t>Halley, YA; Dowd, SE; Decker, JE; Seabury, PM; Bhattarai, E; Johnson, CD; Rollins, D; Tizard, IR; Brightsmith, DJ; Peterson, MJ; Taylor, JF; Seabury, CM</t>
  </si>
  <si>
    <t>Halley, Yvette A.; Dowd, Scot E.; Decker, Jared E.; Seabury, Paul M.; Bhattarai, Eric; Johnson, Charles D.; Rollins, Dale; Tizard, Ian R.; Brightsmith, Donald J.; Peterson, Markus J.; Taylor, Jeremy F.; Seabury, Christopher M.</t>
  </si>
  <si>
    <t>A Draft De Novo Genome Assembly for the Northern Bobwhite (Colinus virginianus) Reveals Evidence for a Rapid Decline in Effective Population Size Beginning in the Late Pleistocene</t>
  </si>
  <si>
    <t>QT INTERVAL DURATION; ZEBRA FINCH; WIDE ASSOCIATION; QUAIL ABUNDANCE; COMMON VARIANTS; ARA-MACAO; MICROSATELLITE LOCI; SPECIES DIVERGENCE; GENETIC-VARIATION; BLOOD-PRESSURE</t>
  </si>
  <si>
    <t>Peterson, Markus J/C-3303-2008; Decker, Jared E./H-2730-2019; Dowd, Scot/M-5386-2017</t>
  </si>
  <si>
    <t>Peterson, Markus J/0000-0001-6145-0134; Decker, Jared E./0000-0001-5685-7343; Dowd, Scot/0000-0002-6296-1427; Halley-Schultz, Yvette/0000-0002-5159-6137; Brightsmith, Donald/0000-0002-3306-6490; Johnson, Charles/0000-0003-3892-7082</t>
  </si>
  <si>
    <t>MAR 12</t>
  </si>
  <si>
    <t>e90240</t>
  </si>
  <si>
    <t>10.1371/journal.pone.0090240</t>
  </si>
  <si>
    <t>WOS:000332845300017</t>
  </si>
  <si>
    <t>Qi, XS; Yuan, N; Comes, HP; Sakaguchi, S; Qiu, YX</t>
  </si>
  <si>
    <t>Qi, Xin-Shuai; Yuan, Na; Comes, Hans Peter; Sakaguchi, Shota; Qiu, Ying-Xiong</t>
  </si>
  <si>
    <t>A strong 'filter' effect of the East China Sea land bridge for East Asia's temperate plant species: inferences from molecular phylogeography and ecological niche modelling of Platycrater arguta (Hydrangeaceae)</t>
  </si>
  <si>
    <t>MICROSATELLITE LOCI; CHLOROPLAST DNA; MUTATION-RATE; NUCLEOTIDE SUBSTITUTION; STATISTICAL PROPERTIES; EVOLUTIONARY HISTORY; DEMOGRAPHIC HISTORY; QUATERNARY CLIMATE; COMPUTER-PROGRAM; POPULATION</t>
  </si>
  <si>
    <t>Qi, Xinshuai/E-8538-2017; qiu, yingxiong/A-4623-2018</t>
  </si>
  <si>
    <t xml:space="preserve">Qi, Xinshuai/0000-0003-3883-0387; </t>
  </si>
  <si>
    <t>MAR 4</t>
  </si>
  <si>
    <t>10.1186/1471-2148-14-41</t>
  </si>
  <si>
    <t>WOS:000334458900003</t>
  </si>
  <si>
    <t>Stewart, JE; Timmer, LW; Lawrence, CB; Pryor, BM; Peever, TL</t>
  </si>
  <si>
    <t>Stewart, Jane E.; Timmer, Lavern W.; Lawrence, Christopher B.; Pryor, Barry M.; Peever, Tobin L.</t>
  </si>
  <si>
    <t>Discord between morphological and phylogenetic species boundaries: incomplete lineage sorting and recombination results in fuzzy species boundaries in an asexual fungal pathogen</t>
  </si>
  <si>
    <t>Coalescent; Species delimitation; Species tree; Gene tree</t>
  </si>
  <si>
    <t>HOST-SELECTIVE TOXINS; ALTERNARIA BROWN SPOT; CITRUS BLACK ROT; GENE TREES; REPRODUCTIVE ISOLATION; FUSARIUM-GRAMINEARUM; ANCESTRAL INFERENCE; BAYESIAN-INFERENCE; POPULATION; SYSTEMATICS</t>
  </si>
  <si>
    <t>MAR 3</t>
  </si>
  <si>
    <t>10.1186/1471-2148-14-38</t>
  </si>
  <si>
    <t>WOS:000334458400002</t>
  </si>
  <si>
    <t>Rubidge, EM; Patton, JL; Moritz, C</t>
  </si>
  <si>
    <t>Rubidge, Emily M.; Patton, James L.; Moritz, Craig</t>
  </si>
  <si>
    <t>Diversification of the Alpine Chipmunk, Tamias alpinus, an alpine endemic of the Sierra Nevada, California</t>
  </si>
  <si>
    <t>YELLOW-PINE CHIPMUNK; GENE FLOW; HYBRID ZONE; GREAT-BASIN; HYBRIDIZATION; DIVERGENCE; SPECIATION; SOFTWARE; CLIMATE; PHYLOGEOGRAPHY</t>
  </si>
  <si>
    <t>FEB 23</t>
  </si>
  <si>
    <t>10.1186/1471-2148-14-34</t>
  </si>
  <si>
    <t>WOS:000334456400002</t>
  </si>
  <si>
    <t>Henriques, R; Potts, WM; Santos, CV; Sauer, WHH; Shaw, PW</t>
  </si>
  <si>
    <t>Henriques, Romina; Potts, Warren M.; Santos, Carmen V.; Sauer, Warwick H. H.; Shaw, Paul W.</t>
  </si>
  <si>
    <t>Population Connectivity and Phylogeography of a Coastal Fish, Atractoscion aequidens (Sciaenidae), across the Benguela Current Region: Evidence of an Ancient Vicariant Event</t>
  </si>
  <si>
    <t>MICROSATELLITE NULL ALLELES; MITOCHONDRIAL-DNA VARIATION; GENETIC DIVERSITY; LIFE-HISTORY; PATAGONIAN TOOTHFISH; UPWELLING SYSTEM; ATLANTIC; SOUTHERN; MARINE; SPECIATION</t>
  </si>
  <si>
    <t>Santos, Carmen Van-Dunem/O-1778-2014</t>
  </si>
  <si>
    <t>Santos, Carmen Van-Dunem/0000-0003-0643-5462; Shaw, Paul/0000-0003-2637-6332; Henriques, Romina/0000-0002-6544-5532</t>
  </si>
  <si>
    <t>FEB 20</t>
  </si>
  <si>
    <t>e87907</t>
  </si>
  <si>
    <t>10.1371/journal.pone.0087907</t>
  </si>
  <si>
    <t>WOS:000331714700008</t>
  </si>
  <si>
    <t>Korrida, A; Schweizer, M</t>
  </si>
  <si>
    <t>Korrida, Amal; Schweizer, Manuel</t>
  </si>
  <si>
    <t>Diversification across the Palaearctic desert belt throughout the Pleistocene: phylogeographic history of the Houbara-Macqueen's bustard complex (Otididae: Chlamydotis) as revealed by mitochondrial DNA</t>
  </si>
  <si>
    <t>JOURNAL OF ZOOLOGICAL SYSTEMATICS AND EVOLUTIONARY RESEARCH</t>
  </si>
  <si>
    <t>Aridification; glacial expansion; Houbara bustard; Macqueen's bustard; Pleistocene</t>
  </si>
  <si>
    <t>POPULATION-STRUCTURE; CONTROL REGION; GENETIC CONSEQUENCES; ICE; DIVERSITY; MICROSATELLITE; GROWTH; SPECIATION; NEUTRALITY; EVOLUTION</t>
  </si>
  <si>
    <t>Korrida, Amal/0000-0003-2206-4964</t>
  </si>
  <si>
    <t>10.1111/jzs.12036</t>
  </si>
  <si>
    <t>WOS:000329351200007</t>
  </si>
  <si>
    <t>Hagstrom, E; Freyer, C; Battersby, BJ; Stewart, JB; Larsson, NG</t>
  </si>
  <si>
    <t>Hagstrom, Erik; Freyer, Christoph; Battersby, Brendan J.; Stewart, James B.; Larsson, Nils-Goran</t>
  </si>
  <si>
    <t>No recombination of mtDNA after heteroplasmy for 50 generations in the mouse maternal germline</t>
  </si>
  <si>
    <t>NUCLEIC ACIDS RESEARCH</t>
  </si>
  <si>
    <t>HUMAN MITOCHONDRIAL-DNA; PHYLOGENETIC ANALYSIS; INHERITANCE; TRANSMISSION; ALLOPHAGY; EXPLAINS; REVEALS; GENOMES; LINEAGE</t>
  </si>
  <si>
    <t>Stewart, James B/C-9633-2011</t>
  </si>
  <si>
    <t>Stewart, James B/0000-0002-2902-4968; Freyer, Christoph/0000-0003-0418-1673; Larsson, Nils-Goran/0000-0001-5100-996X</t>
  </si>
  <si>
    <t>10.1093/nar/gkt969</t>
  </si>
  <si>
    <t>WOS:000331138100040</t>
  </si>
  <si>
    <t>Debiasse, MB; Nelson, BJ; Hellberg, ME</t>
  </si>
  <si>
    <t>Debiasse, Melissa B.; Nelson, Bradley J.; Hellberg, Michael E.</t>
  </si>
  <si>
    <t>Evaluating summary statistics used to test for incomplete lineage sorting: mito-nuclear discordance in the reef sponge Callyspongia vaginalis</t>
  </si>
  <si>
    <t>coalescent; Florida keys; Porifera; simulation</t>
  </si>
  <si>
    <t>GIANT BARREL SPONGE; MITOCHONDRIAL-DNA; POPULATION-GENETICS; SPERM COMPETITION; BIASED DISPERSAL; SEQUENCES; EVOLUTION; SOFTWARE; POLYMORPHISM; PATTERNS</t>
  </si>
  <si>
    <t>10.1111/mec.12584</t>
  </si>
  <si>
    <t>WOS:000330950900019</t>
  </si>
  <si>
    <t>The Effective Population Sizes of the Anthropoid Ancestors of the Human-Chimpanzee Lineage Provide Insights on the Historical Biogeography of the Great Apes</t>
  </si>
  <si>
    <t>species tree; primate evolution; speciation; coalescence</t>
  </si>
  <si>
    <t>SPECIES TREES; MOLECULAR EVOLUTION; PRIMATE EVOLUTION; DIVERGENCE TIMES; BAYES ESTIMATION; DNA-SEQUENCES; GENE TREES; MIOCENE; SEGREGATION; PHYLOGENY</t>
  </si>
  <si>
    <t>10.1093/molbev/mst191</t>
  </si>
  <si>
    <t>WOS:000329253200006</t>
  </si>
  <si>
    <t>Hauswaldt, JS; Angelini, C; Gehara, M; Benavides, E; Polok, A; Steinfartz, S</t>
  </si>
  <si>
    <t>Hauswaldt, J. Susanne; Angelini, Claudio; Gehara, Marcelo; Benavides, Edgar; Polok, Andy; Steinfartz, Sebastian</t>
  </si>
  <si>
    <t>From species divergence to population structure: A multimarker approach on the most basal lineage of Salamandridae, the spectacled salamanders (genus Salamandrina) from Italy</t>
  </si>
  <si>
    <t>Biogeographic patterns; Phylogeography; Apennine Peninsula; Phylogenetic dating; Multi locus dating; *BEAST</t>
  </si>
  <si>
    <t>COMPARATIVE PHYLOGEOGRAPHY; MOLECULAR PHYLOGEOGRAPHY; GENETIC DIVERSITY; NEUTRALITY TESTS; MITOCHONDRIAL; BIOGEOGRAPHY; EXPANSIONS; REFUGIA; HYBRIDIZATION; PHYLOGENY</t>
  </si>
  <si>
    <t>Steinfartz, Sebastian/0000-0001-5347-3969</t>
  </si>
  <si>
    <t>10.1016/j.ympev.2013.08.015</t>
  </si>
  <si>
    <t>WOS:000328441100001</t>
  </si>
  <si>
    <t>Hvilsom, C; Carlsen, F; Heller, R; Jaffre, N; Siegismund, HR</t>
  </si>
  <si>
    <t>Hvilsom, Christina; Carlsen, Frands; Heller, Rasmus; Jaffre, Nina; Siegismund, Hans R.</t>
  </si>
  <si>
    <t>Contrasting demographic histories of the neighboring bonobo and chimpanzee</t>
  </si>
  <si>
    <t>PRIMATES</t>
  </si>
  <si>
    <t>Pan; Mitochondrial genome; Bayesian inference; Demography; MCMC</t>
  </si>
  <si>
    <t>POPULATION-SIZE; MITOCHONDRIAL-DNA; GENETIC DIVERSITY; DIVERGENCE TIMES; DWELLING PRIMATE; REVEALS; MEGADROUGHTS; BOTTLENECK; SEQUENCES; INFERENCE</t>
  </si>
  <si>
    <t>Siegismund, Hans R./K-4332-2014; Heller, Rasmus/M-2580-2014</t>
  </si>
  <si>
    <t>Siegismund, Hans R./0000-0001-5757-3131; Heller, Rasmus/0000-0001-6583-6923; Hvilsom, Christina/0000-0001-7870-6888</t>
  </si>
  <si>
    <t>10.1007/s10329-013-0373-3</t>
  </si>
  <si>
    <t>WOS:000328907300013</t>
  </si>
  <si>
    <t>Bell, KL; Rangan, H; Fowler, R; Kull, CA; Pettigrew, JD; Vickers, CE; Murphy, DJ</t>
  </si>
  <si>
    <t>Bell, Karen L.; Rangan, Haripriya; Fowler, Rachael; Kull, Christian A.; Pettigrew, J. D.; Vickers, Claudia E.; Murphy, Daniel J.</t>
  </si>
  <si>
    <t>Genetic diversity and biogeography of the boab Adansonia gregorii (Malvaceae: Bombacoideae)</t>
  </si>
  <si>
    <t>AUSTRALIAN JOURNAL OF BOTANY</t>
  </si>
  <si>
    <t>Australian monsoon tropics; baobab; dispersal; gene flow; genetic admixture; Kimberley; microsatellite; phylogeography</t>
  </si>
  <si>
    <t>POPULATION-STRUCTURE; MICROSATELLITE LOCI; BAOBABS ADANSONIA; AUSTRALIA; INFERENCE; PROGRAM; VARIABILITY; DIGITATA; BARRIERS; BIOLOGY</t>
  </si>
  <si>
    <t>Kull, Christian/C-5806-2015; Vickers, Claudia E/A-1288-2009; Bell, Karen/A-4190-2009; Murphy, Daniel/C-3781-2008</t>
  </si>
  <si>
    <t>Vickers, Claudia E/0000-0002-0792-050X; Bell, Karen/0000-0002-4445-4026; Rangan, Haripriya/0000-0003-4238-2353; Murphy, Daniel/0000-0002-8358-363X; Kull, Christian/0000-0002-7516-7898</t>
  </si>
  <si>
    <t>10.1071/BT13209</t>
  </si>
  <si>
    <t>WOS:000337679700006</t>
  </si>
  <si>
    <t>Yamazaki, Y; Yokoyama, R; Nagai, T; Goto, A</t>
  </si>
  <si>
    <t>Yamazaki, Yuji; Yokoyama, Ryota; Nagai, Terumi; Goto, Akira</t>
  </si>
  <si>
    <t>Population structure and gene flow among anadromous arctic lamprey (Lethenteron camtschaticum) populations deduced from polymorphic microsatellite loci</t>
  </si>
  <si>
    <t>Lamprey; Migration; Population connectivity; N-island model; Resource management</t>
  </si>
  <si>
    <t>CHUM SALMON; FAR-EAST; DIFFERENTIATION; CONSERVATION; SOFTWARE; PATTERNS; NUMBER; SCALE; FISH</t>
  </si>
  <si>
    <t>10.1007/s10641-013-0121-y</t>
  </si>
  <si>
    <t>WOS:000327498100004</t>
  </si>
  <si>
    <t>Smith, BT; Harvey, MG; Faircloth, BC; Glenn, TC; Brumfield, RT</t>
  </si>
  <si>
    <t>Smith, Brian Tilston; Harvey, Michael G.; Faircloth, Brant C.; Glenn, Travis C.; Brumfield, Robb T.</t>
  </si>
  <si>
    <t>Target Capture and Massively Parallel Sequencing of Ultraconserved Elements for Comparative Studies at Shallow Evolutionary Time Scales</t>
  </si>
  <si>
    <t>Birds; coalescent theory; isolation-with-migration; massively parallel sequencing; Neotropics; next-generation sequencing; phylogeography; SNPs</t>
  </si>
  <si>
    <t>BAYESIAN SPECIES DELIMITATION; MAXIMUM-LIKELIHOOD-ESTIMATION; ANCESTRAL POPULATION SIZES; PHYLOGEOGRAPHIC STRUCTURE; NEOTROPICAL BIRDS; MOLECULAR CLOCK; FOREST CANOPY; MULTIPLE LOCI; SNP DISCOVERY; DIVERSIFICATION</t>
  </si>
  <si>
    <t>10.1093/sysbio/syt061</t>
  </si>
  <si>
    <t>WOS:000329053000006</t>
  </si>
  <si>
    <t>Burridge, CP; Brown, WE; Wadley, J; Nankervis, DL; Olivier, L; Gardner, MG; Hull, C; Barbour, R; Austin, JJ</t>
  </si>
  <si>
    <t>Burridge, C. P.; Brown, W. E.; Wadley, J.; Nankervis, D. L.; Olivier, L.; Gardner, M. G.; Hull, C.; Barbour, R.; Austin, J. J.</t>
  </si>
  <si>
    <t>Did postglacial sea-level changes initiate the evolutionary divergence of a Tasmanian endemic raptor from its mainland relative?</t>
  </si>
  <si>
    <t>sea level; Last Glacial Maximum; marine dispersal; vicariance; subspecies; inbreeding depression</t>
  </si>
  <si>
    <t>GENE FLOW; POPULATION-STRUCTURE; TIME DEPENDENCY; HARDY-WEINBERG; ISLAND; ACCIPITRIDAE; SPECIATION; NUMBER; ORIGIN; PHYLOGEOGRAPHY</t>
  </si>
  <si>
    <t>Gardner, Michael G/A-8280-2011; Austin, Jeremy J/F-8729-2010; Burridge, Christopher/J-2653-2012; Burridge, Chris/L-4392-2019</t>
  </si>
  <si>
    <t xml:space="preserve">Gardner, Michael G/0000-0002-8629-354X; Austin, Jeremy J/0000-0003-4244-2942; Burridge, Christopher/0000-0002-8185-6091; </t>
  </si>
  <si>
    <t>DEC 22</t>
  </si>
  <si>
    <t>10.1098/rspb.2013.2448</t>
  </si>
  <si>
    <t>WOS:000330325600021</t>
  </si>
  <si>
    <t>Pavlova, A; Amos, JN; Joseph, L; Loynes, K; Austin, JJ; Keogh, JS; Stone, GN; Nicholls, JA; Sunnucks, P</t>
  </si>
  <si>
    <t>Pavlova, Alexandra; Amos, J. Nevil; Joseph, Leo; Loynes, Kate; Austin, Jeremy J.; Keogh, J. Scott; Stone, Graham N.; Nicholls, James A.; Sunnucks, Paul</t>
  </si>
  <si>
    <t>PERCHED AT THE MITO-NUCLEAR CROSSROADS: DIVERGENT MITOCHONDRIAL LINEAGES CORRELATE WITH ENVIRONMENT IN THE FACE OF ONGOING NUCLEAR GENE FLOW IN AN AUSTRALIAN BIRD</t>
  </si>
  <si>
    <t>dbRDA; eastern yellow robin; Eopsaltria australis; evolutionary history; female-linked selection; sPCA</t>
  </si>
  <si>
    <t>MICROSATELLITE MARKERS; HAPLOTYPE RECONSTRUCTION; PHYLOGEOGRAPHIC BREAKS; ECOLOGICAL SPECIATION; EVOLUTIONARY HISTORY; POPULATION-STRUCTURE; ENERGY-METABOLISM; NATURAL-SELECTION; LOCAL ADAPTATION; SPATIAL-ANALYSIS</t>
  </si>
  <si>
    <t>Pavlova, Alexandra/H-4749-2014; Austin, Jeremy J/F-8729-2010; Joseph, Leo/F-9235-2010; Keogh, Scott/C-8441-2009</t>
  </si>
  <si>
    <t>Pavlova, Alexandra/0000-0001-9455-4124; Austin, Jeremy J/0000-0003-4244-2942; Joseph, Leo/0000-0001-7564-1978; Keogh, Scott/0000-0002-1373-6186; Stone, Graham/0000-0002-2737-696X; Sunnucks, Paul/0000-0002-8139-7059</t>
  </si>
  <si>
    <t>10.1111/evo.12107</t>
  </si>
  <si>
    <t>WOS:000327572400004</t>
  </si>
  <si>
    <t>Chong, ZC; Zhai, WW; Li, CY; Gao, M; Gong, Q; Ruan, J; Li, J; Jiang, L; Lv, XM; Hungate, E; Wu, CI</t>
  </si>
  <si>
    <t>Chong, Zechen; Zhai, Weiwei; Li, Chunyan; Gao, Min; Gong, Qiang; Ruan, Jue; Li, Juan; Jiang, Lan; Lv, Xuemei; Hungate, Eric; Wu, Chung-I</t>
  </si>
  <si>
    <t>The Evolution of Small Insertions and Deletions in the Coding Genes of Drosophila melanogaster</t>
  </si>
  <si>
    <t>population genetics; inferences; coalescent; neolithic transition; expansions</t>
  </si>
  <si>
    <t>ADAPTIVE PROTEIN EVOLUTION; AMINO-ACID REPLACEMENTS; DNA-SEQUENCING DATA; POSITIVE SELECTION; MOLECULAR EVOLUTION; HUMAN GENOME; ALIGNMENT; SUBSTITUTIONS; POPULATION; MODELS</t>
  </si>
  <si>
    <t>jiang, lan/T-3965-2019; Jiang, Lan/K-6869-2014</t>
  </si>
  <si>
    <t>/0000-0002-5592-9349; Zhai, Weiwei/0000-0001-7938-0226; Jiang, Lan/0000-0003-2008-9631; Li, Juan/0000-0003-2643-0802; Gong, Qiang/0000-0001-8502-6813</t>
  </si>
  <si>
    <t>10.1093/molbev/mst167</t>
  </si>
  <si>
    <t>WOS:000327793000015</t>
  </si>
  <si>
    <t>Skinner, A; Hutchinson, MN; Lee, MSY</t>
  </si>
  <si>
    <t>Skinner, Adam; Hutchinson, Mark N.; Lee, Michael S. Y.</t>
  </si>
  <si>
    <t>Phylogeny and divergence times of Australian Sphenomorphus group skinks (Scincidae, Squamata)</t>
  </si>
  <si>
    <t>Australia; Bayesian inference; Lizard; Lygosominae; Relaxed molecular clock; Reptilia</t>
  </si>
  <si>
    <t>MITOCHONDRIAL-DNA SEQUENCES; AGAMID LIZARDS; ZONE BIOTA; EVOLUTION; GLAPHYROMORPHUS; REPTILIA; NUCLEAR; DIVERSIFICATION; BIOGEOGRAPHY; SYSTEMATICS</t>
  </si>
  <si>
    <t>10.1016/j.ympev.2013.06.014</t>
  </si>
  <si>
    <t>WOS:000326417600042</t>
  </si>
  <si>
    <t>Coscia, I; McDevitt, AD; King, JJ; Roche, WK; McLoughlin, C; Mariani, S</t>
  </si>
  <si>
    <t>Coscia, Ilaria; McDevitt, Allan D.; King, James J.; Roche, William K.; McLoughlin, Carol; Mariani, Stefano</t>
  </si>
  <si>
    <t>A species-to-be? The genetic status and colonization history of the critically endangered Killarney shad</t>
  </si>
  <si>
    <t>Alosa killarnensis; Twaite shad; Speciation; Microsatellites; Control region; ABC</t>
  </si>
  <si>
    <t>ALOSA-ALOSA; POPULATION HISTORY; TWAITE SHAD; DNA; DIFFERENTIATION</t>
  </si>
  <si>
    <t>Mariani, Stefano/A-2964-2012; McDevitt, Allan/A-9316-2011</t>
  </si>
  <si>
    <t>Mariani, Stefano/0000-0002-5329-0553; McDevitt, Allan/0000-0002-2677-7833; Coscia, Ilaria/0000-0001-5768-4675</t>
  </si>
  <si>
    <t>10.1016/j.ympev.2013.07.029</t>
  </si>
  <si>
    <t>WOS:000326417600065</t>
  </si>
  <si>
    <t>Yoon, SH; Kim, H; Kim, J; Lee, HK; Park, B; Kim, H</t>
  </si>
  <si>
    <t>Yoon, Sook Hee; Kim, Hyekwon; Kim, Jaemin; Lee, Hak-Kyo; Park, Bongkyun; Kim, Heebal</t>
  </si>
  <si>
    <t>Complete genome sequences of porcine reproductive and respiratory syndrome viruses: perspectives on their temporal and spatial dynamics</t>
  </si>
  <si>
    <t>MOLECULAR BIOLOGY REPORTS</t>
  </si>
  <si>
    <t>Genome sequences; Epidemiology; Phylogenomics; Evolution; Porcine reproductive and respiratory syndrome virus</t>
  </si>
  <si>
    <t>PHYLOGENETIC ANALYSIS; GENETIC-CHARACTERIZATION; NORTH-AMERICAN; EVOLUTIONARY; DIVERSITY; DISEASE; ISOLATE; ORIGIN; PRRSV; RATES</t>
  </si>
  <si>
    <t>Kim, Heebal/0000-0003-3064-1303</t>
  </si>
  <si>
    <t>10.1007/s11033-013-2802-1</t>
  </si>
  <si>
    <t>WOS:000327407300037</t>
  </si>
  <si>
    <t>Rito, T; Richards, MB; Fernandes, V; Alshamali, F; Cerny, V; Pereira, L; Soares, P</t>
  </si>
  <si>
    <t>Rito, Teresa; Richards, Martin B.; Fernandes, Veronica; Alshamali, Farida; Cerny, Viktor; Pereira, Luisa; Soares, Pedro</t>
  </si>
  <si>
    <t>The First Modern Human Dispersals across Africa</t>
  </si>
  <si>
    <t>MIDDLE STONE-AGE; BAYESIAN COALESCENT INFERENCE; PLEISTOCENE HOMO-SAPIENS; MTDNA VARIATION; SHELL BEADS; GENETIC PREHISTORY; PHYLOGENETIC TREE; NO EVIDENCE; ANCIENT; EVOLUTION</t>
  </si>
  <si>
    <t>Cerny, Viktor/G-7842-2014; Alshamali, Farida/N-1119-2013; Soares, Pedro A/G-9422-2011; Pereira, Luisa/H-3050-2011; Rito, Teresa/AAC-9041-2019; Rito, Teresa/O-7726-2014</t>
  </si>
  <si>
    <t>Soares, Pedro A/0000-0002-2807-690X; Pereira, Luisa/0000-0002-4271-1527; Rito, Teresa/0000-0002-8374-6347; Rito, Teresa/0000-0002-8374-6347; fernandes, veronica/0000-0002-3873-2034; RICHARDS, MARTIN/0000-0003-3118-0967</t>
  </si>
  <si>
    <t>NOV 13</t>
  </si>
  <si>
    <t>e80031</t>
  </si>
  <si>
    <t>10.1371/journal.pone.0080031</t>
  </si>
  <si>
    <t>WOS:000327254700172</t>
  </si>
  <si>
    <t>Peter, BM; Slatkin, M</t>
  </si>
  <si>
    <t>Peter, Benjamin M.; Slatkin, Montgomery</t>
  </si>
  <si>
    <t>DETECTING RANGE EXPANSIONS FROM GENETIC DATA</t>
  </si>
  <si>
    <t>Biogeography; evolutionary genomics; gene flow; genetic variation; population structure</t>
  </si>
  <si>
    <t>DIVERSITY; DISTANCE; COLONIZATION; POPULATIONS; COALESCENT; MUTATIONS; MODEL; DRIFT; WAVE</t>
  </si>
  <si>
    <t>10.1111/evo.12202</t>
  </si>
  <si>
    <t>WOS:000325991900015</t>
  </si>
  <si>
    <t>Medina, I; Wang, IJ; Salazar, C; Amezquita, A</t>
  </si>
  <si>
    <t>Medina, Iliana; Wang, Ian J.; Salazar, Camilo; Amezquita, Adolfo</t>
  </si>
  <si>
    <t>Hybridization promotes color polymorphism in the aposematic harlequin poison frog, Oophaga histrionica</t>
  </si>
  <si>
    <t>Admixture; aposematism; coloration; hybridization; microsatellites; phenotypic variation; phylogenetics; poison frogs</t>
  </si>
  <si>
    <t>POPULATION-STRUCTURE; EVOLUTIONARY TREES; DNA-SEQUENCES; INFERENCE; SPECIATION; MODEL; DIVERGENCE; COALESCENT; SELECTION; SIZES</t>
  </si>
  <si>
    <t>Wang, Ian J/G-3260-2010; C, Salazar/A-1647-2010</t>
  </si>
  <si>
    <t>Wang, Ian J/0000-0003-2554-9414; C, Salazar/0000-0001-9217-6588</t>
  </si>
  <si>
    <t>10.1002/ece3.794</t>
  </si>
  <si>
    <t>WOS:000326824300009</t>
  </si>
  <si>
    <t>Nadachowska-Brzyska, K; Burri, R; Olason, PI; Kawakami, T; Smeds, L; Ellegren, H</t>
  </si>
  <si>
    <t>Nadachowska-Brzyska, Krystyna; Burri, Reto; Olason, Pall I.; Kawakami, Takeshi; Smeds, Linnea; Ellegren, Hans</t>
  </si>
  <si>
    <t>Demographic Divergence History of Pied Flycatcher and Collared Flycatcher Inferred from Whole-Genome Re-sequencing Data</t>
  </si>
  <si>
    <t>APPROXIMATE BAYESIAN COMPUTATION; CHAIN MONTE-CARLO; GENE FLOW; FICEDULA-ALBICOLLIS; Z-CHROMOSOME; STATISTICAL EVALUATION; POSTZYGOTIC ISOLATION; POPULATION-GENETICS; HYBRID ZONES; SPECIATION</t>
  </si>
  <si>
    <t>Kawakami, Takeshi/B-9060-2009; Nadachowska-Brzyska, Krystyna/ABB-7632-2020</t>
  </si>
  <si>
    <t>Kawakami, Takeshi/0000-0002-9204-6852; Nadachowska-Brzyska, Krystyna/0000-0002-8457-310X; Burri, Reto/0000-0002-1813-0079; Smeds, Linnea/0000-0002-8415-9259</t>
  </si>
  <si>
    <t>e1003942</t>
  </si>
  <si>
    <t>10.1371/journal.pgen.1003942</t>
  </si>
  <si>
    <t>WOS:000330369000029</t>
  </si>
  <si>
    <t>Rodriguez, V; Brown, RP; Terrasa, B; Perez-Mellado, V; Castro, JA; Picornell, A; Ramon, MM</t>
  </si>
  <si>
    <t>Rodriguez, V.; Brown, R. P.; Terrasa, B.; Perez-Mellado, V.; Castro, J. A.; Picornell, A.; Ramon, M. M.</t>
  </si>
  <si>
    <t>Multilocus genetic diversity and historical biogeography of the endemic wall lizard from Ibiza and Formentera, Podarcis pityusensis (Squamata: Lacertidae)</t>
  </si>
  <si>
    <t>Balearic Islands; divergence time; evolutionary significant units; isolation-with-migration; multispecies coalescent; Podarcis</t>
  </si>
  <si>
    <t>PHYLOGEOGRAPHICAL STRUCTURE; STATISTICAL TESTS; DIVERGENCE TIMES; CONSERVATION; MITOCHONDRIAL; ISLANDS; DIFFERENTIATION; SOFTWARE; UNITS; INDIVIDUALS</t>
  </si>
  <si>
    <t>Picornell, Antonia/H-5072-2017; RAMON, M MISERICORDIA/Y-2497-2018; Perez-Mellado, Valentin/G-3476-2015; Pont, Barbara Terrasa/AAA-7194-2019; Castro, Jose A./J-9192-2014</t>
  </si>
  <si>
    <t>Picornell, Antonia/0000-0003-4454-5304; RAMON, M MISERICORDIA/0000-0003-1234-3337; Perez-Mellado, Valentin/0000-0002-7137-4945; Castro, Jose A./0000-0001-8262-560X; Brown, Richard P./0000-0003-2401-6077</t>
  </si>
  <si>
    <t>10.1111/mec.12443</t>
  </si>
  <si>
    <t>WOS:000324931300001</t>
  </si>
  <si>
    <t>Kangas, VM; Kvist, L; Laaksonen, S; Nygren, T; Aspi, J</t>
  </si>
  <si>
    <t>Kangas, Veli-Matti; Kvist, Laura; Laaksonen, Sauli; Nygren, Tuire; Aspi, Jouni</t>
  </si>
  <si>
    <t>Present genetic structure revealed by microsatellites reflects recent history of the Finnish moose (Alces alces)</t>
  </si>
  <si>
    <t>EUROPEAN JOURNAL OF WILDLIFE RESEARCH</t>
  </si>
  <si>
    <t>Alces alces; Microsatellites; Genetic structure; Divergence time; Harvesting</t>
  </si>
  <si>
    <t>POPULATION-STRUCTURE; COMPUTER-PROGRAM; BOTTLENECK; SOFTWARE; SIZE; PHYLOGEOGRAPHY; CONSEQUENCES; INDIVIDUALS; VARIABILITY; MANAGEMENT</t>
  </si>
  <si>
    <t>Aspi, Jouni O/B-3087-2012</t>
  </si>
  <si>
    <t>10.1007/s10344-013-0712-0</t>
  </si>
  <si>
    <t>WOS:000324276700001</t>
  </si>
  <si>
    <t>Martinkova, N; Barnett, R; Cucchi, T; Struchen, R; Pascal, M; Pascal, M; Fischer, MC; Higham, T; Brace, S; Ho, SYW; Quere, JP; Higgins, PO; Excoffier, L; Heckel, G; Hoelzel, AR; Dobney, KM; Searle, JB</t>
  </si>
  <si>
    <t>Martinkova, Natalia; Barnett, Ross; Cucchi, Thomas; Struchen, Rahel; Pascal, Marine; Pascal, Michel; Fischer, Martin C.; Higham, Thomas; Brace, Selina; Ho, Simon Y. W.; Quere, Jean-Pierre; Higgins, Paul O'; Excoffier, Laurent; Heckel, Gerald; Hoelzel, A. Rus; Dobney, Keith M.; Searle, Jeremy B.</t>
  </si>
  <si>
    <t>Divergent evolutionary processes associated with colonization of offshore islands</t>
  </si>
  <si>
    <t>demographic analysis; genetic replacement; island colonization; Microtus arvalis; phylogeography</t>
  </si>
  <si>
    <t>VOLE MICROTUS-ARVALIS; COMMON VOLE; PHYLOGENETIC ANALYSES; MOLECULAR PHYLOGENY; MITOCHONDRIAL-DNA; POPULATION-GROWTH; GENETIC DIVERSITY; RODENTIA; DIFFERENTIATION; ORKNEY</t>
  </si>
  <si>
    <t>Martinkova, Natalia/C-2939-2008; Cucchi, Thomas/Q-4014-2018; Fischer, Martin C/D-4326-2012; Higham, Tom/Y-2707-2019; Fischer, Martin C./AAE-7287-2019; Ho, Simon YW/A-8417-2008; Barnett, Ross/G-1920-2011; Excoffier, Laurent/D-3498-2013</t>
  </si>
  <si>
    <t>Martinkova, Natalia/0000-0003-4556-4363; Cucchi, Thomas/0000-0001-6021-5001; Fischer, Martin C/0000-0002-1888-1809; Higham, Tom/0000-0002-5949-598X; Fischer, Martin C./0000-0002-1888-1809; Ho, Simon YW/0000-0002-0361-2307; Barnett, Ross/0000-0003-4023-0284; Excoffier, Laurent/0000-0002-7507-6494; Dobney, Keith/0000-0001-9036-4681; Searle, Jeremy/0000-0001-7710-5204</t>
  </si>
  <si>
    <t>10.1111/mec.12462</t>
  </si>
  <si>
    <t>WOS:000325550000012</t>
  </si>
  <si>
    <t>Tsai, MC; Blelloch, G; Ravi, R; Schwartz, R</t>
  </si>
  <si>
    <t>Tsai, Ming-Chi; Blelloch, Guy; Ravi, R.; Schwartz, Russell</t>
  </si>
  <si>
    <t>Coalescent-Based Method for Learning Parameters of Admixture Events from Large-Scale Genetic Variation Data</t>
  </si>
  <si>
    <t>IEEE-ACM TRANSACTIONS ON COMPUTATIONAL BIOLOGY AND BIOINFORMATICS</t>
  </si>
  <si>
    <t>Biology and genetics; graphs and networks; information theory; computations on discrete structures</t>
  </si>
  <si>
    <t>EFFECTIVE POPULATION-SIZE; GENOME; PROPORTIONS; INFERENCE; ANCESTRY; PATTERNS; HISTORY; RATES</t>
  </si>
  <si>
    <t>Schwartz, Russell/A-1998-2016</t>
  </si>
  <si>
    <t>Schwartz, Russell/0000-0002-4970-2252; Ravi, R/0000-0001-7603-1207</t>
  </si>
  <si>
    <t>SEP-OCT</t>
  </si>
  <si>
    <t>10.1109/TCBB.2013.98</t>
  </si>
  <si>
    <t>WOS:000331461400006</t>
  </si>
  <si>
    <t>Nell, S; Eibach, D; Montano, V; Maady, A; Nkwescheu, A; Siri, J; Elamin, WF; Falush, D; Linz, B; Achtman, M; Moodley, Y; Suerbaum, S</t>
  </si>
  <si>
    <t>Nell, Sandra; Eibach, Daniel; Montano, Valeria; Maady, Ayas; Nkwescheu, Armand; Siri, Jose; Elamin, Wael F.; Falush, Daniel; Linz, Bodo; Achtman, Mark; Moodley, Yoshan; Suerbaum, Sebastian</t>
  </si>
  <si>
    <t>Recent Acquisition of Helicobacter pylori by Baka Pygmies</t>
  </si>
  <si>
    <t>TRADE-OFFS EXPLAIN; POPULATION-STRUCTURE; BANTU EXPANSIONS; SOUTHERN AFRICA; ETHNIC-GROUPS; INFECTION; EVOLUTION; HISTORY; CAMEROON; GENOMES</t>
  </si>
  <si>
    <t>; Maady, Ayas/T-4635-2019</t>
  </si>
  <si>
    <t>Moodley, Yoshan/0000-0003-4216-2924; Maady, Ayas/0000-0001-8863-6676; Elamin, Wael/0000-0003-2590-6274; Siri, Jose/0000-0001-7041-0310</t>
  </si>
  <si>
    <t>e1003775</t>
  </si>
  <si>
    <t>10.1371/journal.pgen.1003775</t>
  </si>
  <si>
    <t>WOS:000325076600035</t>
  </si>
  <si>
    <t>Vaillant, JJ; Bock, DG; Haffner, GD; Cristescu, ME</t>
  </si>
  <si>
    <t>Vaillant, James J.; Bock, Dan G.; Haffner, G. Douglas; Cristescu, Melania E.</t>
  </si>
  <si>
    <t>Speciation patterns and processes in the zooplankton of the ancient lakes of Sulawesi Island, Indonesia</t>
  </si>
  <si>
    <t>Ancient lakes; copepoda; Malili lakes; plankton; population structure</t>
  </si>
  <si>
    <t>ADAPTIVE RADIATION; GASTROPODS CAENOGASTROPODA; SAILFIN SILVERSIDES; RELATIVE ABUNDANCE; POPULATION-GROWTH; GENETIC-VARIATION; MALILI LAKES; HYBRIDIZATION; DNA; POSO</t>
  </si>
  <si>
    <t>Cristescu, Melania/0000-0002-0854-4040; Bock, Dan/0000-0001-7788-1705</t>
  </si>
  <si>
    <t>10.1002/ece3.697</t>
  </si>
  <si>
    <t>WOS:000324046400025</t>
  </si>
  <si>
    <t>MacLeod, IM; Larkin, DM; Lewin, HA; Hayes, BJ; Goddard, ME</t>
  </si>
  <si>
    <t>MacLeod, Iona M.; Larkin, Denis M.; Lewin, Harris A.; Hayes, Ben J.; Goddard, Mike E.</t>
  </si>
  <si>
    <t>Inferring Demography from Runs of Homozygosity in Whole-Genome Sequence, with Correction for Sequence Errors</t>
  </si>
  <si>
    <t>haplotype homozygosity; next generation sequencing; linkage disequilibrium; effective population size; PSMC</t>
  </si>
  <si>
    <t>EFFECTIVE POPULATION-SIZE; LINKAGE DISEQUILIBRIUM; BAYESIAN-INFERENCE; PEDIGREE ANALYSIS; MUTATION-RATES; CATTLE; HOLSTEIN; DOMESTICATION; DIVERSITY; HISTORY</t>
  </si>
  <si>
    <t>Hayes, Ben J/L-3308-2016</t>
  </si>
  <si>
    <t>Hayes, Ben J/0000-0002-5606-3970; Goddard, Michael/0000-0001-9917-7946</t>
  </si>
  <si>
    <t>10.1093/molbev/mst125</t>
  </si>
  <si>
    <t>WOS:000323616600019</t>
  </si>
  <si>
    <t>Bouzid, W; Stefka, J; Bahri-Sfar, L; Beerli, P; Loot, G; Lek, S; Haddaoui, N; Hypsa, V; Scholz, T; Dkhil-Abbes, T; Meddour, R; Ben Hassine, OK</t>
  </si>
  <si>
    <t>Bouzid, Wafa; Stefka, Jan; Bahri-Sfar, Lilia; Beerli, Peter; Loot, Geraldine; Lek, Sovan; Haddaoui, Noura; Hypsa, Vaclav; Scholz, Tomas; Dkhil-Abbes, Tahani; Meddour, Rafik; Ben Hassine, Oum Kalthoum</t>
  </si>
  <si>
    <t>Pathways of cryptic invasion in a fish parasite traced using coalescent analysis and epidemiological survey</t>
  </si>
  <si>
    <t>Aquaculture; Coevolution; Directionality of migration; Population split; Ligula intestinalis; Parasite introduction</t>
  </si>
  <si>
    <t>LIGULA-INTESTINALIS CESTODA; ROACH RUTILUS-RUTILUS; POPULATION-STRUCTURE; HOST-SPECIFICITY; PSEUDOPHYLLIDEA; INFERENCE; GENETICS; L.; MICROSATELLITE; INFECTION</t>
  </si>
  <si>
    <t>Scholz, Tomas/G-8360-2014; Stefka, Jan/G-9267-2014; Hypsa, Vaclav/G-9847-2014; Beerli, Peter/A-3638-2009; Stefka, Jan/N-3924-2019; Bahri, Lilia/AAM-1415-2020</t>
  </si>
  <si>
    <t>Scholz, Tomas/0000-0002-6340-3750; Stefka, Jan/0000-0002-1283-9730; Beerli, Peter/0000-0003-0947-5451; Stefka, Jan/0000-0002-1283-9730; Bahri-Sfar, Lilia/0000-0001-9095-1309</t>
  </si>
  <si>
    <t>10.1007/s10530-013-0418-y</t>
  </si>
  <si>
    <t>WOS:000322576600003</t>
  </si>
  <si>
    <t>Rodriguero, MS; Lanteri, AA; Confalonieri, VA</t>
  </si>
  <si>
    <t>Rodriguero, M. S.; Lanteri, A. A.; Confalonieri, V. A.</t>
  </si>
  <si>
    <t>Speciation in the asexual realm: Is the parthenogenetic weevil Naupactus cervinus a complex of species in statu nascendi?</t>
  </si>
  <si>
    <t>Asexuality; Divergent selection; Species complex; Curculionidae; Wolbachia; Geographical isolation</t>
  </si>
  <si>
    <t>MITOCHONDRIAL-DNA SEQUENCES; ORIBATID MITES ORIBATIDA; COLEOPTERA-CURCULIONIDAE; PHLEBOTOMUS-PAPATASI; WOLBACHIA INFECTION; PHYLOGENETIC TREES; MOLECULAR EVIDENCE; BDELLOID ROTIFERS; GENETIC-VARIATION; COALESCENT MODEL</t>
  </si>
  <si>
    <t>Rodriguero, Marcela/0000-0001-5967-2045; Confalonieri, Viviana Andrea/0000-0003-4499-9816</t>
  </si>
  <si>
    <t>10.1016/j.ympev.2013.04.011</t>
  </si>
  <si>
    <t>WOS:000321316000022</t>
  </si>
  <si>
    <t>Genovart, M; Thibault, JC; Igual, JM; Bauza-Ribot, MD; Rabouam, C; Bretagnolle, V</t>
  </si>
  <si>
    <t>Genovart, Meritxell; Thibault, Jean-Claude; Manuel Igual, Jose; del Mar Bauza-Ribot, Maria; Rabouam, Corinne; Bretagnolle, Vincent</t>
  </si>
  <si>
    <t>Population Structure and Dispersal Patterns within and between Atlantic and Mediterranean Populations of a Large-Range Pelagic Seabird</t>
  </si>
  <si>
    <t>SHEARWATER CALONECTRIS-DIOMEDEA; ENDANGERED BALEARIC SHEARWATER; MAXIMUM-LIKELIHOOD-ESTIMATION; CORYS SHEARWATER; GENE FLOW; AVIAN PHYLOGEOGRAPHY; WANDERING ALBATROSS; COALESCENT APPROACH; MITOCHONDRIAL-DNA; MIGRATION RATES</t>
  </si>
  <si>
    <t>Igual, Jose M/N-3975-2014; Genovart, Meritxell/L-4873-2014</t>
  </si>
  <si>
    <t>Genovart, Meritxell/0000-0003-2919-1288; Igual, Jose Manuel/0000-0002-8369-3150</t>
  </si>
  <si>
    <t>AUG 12</t>
  </si>
  <si>
    <t>e70711</t>
  </si>
  <si>
    <t>10.1371/journal.pone.0070711</t>
  </si>
  <si>
    <t>WOS:000323097300042</t>
  </si>
  <si>
    <t>Carstens, BC; Brennan, RS; Chua, V; Duffie, CV; Harvey, MG; Koch, RA; McMahan, CD; Nelson, BJ; Newman, CE; Satler, JD; Seeholzer, G; Posbic, K; Tank, DC; Sullivan, J</t>
  </si>
  <si>
    <t>Carstens, Bryan C.; Brennan, Reid S.; Chua, Vivien; Duffie, Caroline V.; Harvey, Michael G.; Koch, Rachel A.; McMahan, Caleb D.; Nelson, Bradley J.; Newman, Catherine E.; Satler, Jordan D.; Seeholzer, Glenn; Posbic, Karine; Tank, David C.; Sullivan, Jack</t>
  </si>
  <si>
    <t>Model selection as a tool for phylogeographic inference: an example from the willow Salix melanopsis</t>
  </si>
  <si>
    <t>genetic structure; Illumina sequencing; phylogeography; Pleistocene refugia; solution-based capture probes</t>
  </si>
  <si>
    <t>MAXIMUM-LIKELIHOOD; PACIFIC-NORTHWEST; HAPLOTYPE RECONSTRUCTION; POPULATION-STRUCTURE; PLEISTOCENE REFUGIA; COALESCENT; BIOGEOGRAPHY; DIVERGENCE; ALIGNMENT; PATTERNS</t>
  </si>
  <si>
    <t>Carstens, Bryan C/B-8602-2013; Brennan, Reid/N-1957-2019</t>
  </si>
  <si>
    <t>Carstens, Bryan C/0000-0002-1552-227X; Brennan, Reid/0000-0001-7678-564X; Koch, Rachel/0000-0001-7240-1303</t>
  </si>
  <si>
    <t>10.1111/mec.12347</t>
  </si>
  <si>
    <t>WOS:000322229800012</t>
  </si>
  <si>
    <t>Huang, L; Buzbas, EO; Rosenberg, NA</t>
  </si>
  <si>
    <t>Huang, Lucy; Buzbas, Erkan O.; Rosenberg, Noah A.</t>
  </si>
  <si>
    <t>Genotype imputation in a coalescent model with infinitely-many-sites mutation</t>
  </si>
  <si>
    <t>THEORETICAL POPULATION BIOLOGY</t>
  </si>
  <si>
    <t>Coalescent; Imputation; Population divergence</t>
  </si>
  <si>
    <t>GENOME-WIDE ASSOCIATION; ACCURACY; PANELS</t>
  </si>
  <si>
    <t>Rosenberg, Noah/0000-0002-1829-8664</t>
  </si>
  <si>
    <t>10.1016/j.tpb.2012.09.006</t>
  </si>
  <si>
    <t>WOS:000322688800007</t>
  </si>
  <si>
    <t>Ramadugu, C; Pfeil, BE; Keremane, ML; Lee, RF; Maureira-Butler, IJ; Roose, ML</t>
  </si>
  <si>
    <t>Ramadugu, Chandrika; Pfeil, Bernard E.; Keremane, Manjunath L.; Lee, Richard F.; Maureira-Butler, Ivan J.; Roose, Mikeal L.</t>
  </si>
  <si>
    <t>A Six Nuclear Gene Phylogeny of Citrus (Rutaceae) Taking into Account Hybridization and Lineage Sorting</t>
  </si>
  <si>
    <t>POPULATION-STRUCTURE; RESISTANCE GENES; MOSAIC STRUCTURE; RFLP ANALYSIS; RECOMBINATION; INCONGRUENCE; DIVERSITY; SEQUENCES; GENOME; RECONSTRUCTION</t>
  </si>
  <si>
    <t>Maureira-Butler, Ivan J/U-3130-2017; Pfeil, Bernard E/C-1108-2008</t>
  </si>
  <si>
    <t>Maureira-Butler, Ivan J/0000-0001-7360-3580; Pfeil, Bernard E/0000-0001-8179-2270</t>
  </si>
  <si>
    <t>JUL 16</t>
  </si>
  <si>
    <t>e68410</t>
  </si>
  <si>
    <t>10.1371/journal.pone.0068410</t>
  </si>
  <si>
    <t>WOS:000322064300030</t>
  </si>
  <si>
    <t>Dong, L; Heckel, G; Liang, W; Zhang, YY</t>
  </si>
  <si>
    <t>Dong, Lu; Heckel, Gerald; Liang, Wei; Zhang, Yanyun</t>
  </si>
  <si>
    <t>Phylogeography of Silver Pheasant (Lophura nycthemera L.) across China: aggregate effects of refugia, introgression and riverine barriers</t>
  </si>
  <si>
    <t>genetic introgression; Hainan island; hydrographic barrier; phylogeographic pattern; Pleistocene refugia; Silver Pheasant</t>
  </si>
  <si>
    <t>DNA CONTROL-REGION; MITOCHONDRIAL-DNA; PLEISTOCENE REFUGIA; GENETIC DIVERSITY; CANORUM-CANORUM; HYBRID ORIGIN; GALLIFORMES; SPECIATION; INFERENCE; HYBRIDIZATION</t>
  </si>
  <si>
    <t>10.1111/mec.12315</t>
  </si>
  <si>
    <t>WOS:000320396100016</t>
  </si>
  <si>
    <t>Yearsley, JM; Viard, F; Broquet, T</t>
  </si>
  <si>
    <t>Yearsley, Jonathan M.; Viard, Frederique; Broquet, Thomas</t>
  </si>
  <si>
    <t>THE EFFECT OF COLLECTIVE DISPERSAL ON THE GENETIC STRUCTURE OF A SUBDIVIDED POPULATION</t>
  </si>
  <si>
    <t>Asymmetric dispersal; coalescent; gene flow; kin-structured dispersal; metapopulation</t>
  </si>
  <si>
    <t>LARVAL DISPERSAL; MIGRATION RATES; SEED DISPERSAL; FLOW; METAPOPULATION; CONNECTIVITY; EXTINCTION; DRIFT; DIFFERENTIATION; FRAGMENTATION</t>
  </si>
  <si>
    <t>Viard, Frederique/O-4360-2018; Yearsley, Jon/H-5301-2011</t>
  </si>
  <si>
    <t>Viard, Frederique/0000-0001-5603-9527; Yearsley, Jon/0000-0003-1838-0454; Broquet, Thomas/0000-0002-2986-2822</t>
  </si>
  <si>
    <t>10.1111/evo.12111</t>
  </si>
  <si>
    <t>WOS:000319874800011</t>
  </si>
  <si>
    <t>Liu, D; Shi, WF; Shi, Y; Wang, DY; Xiao, HX; Li, W; Bi, YH; Wu, Y; Li, XB; Yan, JH; Liu, WJ; Zhao, GP; Yang, WZ; Wang, Y; Ma, JC; Shu, YL; Lei, FM; Gao, GF</t>
  </si>
  <si>
    <t>Liu, Di; Shi, Weifeng; Shi, Yi; Wang, Dayan; Xiao, Haixia; Li, Wei; Bi, Yuhai; Wu, Ying; Li, Xianbin; Yan, Jinghua; Liu, Wenjun; Zhao, Guoping; Yang, Weizhong; Wang, Yu; Ma, Juncai; Shu, Yuelong; Lei, Fumin; Gao, George F.</t>
  </si>
  <si>
    <t>Origin and diversity of novel avian influenza A H7N9 viruses causing human infection: phylogenetic, structural, and coalescent analyses</t>
  </si>
  <si>
    <t>LANCET</t>
  </si>
  <si>
    <t>Liu, Di/G-6135-2014; Xiao, Haixia/AAZ-3374-2020</t>
  </si>
  <si>
    <t>Liu, Di/0000-0003-3693-2726; Xiao, Haixia/0000-0003-0032-5430; Bi, Yuhai/0000-0002-5595-363X</t>
  </si>
  <si>
    <t>JUN 1</t>
  </si>
  <si>
    <t>10.1016/S0140-6736(13)60938-1</t>
  </si>
  <si>
    <t>WOS:000320319500033</t>
  </si>
  <si>
    <t>Arnold, B; Corbett-Detig, RB; Hartl, D; Bomblies, K</t>
  </si>
  <si>
    <t>Arnold, B.; Corbett-Detig, R. B.; Hartl, D.; Bomblies, K.</t>
  </si>
  <si>
    <t>RADseq underestimates diversity and introduces genealogical biases due to nonrandom haplotype sampling</t>
  </si>
  <si>
    <t>ascertainment bias; coalescent theory; population genomics; restriction-associated DNA sequencing</t>
  </si>
  <si>
    <t>SNP DISCOVERY; GENOME</t>
  </si>
  <si>
    <t>Bomblies, Kirsten/0000-0002-2434-3863</t>
  </si>
  <si>
    <t>10.1111/mec.12276</t>
  </si>
  <si>
    <t>WOS:000319675300026</t>
  </si>
  <si>
    <t>Harris, K; Nielsen, R</t>
  </si>
  <si>
    <t>Harris, Kelley; Nielsen, Rasmus</t>
  </si>
  <si>
    <t>Inferring Demographic History from a Spectrum of Shared Haplotype Lengths</t>
  </si>
  <si>
    <t>MAXIMUM-LIKELIHOOD-ESTIMATION; RECENT POSITIVE SELECTION; DNA-SEQUENCES; POPULATION-GROWTH; MUTATION-RATE; HUMAN GENOME; INFERENCE; RECOMBINATION; COALESCENT; MIGRATION</t>
  </si>
  <si>
    <t>Nielsen, Rasmus/D-4405-2009</t>
  </si>
  <si>
    <t>Nielsen, Rasmus/0000-0003-0513-6591; Harris, Kelley/0000-0003-0302-2523</t>
  </si>
  <si>
    <t>e1003521</t>
  </si>
  <si>
    <t>10.1371/journal.pgen.1003521</t>
  </si>
  <si>
    <t>WOS:000321222600010</t>
  </si>
  <si>
    <t>Gronau, I; Arbiza, L; Mohammed, J; Siepel, A</t>
  </si>
  <si>
    <t>Gronau, Ilan; Arbiza, Leonardo; Mohammed, Jaaved; Siepel, Adam</t>
  </si>
  <si>
    <t>Inference of Natural Selection from Interspersed Genomic Elements Based on Polymorphism and Divergence</t>
  </si>
  <si>
    <t>molecular evolution; population genetics; noncoding DNA; regulatory sequences; probabilistic graphical models</t>
  </si>
  <si>
    <t>ADAPTIVE PROTEIN EVOLUTION; NONCODING RNAS; DNA; CONSERVATION; SEQUENCES; REVEALS; GENES; SITES; IDENTIFICATION; VERTEBRATE</t>
  </si>
  <si>
    <t>Siepel, Adam/0000-0002-3557-7219; Mohammed, Jaaved/0000-0002-7053-5575</t>
  </si>
  <si>
    <t>10.1093/molbev/mst019</t>
  </si>
  <si>
    <t>WOS:000318165700016</t>
  </si>
  <si>
    <t>Munoz, MM; Crawford, NG; Mcgreevy, TJ; Messana, NJ; Tarvin, RD; Revell, LJ; Zandvliet, RM; Hopwood, JM; Mock, E; Schneider, AL; Schneider, CJ</t>
  </si>
  <si>
    <t>Munoz, Martha M.; Crawford, Nicholas G.; Mcgreevy, Thomas J., Jr.; Messana, Nicholas J.; Tarvin, Rebecca D.; Revell, Liam J.; Zandvliet, Rosanne M.; Hopwood, Juanita M.; Mock, Elbert; Schneider, Andre L.; Schneider, Christopher J.</t>
  </si>
  <si>
    <t>Divergence in coloration and ecological speciation in the Anolis marmoratus species complex</t>
  </si>
  <si>
    <t>adaptation; ecological genetics; population genetics empirical; reptiles</t>
  </si>
  <si>
    <t>GENETIC DIFFERENTIATION; NATURAL-SELECTION; SEXUAL SELECTION; EVOLUTION; DIVERSIFICATION; PATTERNS; LIZARDS; MODELS; RECOGNITION; GRADIENTS</t>
  </si>
  <si>
    <t>Revell, Liam J/AAF-1151-2019</t>
  </si>
  <si>
    <t>Revell, Liam J/0000-0003-0767-4713; Tarvin, Rebecca/0000-0001-5387-7250</t>
  </si>
  <si>
    <t>10.1111/mec.12295</t>
  </si>
  <si>
    <t>WOS:000318180000006</t>
  </si>
  <si>
    <t>Sanders, KL; Rasmussen, AR; Mumpuni; Elmberg, J; De Silva, A; Guinea, ML; Lee, MSY</t>
  </si>
  <si>
    <t>Sanders, Kate L.; Rasmussen, Arne R.; Mumpuni; Elmberg, Johan; De Silva, Anslem; Guinea, Michael L.; Lee, Michael S. Y.</t>
  </si>
  <si>
    <t>Recent rapid speciation and ecomorph divergence in Indo-Australian sea snakes</t>
  </si>
  <si>
    <t>Australia; ecomorph evolution; Hydrophis; marine speciation; sea snake; Southeast Asia</t>
  </si>
  <si>
    <t>SPECIES DELIMITATION; MOLECULAR PHYLOGENY; PARALLEL EVOLUTION; NATURAL-SELECTION; POPULATION SIZES; ADAPTATION; INFERENCE; ELAPIDAE; PROGRAM; HYBRIDIZATION</t>
  </si>
  <si>
    <t>Sanders, Kate L/D-1507-2019; Elmberg, Johan/H-1868-2014</t>
  </si>
  <si>
    <t>Sanders, Kate L/0000-0002-9581-268X; Rasmussen, Arne Redsted/0000-0001-5454-4423</t>
  </si>
  <si>
    <t>10.1111/mec.12291</t>
  </si>
  <si>
    <t>WOS:000318180000011</t>
  </si>
  <si>
    <t>Dai, C; Wang, W; Lei, F</t>
  </si>
  <si>
    <t>Dai, C.; Wang, W.; Lei, F.</t>
  </si>
  <si>
    <t>Multilocus phylogeography (mitochondrial, autosomal and Z-chromosomal loci) and genetic consequence of long-distance male dispersal in Black-throated tits (Aegithalos concinnus)</t>
  </si>
  <si>
    <t>Aegithalos concinnus; multilocus; cytonuclear discordance; male-biased gene flow; genetic consequence; male dispersal</t>
  </si>
  <si>
    <t>MALE-BIASED DISPERSAL; DNA-SEQUENCE DATA; HAPLOTYPE RECONSTRUCTION; AVIAN PHYLOGEOGRAPHY; GENOTYPE DATA; PHILOPATRY; NUCLEAR; PASSERIFORMES; DIVERGENCE; SPECIATION</t>
  </si>
  <si>
    <t>10.1038/hdy.2012.114</t>
  </si>
  <si>
    <t>WOS:000317736000008</t>
  </si>
  <si>
    <t>Zhang, FF; Jiang, ZG; Xu, AC; Zeng, Y; Li, CW</t>
  </si>
  <si>
    <t>Zhang, Fangfang; Jiang, Zhigang; Xu, Aichun; Zeng, Yan; Li, Chunwang</t>
  </si>
  <si>
    <t>Recent Geological Events and Intrinsic Behavior Influence the Population Genetic Structure of the Chiru and Tibetan Gazelle on the Tibetan Plateau</t>
  </si>
  <si>
    <t>MAXIMUM-LIKELIHOOD-ESTIMATION; SNAPPER LUTJANUS-CAMPECHANUS; COMPARATIVE PHYLOGEOGRAPHY; RED SNAPPER; STATISTICAL TESTS; COALESCENT; HISTORY; NEUTRALITY; MIGRATION; SEQUENCES</t>
  </si>
  <si>
    <t>Zeng, Yan/U-5030-2019; Jiang, Zhigang/E-4598-2014</t>
  </si>
  <si>
    <t>Jiang, Zhigang/0000-0003-2154-8588</t>
  </si>
  <si>
    <t>APR 24</t>
  </si>
  <si>
    <t>e60712</t>
  </si>
  <si>
    <t>10.1371/journal.pone.0060712</t>
  </si>
  <si>
    <t>WOS:000318340400008</t>
  </si>
  <si>
    <t>Ohtani, M; Kondo, T; Tani, N; Ueno, S; Lee, LS; Ng, KKS; Muhammad, N; Finkeldey, R; Na'iem, M; Indrioko, S; Kamiya, K; Harada, K; Diway, B; Khoo, E; Kawamura, K; Tsumura, Y</t>
  </si>
  <si>
    <t>Ohtani, Masato; Kondo, Toshiaki; Tani, Naoki; Ueno, Saneyoshi; Lee, Leong S.; Ng, Kevin K. S.; Muhammad, Norwati; Finkeldey, Reiner; Na'iem, Mohamad; Indrioko, Sapto; Kamiya, Koichi; Harada, Ko; Diway, Bibian; Khoo, Eyen; Kawamura, Kensuke; Tsumura, Yoshihiko</t>
  </si>
  <si>
    <t>Nuclear and chloroplast DNA phylogeography reveals Pleistocene divergence and subsequent secondary contact of two genetic lineages of the tropical rainforest tree species Shorea leprosula (Dipterocarpaceae) in South-East Asia</t>
  </si>
  <si>
    <t>chloroplast DNA; expressed sequence tag-based simple sequence repeats; microsatellite; migration; Sundaland</t>
  </si>
  <si>
    <t>POPULATION-STRUCTURE; DEMOGRAPHIC HISTORY; NONCODING REGIONS; COMPUTER-PROGRAM; UNIVERSAL PRIMERS; COUNTING ALLELES; INFERENCE; DISPERSAL; SOFTWARE; DIFFERENTIATION</t>
  </si>
  <si>
    <t>Kondo, Toshiaki/M-4939-2013; Kawamura, Kensuke/E-2431-2011</t>
  </si>
  <si>
    <t>Kondo, Toshiaki/0000-0001-6003-6118; Kawamura, Kensuke/0000-0002-2824-1266; Kamiya, Koichi/0000-0003-3614-9029; Ng, Kevin Kit Siong/0000-0002-7810-7575</t>
  </si>
  <si>
    <t>10.1111/mec.12243</t>
  </si>
  <si>
    <t>WOS:000317137200016</t>
  </si>
  <si>
    <t>Dixon, AL; Herlihy, CR; Busch, JW</t>
  </si>
  <si>
    <t>Dixon, Andrea L.; Herlihy, Christopher R.; Busch, Jeremiah W.</t>
  </si>
  <si>
    <t>Demographic and population-genetic tests provide mixed support for the abundant centre hypothesis in the endemic plant Leavenworthia stylosa</t>
  </si>
  <si>
    <t>demography; endemism; niche; range limit; species range</t>
  </si>
  <si>
    <t>MULTILOCUS GENOTYPE DATA; PERIPHERAL-POPULATIONS; SPECIES BORDERS; GEOGRAPHICAL RANGE; CLIMATE-CHANGE; EVOLUTION; LIMITS; SIZE; SHIFTS; RATES</t>
  </si>
  <si>
    <t>Busch, Jeremiah W/D-9259-2013</t>
  </si>
  <si>
    <t>Dixon, Andrea/0000-0002-8288-3817</t>
  </si>
  <si>
    <t>10.1111/mec.12207</t>
  </si>
  <si>
    <t>WOS:000316575800003</t>
  </si>
  <si>
    <t>Kumar, V; Hallstrom, BM; Janke, A</t>
  </si>
  <si>
    <t>Kumar, Vikas; Hallstroem, Bjoern M.; Janke, Axel</t>
  </si>
  <si>
    <t>Coalescent-Based Genome Analyses Resolve the Early Branches of the Euarchontoglires</t>
  </si>
  <si>
    <t>PLACENTAL MAMMAL PHYLOGENY; COMPLETE MITOCHONDRIAL GENOME; SPECIES-TREE ANALYSIS; AMINO-ACID; MITOGENOMIC RELATIONSHIPS; LIKELIHOOD APPROACH; GENE TREES; SEQUENCES; EVOLUTIONARY; NUCLEOTIDE</t>
  </si>
  <si>
    <t>Janke, Axel/M-2135-2013</t>
  </si>
  <si>
    <t>Janke, Axel/0000-0002-9394-1904; Kumar, Vikas/0000-0002-5263-9303</t>
  </si>
  <si>
    <t>e60019</t>
  </si>
  <si>
    <t>10.1371/journal.pone.0060019</t>
  </si>
  <si>
    <t>WOS:000316930900041</t>
  </si>
  <si>
    <t>Zhao, JL; Zhang, L; Dayanandan, S; Nagaraju, S; Liu, DM; Li, QM</t>
  </si>
  <si>
    <t>Zhao, Jian-Li; Zhang, Lu; Dayanandan, Selvadurai; Nagaraju, Shivaprakash; Liu, Dong-Mei; Li, Qiao-Ming</t>
  </si>
  <si>
    <t>Tertiary Origin and Pleistocene Diversification of Dragon Blood Tree (Dracaena cambodiana-Asparagaceae) Populations in the Asian Tropical Forests</t>
  </si>
  <si>
    <t>NEOTROPICAL RAIN-FOREST; ALLELE FREQUENCY; GENETIC DIFFERENTIATION; ENVIRONMENTAL-CHANGE; MIGRATION CAPACITY; UNIVERSAL PRIMERS; COMPUTER-PROGRAM; CHLOROPLAST DNA; CLIMATE-CHANGE; F-STATISTICS</t>
  </si>
  <si>
    <t>Zhao, Jianli/AAJ-5256-2020; Nagaraju, Shivaprakash/O-7654-2014</t>
  </si>
  <si>
    <t>Zhao, Jianli/0000-0002-5137-7735; Nagaraju, Shivaprakash/0000-0002-5135-8737</t>
  </si>
  <si>
    <t>e60102</t>
  </si>
  <si>
    <t>10.1371/journal.pone.0060102</t>
  </si>
  <si>
    <t>WOS:000316930900045</t>
  </si>
  <si>
    <t>Jones, FA; Ceron-Souza, I; Hardesty, BD; Dick, CW</t>
  </si>
  <si>
    <t>Jones, F. Andrew; Ceron-Souza, Ivania; Hardesty, Britta Denise; Dick, Christopher W.</t>
  </si>
  <si>
    <t>Genetic evidence of Quaternary demographic changes in four rain forest tree species sampled across the Isthmus of Panama</t>
  </si>
  <si>
    <t>Climate change; coalescent theory; gene flow; genetic diversity; Last Glacial Maximum; life-history traits; microsatellites; Pleistocene refuge theory; population bottleneck; tropical forest history</t>
  </si>
  <si>
    <t>NEOTROPICAL TREE; SEED DISPERSAL; EVOLUTIONARY CONSEQUENCES; POPULATION EXPANSION; POLLINATION BIOLOGY; POLLEN RECORD; RANGE SHIFTS; DIVERSITY; HISTORY; CLIMATE</t>
  </si>
  <si>
    <t>Hardesty, Britta Denise/A-3189-2011</t>
  </si>
  <si>
    <t>Hardesty, Britta Denise/0000-0003-1948-5098; Ceron-Souza, Ivania/0000-0002-2731-0362</t>
  </si>
  <si>
    <t>10.1111/jbi.12037</t>
  </si>
  <si>
    <t>WOS:000316325500009</t>
  </si>
  <si>
    <t>Vamberger, M; Stuckas, H; Ayaz, D; Gracia, E; Aloufi, AA; Els, J; Mazanaeva, LF; Kami, HG; Fritz, U</t>
  </si>
  <si>
    <t>Vamberger, Melita; Stuckas, Heiko; Ayaz, Dincer; Gracia, Eva; Aloufi, Abdulhadi A.; Els, Johannes; Mazanaeva, Lyudmila F.; Kami, Haji Gholi; Fritz, Uwe</t>
  </si>
  <si>
    <t>Conservation genetics and phylogeography of the poorly known Middle Eastern terrapin Mauremys caspica (Testudines: Geoemydidae)</t>
  </si>
  <si>
    <t>Reptilia; Divergence dating; Endangered species; Population structure; Subspecies</t>
  </si>
  <si>
    <t>MULTILOCUS GENOTYPE DATA; POPULATION-STRUCTURE; SOFTWARE; MITOCHONDRIAL; DIVERSITY; INFERENCE; NUCLEAR; DNA; PROGRAM; MARKERS</t>
  </si>
  <si>
    <t>Mazanaeva, Lydmila/AAE-3070-2019; Martinez, Eva Gracia/H-2270-2015; Fritz, Uwe/AAC-4029-2019</t>
  </si>
  <si>
    <t>Martinez, Eva Gracia/0000-0003-0790-163X; Fritz, Uwe/0000-0002-6740-7214; Vamberger, Melita/0000-0002-1404-2469</t>
  </si>
  <si>
    <t>10.1007/s13127-012-0102-6</t>
  </si>
  <si>
    <t>WOS:000314535200006</t>
  </si>
  <si>
    <t>Dhami, KK; Joseph, L; Roshier, DA; Heinsohn, R; Peters, JL</t>
  </si>
  <si>
    <t>Dhami, Kirandeep K.; Joseph, Leo; Roshier, David A.; Heinsohn, Robert; Peters, Jeffrey L.</t>
  </si>
  <si>
    <t>Multilocus phylogeography of Australian teals (Anas spp.): a case study of the relationship between vagility and genetic structure</t>
  </si>
  <si>
    <t>JOURNAL OF AVIAN BIOLOGY</t>
  </si>
  <si>
    <t>ECOLOGICAL SPECIATION; MITOCHONDRIAL-DNA; POPULATION HISTORY; HAPLOTYPE RECONSTRUCTION; STATISTICAL-METHOD; HONEYEATERS AVES; CHESTNUT TEAL; GENOME SCAN; ZONE BIOTA; BIRDS</t>
  </si>
  <si>
    <t>Joseph, Leo/F-9235-2010; Roshier, David/S-1024-2019; Peters, Jeffrey/I-5116-2012</t>
  </si>
  <si>
    <t xml:space="preserve">Joseph, Leo/0000-0001-7564-1978; Roshier, David/0000-0002-8151-8447; </t>
  </si>
  <si>
    <t>10.1111/j.1600-048X.2012.05826.x</t>
  </si>
  <si>
    <t>WOS:000315647300009</t>
  </si>
  <si>
    <t>Near, TJ; Keck, BP</t>
  </si>
  <si>
    <t>Near, Thomas J.; Keck, Benjamin P.</t>
  </si>
  <si>
    <t>Free from mitochondrial DNA: Nuclear genes and the inference of species trees among closely related darter lineages (Teleostei: Percidae: Etheostomatinae)</t>
  </si>
  <si>
    <t>Molecular clock; Percomorpha; Phylogeny</t>
  </si>
  <si>
    <t>CHAIN MONTE-CARLO; BAYESIAN PHYLOGENETIC INFERENCE; DIVERGENCE TIME-ESTIMATION; HIGH-THROUGHPUT; SUBGENUS CATONOTUS; MULTILOCUS DATA; DIVERSIFICATION; COALESCENCE; SPECIATION; FISHES</t>
  </si>
  <si>
    <t>Near, Thomas J/K-1204-2012</t>
  </si>
  <si>
    <t>Near, Thomas/0000-0002-7398-6670</t>
  </si>
  <si>
    <t>10.1016/j.ympev.2012.11.009</t>
  </si>
  <si>
    <t>WOS:000315553400024</t>
  </si>
  <si>
    <t>Mao, XG; He, GM; Zhang, JP; Rossiter, SJ; Zhang, SY</t>
  </si>
  <si>
    <t>Mao, Xiuguang; He, Guimei; Zhang, Junpeng; Rossiter, Stephen J.; Zhang, Shuyi</t>
  </si>
  <si>
    <t>Lineage Divergence and Historical Gene Flow in the Chinese Horseshoe Bat (Rhinolophus sinicus)</t>
  </si>
  <si>
    <t>DNA-SEQUENCE; POPULATION-STRUCTURE; COMPUTER-PROGRAM; MITOCHONDRIAL; PHYLOGEOGRAPHY; COALESCENT; SPECIATION; MIGRATION; INFERENCE; EVOLUTION</t>
  </si>
  <si>
    <t>Rossiter, Stephen J/E-2111-2011</t>
  </si>
  <si>
    <t>Rossiter, Stephen/0000-0002-3881-4515</t>
  </si>
  <si>
    <t>FEB 25</t>
  </si>
  <si>
    <t>e56786</t>
  </si>
  <si>
    <t>10.1371/journal.pone.0056786</t>
  </si>
  <si>
    <t>WOS:000316849500029</t>
  </si>
  <si>
    <t>Smitz, N; Berthouly, C; Cornelis, D; Heller, R; Van Hooft, P; Chardonnet, P; Caron, A; Prins, H; van Vuuren, BJ; De Iongh, H; Michaux, J</t>
  </si>
  <si>
    <t>Smitz, Nathalie; Berthouly, Cecile; Cornelis, Daniel; Heller, Rasmus; Van Hooft, Pim; Chardonnet, Philippe; Caron, Alexandre; Prins, Herbert; van Vuuren, Bettine Jansen; De Iongh, Hans; Michaux, Johan</t>
  </si>
  <si>
    <t>Pan-African Genetic Structure in the African Buffalo (Syncerus caffer): Investigating Intraspecific Divergence</t>
  </si>
  <si>
    <t>MITOCHONDRIAL CONTROL REGION; POPULATION-STRUCTURE; FOREST BUFFALO; NATIONAL-PARK; CAPE BUFFALO; MICROSATELLITE ANALYSIS; EVOLUTIONARY HISTORY; SABLE ANTELOPE; DNA VARIATION; D-LOOP</t>
  </si>
  <si>
    <t>de Iongh, Hendrik/K-6694-2013; Caron, Alexandre/F-8969-2010; Heller, Rasmus/M-2580-2014; Berthouly-Salazar, Cecile/J-3204-2016; Jansen van Vuuren, Bettine/E-6227-2013</t>
  </si>
  <si>
    <t>Caron, Alexandre/0000-0002-5213-3273; Heller, Rasmus/0000-0001-6583-6923; Berthouly-Salazar, Cecile/0000-0002-0685-6745; Jansen van Vuuren, Bettine/0000-0002-5334-5358</t>
  </si>
  <si>
    <t>FEB 21</t>
  </si>
  <si>
    <t>e56235</t>
  </si>
  <si>
    <t>10.1371/journal.pone.0056235</t>
  </si>
  <si>
    <t>WOS:000315186000018</t>
  </si>
  <si>
    <t>Miro-Herrans, AT; Mulligan, CJ</t>
  </si>
  <si>
    <t>Miro-Herrans, Aida T.; Mulligan, Connie J.</t>
  </si>
  <si>
    <t>Human Demographic Processes and Genetic Variation as Revealed by mtDNA Simulations</t>
  </si>
  <si>
    <t>coalescent simulations; human evolution; mtDNA</t>
  </si>
  <si>
    <t>APPROXIMATE BAYESIAN COMPUTATION; POPULATION-SIZE; STATISTICAL PROPERTIES; MITOCHONDRIAL GENOME; MODEL; COLONIZATION; DIVERGENCE; SETTLEMENT; DIVERSITY; EVOLUTION</t>
  </si>
  <si>
    <t>10.1093/molbev/mss230</t>
  </si>
  <si>
    <t>WOS:000314122000002</t>
  </si>
  <si>
    <t>Andrew, RL; Kane, NC; Baute, GJ; Grassa, CJ; Rieseberg, LH</t>
  </si>
  <si>
    <t>Andrew, Rose L.; Kane, Nolan C.; Baute, Greg J.; Grassa, Christopher J.; Rieseberg, Loren H.</t>
  </si>
  <si>
    <t>Recent nonhybrid origin of sunflower ecotypes in a novel habitat</t>
  </si>
  <si>
    <t>ecological speciation; Helianthus petiolaris; hybridization; isolation with migration; local adaptation</t>
  </si>
  <si>
    <t>ADAPTIVE GENETIC-DIVERGENCE; EFFECTIVE POPULATION SIZES; GREAT SAND DUNES; REPRODUCTIVE ISOLATION; HELIANTHUS-ANNUUS; GENOME-SCAN; PARALLEL ADAPTATION; CANDIDATE LOCI; H-PETIOLARIS; PATTERNS</t>
  </si>
  <si>
    <t>Andrew, Rose/B-5929-2008; Rieseberg, Loren/B-3591-2013</t>
  </si>
  <si>
    <t>Andrew, Rose/0000-0003-0099-8336; Rieseberg, Loren/0000-0002-2712-2417</t>
  </si>
  <si>
    <t>10.1111/mec.12038</t>
  </si>
  <si>
    <t>WOS:000313726300019</t>
  </si>
  <si>
    <t>Wilson, RE; Peters, JL; McCracken, KG</t>
  </si>
  <si>
    <t>Wilson, Robert E.; Peters, Jeffrey L.; McCracken, Kevin G.</t>
  </si>
  <si>
    <t>GENETIC AND PHENOTYPIC DIVERGENCE BETWEEN LOW- AND HIGH-ALTITUDE POPULATIONS OF TWO RECENTLY DIVERGED CINNAMON TEAL SUBSPECIES</t>
  </si>
  <si>
    <t>Andes; gene flow; hemoglobin; hypoxia; morphology; waterfowl</t>
  </si>
  <si>
    <t>GOOSE CHLOEPHAGA-MELANOPTERA; BODY-SIZE; QUANTITATIVE TRAIT; NATURAL-SELECTION; LOCAL ADAPTATION; MIGRATION RATES; HEMOGLOBIN; EVOLUTION; FLOW; COALESCENT</t>
  </si>
  <si>
    <t>Peters, Jeffrey/I-5116-2012</t>
  </si>
  <si>
    <t>10.1111/j.1558-5646.2012.01740.x</t>
  </si>
  <si>
    <t>WOS:000313364500014</t>
  </si>
  <si>
    <t>Starr, TN; Gadek, KE; Yoder, JB; Flatz, R; Smith, CI</t>
  </si>
  <si>
    <t>Starr, Tyler N.; Gadek, Katherine E.; Yoder, Jeremy B.; Flatz, Ramona; Smith, Christopher I.</t>
  </si>
  <si>
    <t>Asymmetric hybridization and gene flow between Joshua trees (Agavaceae: Yucca) reflect differences in pollinator host specificity</t>
  </si>
  <si>
    <t>angiosperms; coevolution; hybridization; population geneticsempirical; speciation; species interactions</t>
  </si>
  <si>
    <t>MAXIMUM-LIKELIHOOD-ESTIMATION; OBLIGATE MUTUALISM; NECTAR SPURS; COEVOLUTION; DIVERGENCE; DIVERSITY; EVOLUTION; DIVERSIFICATION; INDIVIDUALS; POPULATIONS</t>
  </si>
  <si>
    <t>Yoder, Jeremy B./A-8087-2008</t>
  </si>
  <si>
    <t>Yoder, Jeremy B./0000-0002-5630-0921; Starr, Tyler/0000-0001-6713-6904; Gadek, Katherine/0000-0001-5170-230X</t>
  </si>
  <si>
    <t>10.1111/mec.12124</t>
  </si>
  <si>
    <t>WOS:000312996600014</t>
  </si>
  <si>
    <t>Guichoux, E; Garnier-Gere, P; Lagache, L; Lang, T; Boury, C; Petit, RJ</t>
  </si>
  <si>
    <t>Guichoux, E.; Garnier-Gere, P.; Lagache, L.; Lang, T.; Boury, C.; Petit, R. J.</t>
  </si>
  <si>
    <t>Outlier loci highlight the direction of introgression in oaks</t>
  </si>
  <si>
    <t>asymmetric introgression; divergent selection; gene flow barriers; genetic assignment; outlier loci; Quercus petraea; Quercus robur; single nucleotide polymorphism</t>
  </si>
  <si>
    <t>QUERCUS-ROBUR L.; SINGLE-NUCLEOTIDE POLYMORPHISMS; GENE FLOW; POPULATION-STRUCTURE; GENOME SCANS; PETRAEA; DIFFERENTIATION; HYBRIDIZATION; SELECTION; MARKERS</t>
  </si>
  <si>
    <t>Petit, Remy/AAD-9078-2019; Petit, Remy/A-8842-2008</t>
  </si>
  <si>
    <t>Petit, Remy/0000-0002-4809-1453</t>
  </si>
  <si>
    <t>10.1111/mec.12125</t>
  </si>
  <si>
    <t>WOS:000312996600015</t>
  </si>
  <si>
    <t>Chan, AH; Jenkins, PA; Song, YS</t>
  </si>
  <si>
    <t>Chan, Andrew H.; Jenkins, Paul A.; Song, Yun S.</t>
  </si>
  <si>
    <t>Genome-Wide Fine-Scale Recombination Rate Variation in Drosophila melanogaster</t>
  </si>
  <si>
    <t>2-LOCUS SAMPLING DISTRIBUTIONS; LINKAGE DISEQUILIBRIUM; MEIOTIC RECOMBINATION; BAYESIAN-INFERENCE; POLYMORPHISM DATA; SELECTIVE SWEEPS; X-CHROMOSOME; HOTSPOTS; POPULATION; COALESCENT</t>
  </si>
  <si>
    <t>e1003090</t>
  </si>
  <si>
    <t>10.1371/journal.pgen.1003090</t>
  </si>
  <si>
    <t>WOS:000312905600009</t>
  </si>
  <si>
    <t>Qu, YH; Zhang, RY; Quan, Q; Song, G; Li, SH; Lei, FM</t>
  </si>
  <si>
    <t>Qu, Yanhua; Zhang, Ruiying; Quan, Qing; Song, Gang; Li, Shou Hsien; Lei, Fumin</t>
  </si>
  <si>
    <t>Incomplete lineage sorting or secondary admixture: disentangling historical divergence from recent gene flow in the Vinous-throated parrotbill (Paradoxornis webbianus)</t>
  </si>
  <si>
    <t>coalescent simulations; East Asia; ecological niche model; multilocus analyses; Pleistocene glaciations</t>
  </si>
  <si>
    <t>PLEISTOCENE EVOLUTIONARY HISTORY; MITOCHONDRIAL-DNA; POPULATION-GENETICS; CANORUM-CANORUM; NUCLEAR-DNA; ICE AGES; CONSEQUENCES; SPECIATION; MAXIMUM; PHYLOGEOGRAPHY</t>
  </si>
  <si>
    <t>10.1111/mec.12080</t>
  </si>
  <si>
    <t>WOS:000312147300016</t>
  </si>
  <si>
    <t>Flaxman, SM; Feder, JL; Nosil, P</t>
  </si>
  <si>
    <t>Flaxman, S. M.; Feder, J. L.; Nosil, P.</t>
  </si>
  <si>
    <t>Spatially explicit models of divergence and genome hitchhiking</t>
  </si>
  <si>
    <t>barriers to gene flow; coarse-grained; ecological speciation; environmental cline; fine-grained; gradient; mosaic habitats</t>
  </si>
  <si>
    <t>SYMPATRIC SPECIATION; GENE FLOW; DROSOPHILA-PSEUDOOBSCURA; ECOLOGICAL SPECIATION; HABITAT PREFERENCE; COALESCENT PROCESS; NATURAL-SELECTION; PATTERNS; DIFFERENTIATION; ADAPTATION</t>
  </si>
  <si>
    <t>10.1111/jeb.12013</t>
  </si>
  <si>
    <t>WOS:000311296500022</t>
  </si>
  <si>
    <t>Collevatti, RG; Lima-Ribeiro, MS; Souza-Neto, AC; Franco, AA; de Oliveira, G; Terribile, LC</t>
  </si>
  <si>
    <t>Collevatti, Rosane Garcia; Lima-Ribeiro, Matheus Souza; Souza-Neto, Advaldo Carlos; Franco, Amanda Assis; de Oliveira, Guilherme; Terribile, Levi Carina</t>
  </si>
  <si>
    <t>Recovering the Demographical History of a Brazilian Cerrado Tree Species Caryocar brasiliense: Coupling Ecological Niche Modeling and Coalescent Analyses</t>
  </si>
  <si>
    <t>NATUREZA &amp; CONSERVACAO</t>
  </si>
  <si>
    <t>Caryocaraceae; Coalescence; Palaeodistribution Modeling; Quaternary Climate Changes; Neotropical Savanna</t>
  </si>
  <si>
    <t>SOUTH-AMERICA; STATISTICAL PHYLOGEOGRAPHY; UNCERTAINTIES; POPULATIONS; DIVERSITY; EVOLUTION; EXPANSION; PATTERNS; SAVANNAS; FOREST</t>
  </si>
  <si>
    <t>LIMA-RIBEIRO, MATHEUS S./H-9503-2014; Collevatti, Rosane/D-8673-2013; de Oliveira, Guilherme/S-1531-2019</t>
  </si>
  <si>
    <t xml:space="preserve">LIMA-RIBEIRO, MATHEUS S./0000-0002-3322-1702; Collevatti, Rosane/0000-0002-3733-7059; </t>
  </si>
  <si>
    <t>10.4322/natcon.2012.024</t>
  </si>
  <si>
    <t>WOS:000313845000010</t>
  </si>
  <si>
    <t>Mailund, T; Halager, AE; Westergaard, M; Dutheil, JY; Munch, K; Andersen, LN; Lunter, G; Prufer, K; Scally, A; Hobolth, A; Schierup, MH</t>
  </si>
  <si>
    <t>Mailund, Thomas; Halager, Anders E.; Westergaard, Michael; Dutheil, Julien Y.; Munch, Kasper; Andersen, Lars N.; Lunter, Gerton; Pruefer, Kay; Scally, Aylwyn; Hobolth, Asger; Schierup, Mikkel H.</t>
  </si>
  <si>
    <t>A New Isolation with Migration Model along Complete Genomes Infers Very Different Divergence Processes among Closely Related Great Ape Species</t>
  </si>
  <si>
    <t>POPULATION HISTORY; COALESCENT MODELS; GENETIC-EVIDENCE; SPECIATION; SEQUENCE; RECOMBINATION; EVOLUTION; PARAMETERS; CHIMPANZEE; ADMIXTURE</t>
  </si>
  <si>
    <t>Schierup, Mikkel Heide/AAM-4997-2020; Munch, Kasper/A-1434-2010; Lunter, Gerton/H-4939-2016; Dutheil, Julien Yann/K-5479-2016; Schierup, Mikkel H/F-1675-2010</t>
  </si>
  <si>
    <t>Schierup, Mikkel Heide/0000-0002-5028-1790; Munch, Kasper/0000-0003-2880-6252; Dutheil, Julien Yann/0000-0001-7753-4121; Schierup, Mikkel H/0000-0002-5028-1790; Lunter, Gerton/0000-0002-3798-2058; Hobolth, Asger/0000-0003-4056-1286; Mailund, Thomas/0000-0001-6206-9239; Andersen, Lars Norvang/0000-0001-6196-8427</t>
  </si>
  <si>
    <t>e1003125</t>
  </si>
  <si>
    <t>10.1371/journal.pgen.1003125</t>
  </si>
  <si>
    <t>WOS:000312905600030</t>
  </si>
  <si>
    <t>Jenkins, PA; Song, YS; Brem, RB</t>
  </si>
  <si>
    <t>Jenkins, Paul A.; Song, Yun S.; Brem, Rachel B.</t>
  </si>
  <si>
    <t>Genealogy-Based Methods for Inference of Historical Recombination and Gene Flow and Their Application in Saccharomyces cerevisiae</t>
  </si>
  <si>
    <t>DNA-SEQUENCE DATA; YEAST; EVOLUTIONARY; SELECTION; INTROGRESSION; HYBRIDIZATION; SIMULATION; EVENTS; MODEL; RATES</t>
  </si>
  <si>
    <t>NOV 30</t>
  </si>
  <si>
    <t>e46947</t>
  </si>
  <si>
    <t>10.1371/journal.pone.0046947</t>
  </si>
  <si>
    <t>WOS:000312376100004</t>
  </si>
  <si>
    <t>Robinson, JD; Haag, CR; Hall, DW; Pajunen, I; Wares, JP</t>
  </si>
  <si>
    <t>Robinson, John D.; Haag, Christoph R.; Hall, David W.; Pajunen, Ilmari; Wares, John P.</t>
  </si>
  <si>
    <t>Genetic Estimates of Population Age in the Water Flea, Daphnia magna</t>
  </si>
  <si>
    <t>colonization; distribution; metapopulation; microsatellites; mismatch; population expansion</t>
  </si>
  <si>
    <t>MICROSATELLITE; MITOCHONDRIAL; DIVERGENCE; MUTATION; MODEL; DIFFERENTIATION; PHYLOGEOGRAPHY; DYNAMICS; NUMBER; LOCI</t>
  </si>
  <si>
    <t>Haag, Christoph/B-6488-2009</t>
  </si>
  <si>
    <t>Haag, Christoph/0000-0002-8817-1431; Hall, David/0000-0001-7708-6656; Robinson, John/0000-0002-9782-1598</t>
  </si>
  <si>
    <t>NOV-DEC</t>
  </si>
  <si>
    <t>10.1093/jhered/ess063</t>
  </si>
  <si>
    <t>WOS:000311903600013</t>
  </si>
  <si>
    <t>Granka, JM; Henn, BM; Gignoux, CR; Kidd, JM; Bustamante, CD; Feldman, MW</t>
  </si>
  <si>
    <t>Granka, Julie M.; Henn, Brenna M.; Gignoux, Christopher R.; Kidd, Jeffrey M.; Bustamante, Carlos D.; Feldman, Marcus W.</t>
  </si>
  <si>
    <t>Limited Evidence for Classic Selective Sweeps in African Populations</t>
  </si>
  <si>
    <t>RECENT POSITIVE SELECTION; NATURAL-SELECTION; GENOME SCANS; COALESCENT SIMULATION; HAPLOTYPE; ADAPTATION; INFERENCE; EVOLUTION; SIGNALS; HUMANS</t>
  </si>
  <si>
    <t>Kidd, Jeffrey/0000-0002-9631-1465; Bustamante, Carlos D./0000-0002-4187-7920</t>
  </si>
  <si>
    <t>10.1534/genetics.112.144071</t>
  </si>
  <si>
    <t>WOS:000310793900019</t>
  </si>
  <si>
    <t>Collins, RE; Higgs, PG</t>
  </si>
  <si>
    <t>Collins, R. Eric; Higgs, Paul G.</t>
  </si>
  <si>
    <t>Testing the Infinitely Many Genes Model for the Evolution of the Bacterial Core Genome and Pangenome</t>
  </si>
  <si>
    <t>bacteria; evolution; genome; pangenome</t>
  </si>
  <si>
    <t>LISTERIA-MONOCYTOGENES; PAN-GENOME; STREPTOCOCCUS-PNEUMONIAE; INSERTION SEQUENCES; DISTRIBUTED GENOME; ESCHERICHIA-COLI; SEROTYPE 4B; STRAINS; DIVERSITY; ARCHAEA</t>
  </si>
  <si>
    <t>Collins, R. Eric/0000-0002-5858-2395</t>
  </si>
  <si>
    <t>10.1093/molbev/mss163</t>
  </si>
  <si>
    <t>WOS:000310167700015</t>
  </si>
  <si>
    <t>Singhal, S; Moritz, C</t>
  </si>
  <si>
    <t>Singhal, Sonal; Moritz, Craig</t>
  </si>
  <si>
    <t>Testing hypotheses for genealogical discordance in a rainforest lizard</t>
  </si>
  <si>
    <t>approximate Bayesian computation; cytonuclear discordance; demographic reconstruction; introgression; phylogeography; Saproscincus basiliscus</t>
  </si>
  <si>
    <t>APPROXIMATE BAYESIAN COMPUTATION; MITOCHONDRIAL-DNA; COALESCENCE TIMES; GENE FLOW; POPULATION; INTROGRESSION; HYBRIDIZATION; DIVERGENCE; INFERENCE; HISTORY</t>
  </si>
  <si>
    <t>10.1111/j.1365-294X.2012.05747.x</t>
  </si>
  <si>
    <t>WOS:000309888200014</t>
  </si>
  <si>
    <t>McLeod, BA; Frasier, TR; Dyke, AS; Savelle, JM; White, BN</t>
  </si>
  <si>
    <t>McLeod, Brenna A.; Frasier, Timothy R.; Dyke, Arthur S.; Savelle, James M.; White, Bradley N.</t>
  </si>
  <si>
    <t>Examination of ten thousand years of mitochondrial DNA diversity and population demographics in bowhead whales (Balaena mysticetus) of the Central Canadian Arctic</t>
  </si>
  <si>
    <t>MARINE MAMMAL SCIENCE</t>
  </si>
  <si>
    <t>bowhead whale; Balaena mysticetus; Holocene; ancient DNA; genetic diversity; climate change; population structure; mitochondrial DNA</t>
  </si>
  <si>
    <t>SOUTHWESTERN VICTORIA ISLAND; GENETIC DIVERSITY; ANCIENT DNA; BERING-SEA; BAYESIAN-ESTIMATION; STATISTICAL TESTS; COALESCENT; ABUNDANCE; ICE; NEUTRALITY</t>
  </si>
  <si>
    <t>Frasier, Brenna/0000-0002-8535-1410</t>
  </si>
  <si>
    <t>E426</t>
  </si>
  <si>
    <t>E443</t>
  </si>
  <si>
    <t>10.1111/j.1748-7692.2011.00551.x</t>
  </si>
  <si>
    <t>WOS:000309612800004</t>
  </si>
  <si>
    <t>Sessa, EB; Zimmer, EA; Givnish, TJ</t>
  </si>
  <si>
    <t>Sessa, Emily B.; Zimmer, Elizabeth A.; Givnish, Thomas J.</t>
  </si>
  <si>
    <t>Reticulate evolution on a global scale: A nuclear phylogeny for New World Dryopteris (Dryopteridaceae)</t>
  </si>
  <si>
    <t>Ferns; Divergence time estimates; Hybridization; Neotropics; Phylogeny; Polyploidy</t>
  </si>
  <si>
    <t>FERN GENUS DRYOPTERIS; PHLOROGLUCINOL DERIVATIVES; HISTORICAL BIOGEOGRAPHY; DIVERGENCE TIMES; CHLOROPLAST DNA; INCONGRUENCE; COMPLEX; HYBRIDIZATION; PTERIDOPHYTA; ORIGINS</t>
  </si>
  <si>
    <t>10.1016/j.ympev.2012.05.009</t>
  </si>
  <si>
    <t>WOS:000306621400015</t>
  </si>
  <si>
    <t>Hope, AG; Speer, KA; Demboski, JR; Talbot, SL; Cook, JA</t>
  </si>
  <si>
    <t>Hope, Andrew G.; Speer, Kelly A.; Demboski, John R.; Talbot, Sandra L.; Cook, Joseph A.</t>
  </si>
  <si>
    <t>A climate for speciation: Rapid spatial diversification within the Sorex cinereus complex of shrews</t>
  </si>
  <si>
    <t>Beringia; Demography; Ecological speciation; North America; Pleistocene; Species tree</t>
  </si>
  <si>
    <t>NORTHWESTERN NORTH-AMERICA; MITOCHONDRIAL-DNA; COMPARATIVE PHYLOGEOGRAPHY; POPULATION-GROWTH; PREBLES SHREW; HISTORICAL BIOGEOGRAPHY; GENETIC CONSEQUENCES; STATISTICAL-METHOD; MAMMALIAN GENOMES; GLACIAL REFUGIA</t>
  </si>
  <si>
    <t>Demboski, John R./AAA-7777-2021</t>
  </si>
  <si>
    <t>Demboski, John R./0000-0002-5163-4113; Cook, Joseph/0000-0003-3985-0670</t>
  </si>
  <si>
    <t>10.1016/j.ympev.2012.05.021</t>
  </si>
  <si>
    <t>WOS:000306621400023</t>
  </si>
  <si>
    <t>Hoef-Emden, K</t>
  </si>
  <si>
    <t>Hoef-Emden, Kerstin</t>
  </si>
  <si>
    <t>Pitfalls of Establishing DNA Barcoding Systems in Protists: The Cryptophyceae as a Test Case</t>
  </si>
  <si>
    <t>GENUS CRYPTOMONAS CRYPTOPHYCEAE; INTERNAL TRANSCRIBED SPACERS; MOLECULAR PHYLOGENY; PLASTID GENOME; SPECIES DELIMITATION; MITOCHONDRIAL GENOME; INTRAGENOMIC VARIATION; EVOLUTIONARY RATES; SEQUENCE ALIGNMENT; RDNA PHYLOGENY</t>
  </si>
  <si>
    <t>e43652</t>
  </si>
  <si>
    <t>10.1371/journal.pone.0043652</t>
  </si>
  <si>
    <t>WOS:000308225500072</t>
  </si>
  <si>
    <t>Haubold, B; Pfaffelhuber, P</t>
  </si>
  <si>
    <t>Haubold, Bernhard; Pfaffelhuber, Peter</t>
  </si>
  <si>
    <t>Alignment-Free Population Genomics: An Efficient Estimator of Sequence Diversity</t>
  </si>
  <si>
    <t>G3-GENES GENOMES GENETICS</t>
  </si>
  <si>
    <t>genetic diversity; alignment-free; maximum-likelihood; Drosophila; match length distribution</t>
  </si>
  <si>
    <t>SHORT READ ALIGNMENT; RECOMBINATION; DIVERGENCE; COALESCENT; SIMULATION; DISTANCES; ULTRAFAST; MODEL</t>
  </si>
  <si>
    <t>AUG 1</t>
  </si>
  <si>
    <t>10.1534/g3.112.002527</t>
  </si>
  <si>
    <t>WOS:000312455700005</t>
  </si>
  <si>
    <t>Jewett, EM; Zawistowski, M; Rosenberg, NA; Zollner, S</t>
  </si>
  <si>
    <t>Jewett, Ethan M.; Zawistowski, Matthew; Rosenberg, Noah A.; Zoellner, Sebastian</t>
  </si>
  <si>
    <t>A Coalescent Model for Genotype Imputation</t>
  </si>
  <si>
    <t>GENOME-WIDE ASSOCIATION; LINE-OF-DESCENT; SUSCEPTIBILITY LOCI; IMPUTED GENOTYPES; HUMAN-POPULATIONS; SEQUENCE; POWER; METAANALYSIS; INFERENCE; ACCURACY</t>
  </si>
  <si>
    <t>Rosenberg, Noah/0000-0002-1829-8664; Zawistowski, Matthew/0000-0002-3005-083X</t>
  </si>
  <si>
    <t>10.1534/genetics.111.137984</t>
  </si>
  <si>
    <t>WOS:000309000500015</t>
  </si>
  <si>
    <t>Portnoy, DS; Gold, JR</t>
  </si>
  <si>
    <t>Portnoy, David S.; Gold, John R.</t>
  </si>
  <si>
    <t>Evidence of multiple vicariance in a marine suture-zone in the Gulf of Mexico</t>
  </si>
  <si>
    <t>Coalescent approach; Gulf of Mexico; Last Glacial Maximum; Lutjanidae; Lutjanus synagris; marine biogeography; snapper; suture-zone; vicariance</t>
  </si>
  <si>
    <t>LAST GLACIAL MAXIMUM; CRABS GENUS MENIPPE; STONE CRABS; RECENT DIVERGENCE; PACIFIC; PHYLOGEOGRAPHY; HYBRIDIZATION; LUTJANIDAE; SPECIATION; TENNESSEE</t>
  </si>
  <si>
    <t>10.1111/j.1365-2699.2012.02699.x</t>
  </si>
  <si>
    <t>WOS:000306511100012</t>
  </si>
  <si>
    <t>Bryant, D; Bouckaert, R; Felsenstein, J; Rosenberg, NA; RoyChoudhury, A</t>
  </si>
  <si>
    <t>Bryant, David; Bouckaert, Remco; Felsenstein, Joseph; Rosenberg, Noah A.; RoyChoudhury, Arindam</t>
  </si>
  <si>
    <t>Inferring Species Trees Directly from Biallelic Genetic Markers: Bypassing Gene Trees in a Full Coalescent Analysis</t>
  </si>
  <si>
    <t>multispecies coalescent; species trees; SNP; AFLP; effective population size; SNAPP</t>
  </si>
  <si>
    <t>MAXIMUM-LIKELIHOOD-ESTIMATION; POPULATION DIVERGENCE TIMES; DNA-SEQUENCES; BAYESIAN-INFERENCE; PHYLOGENY; DISTRIBUTIONS; GENEALOGY; MODEL</t>
  </si>
  <si>
    <t>Felsenstein, Joseph/K-8255-2012</t>
  </si>
  <si>
    <t>10.1093/molbev/mss086</t>
  </si>
  <si>
    <t>WOS:000307171300004</t>
  </si>
  <si>
    <t>Pulgarin-R, PC; Burg, TM</t>
  </si>
  <si>
    <t>Pulgarin-R, Paulo C.; Burg, Theresa M.</t>
  </si>
  <si>
    <t>Genetic Signals of Demographic Expansion in Downy Woodpecker (Picoides pubescens) after the Last North American Glacial Maximum</t>
  </si>
  <si>
    <t>POPULATION-STRUCTURE; MITOCHONDRIAL-DNA; PHYLOGEOGRAPHIC STRUCTURE; CONTRASTING PATTERNS; ICE AGES; DIVERGENCE; FLOW; MICROSATELLITES; COALESCENT; SPECIATION</t>
  </si>
  <si>
    <t>JUL 9</t>
  </si>
  <si>
    <t>e40412</t>
  </si>
  <si>
    <t>10.1371/journal.pone.0040412</t>
  </si>
  <si>
    <t>WOS:000306354700043</t>
  </si>
  <si>
    <t>Kondo, T; Crisp, MD; Linde, C; Bowman, DMJS; Kawamura, K; Kaneko, S; Isagi, Y</t>
  </si>
  <si>
    <t>Kondo, Toshiaki; Crisp, Michael D.; Linde, Celeste; Bowman, David M. J. S.; Kawamura, Kensuke; Kaneko, Shingo; Isagi, Yuji</t>
  </si>
  <si>
    <t>Not an ancient relic: the endemic Livistona palms of arid central Australia could have been introduced by humans</t>
  </si>
  <si>
    <t>coalescence; divergence-time estimation; microsatellite; palms; phylogeography</t>
  </si>
  <si>
    <t>MICROSATELLITE LOCI; POPULATION; SOFTWARE; CONSEQUENCES; CARPENTARIA; DIVERGENCE; OCCUPATION; EVOLUTION; ZONE</t>
  </si>
  <si>
    <t>Bowman, David M.J.S./A-2930-2011; Isagi, Yuji/ABA-8678-2020; Kondo, Toshiaki/M-4939-2013; Crisp, Michael D/A-4888-2008; Kawamura, Kensuke/E-2431-2011; Linde, Celeste/C-9306-2009</t>
  </si>
  <si>
    <t>Bowman, David M.J.S./0000-0001-8075-124X; Isagi, Yuji/0000-0002-9777-076X; Kondo, Toshiaki/0000-0001-6003-6118; Crisp, Michael D/0000-0002-8255-6349; Kawamura, Kensuke/0000-0002-2824-1266; Linde, Celeste/0000-0002-8207-1202</t>
  </si>
  <si>
    <t>JUL 7</t>
  </si>
  <si>
    <t>10.1098/rspb.2012.0103</t>
  </si>
  <si>
    <t>WOS:000304453000020</t>
  </si>
  <si>
    <t>Sonsthagen, SA; Rosenfield, RN; Bielefeldt, J; Murphy, RK; Stewart, AC; Stout, WE; Driscoll, TG; Bozek, MA; Sloss, BL; Talbot, SL</t>
  </si>
  <si>
    <t>Sonsthagen, Sarah A.; Rosenfield, Robert N.; Bielefeldt, John; Murphy, Robert K.; Stewart, Andrew C.; Stout, William E.; Driscoll, Timothy G.; Bozek, Michael A.; Sloss, Brian L.; Talbot, Sandra L.</t>
  </si>
  <si>
    <t>GENETIC AND MORPHOLOGICAL DIVERGENCE AMONG COOPER'S HAWK (ACCIPITER COOPERII) POPULATIONS BREEDING IN NORTH-CENTRAL AND WESTERN NORTH AMERICA</t>
  </si>
  <si>
    <t>gene flow; morphological divergence; population genetic structure; P-ST/F-ST comparison</t>
  </si>
  <si>
    <t>MAXIMUM-LIKELIHOOD-ESTIMATION; QUANTITATIVE TRAITS; DIFFERENTIATION MEASURE; CROSS-AMPLIFICATION; MICROSATELLITE LOCI; COALESCENT APPROACH; BRITISH-COLUMBIA; MIGRATION RATES; DNA MARKERS; ICE-SHEET</t>
  </si>
  <si>
    <t>10.1525/auk.2012.11166</t>
  </si>
  <si>
    <t>WOS:000307429600007</t>
  </si>
  <si>
    <t>Zhai, SN; Comes, HP; Nakamura, K; Yan, HF; Qiu, YX</t>
  </si>
  <si>
    <t>Zhai, Sheng-Nan; Comes, Hans Peter; Nakamura, Koh; Yan, Hai-Fei; Qiu, Ying-Xiong</t>
  </si>
  <si>
    <t>Late Pleistocene lineage divergence among populations of Neolitsea sericea (Lauraceae) across a deep sea-barrier in the Ryukyu Islands</t>
  </si>
  <si>
    <t>Chloroplast DNA; land-bridge islands; Neolitsea sericea; nSSRs; phylogeography; Ryukyu Archipelago; spatial genetic structure; Tokara Gap; vicariance</t>
  </si>
  <si>
    <t>GENE FLOW; MOLECULAR PHYLOGEOGRAPHY; ZHOUSHAN ARCHIPELAGO; MICROSATELLITE LOCI; TEMPERATE PLANTS; OKINAWA TROUGH; CLIMATE-CHANGE; CHLOROPLAST; SPECIATION; MIGRATION</t>
  </si>
  <si>
    <t>10.1111/j.1365-2699.2012.02685.x</t>
  </si>
  <si>
    <t>WOS:000305452500012</t>
  </si>
  <si>
    <t>Verkuil, YI; Piersma, T; Jukema, J; Hooijmeijer, JCEW; Zwarts, L; Baker, AJ</t>
  </si>
  <si>
    <t>Verkuil, Yvonne I.; Piersma, Theunis; Jukema, Joop; Hooijmeijer, Jos C. E. W.; Zwarts, Leo; Baker, Allan J.</t>
  </si>
  <si>
    <t>The interplay between habitat availability and population differentiation: a case study on genetic and morphological structure in an inland wader (Charadriiformes)</t>
  </si>
  <si>
    <t>ancestral polymorphisms; coalescent analysis; glacial refugia; Philomachus pugnax; phylogeography; private alleles; ruff</t>
  </si>
  <si>
    <t>MAXIMUM-LIKELIHOOD-ESTIMATION; RUFFS PHILOMACHUS-PUGNAX; DUNLINS CALIDRIS-ALPINA; MITOCHONDRIAL-DNA; AVIAN PHYLOGEOGRAPHY; INTEGRATED SOFTWARE; PLEISTOCENE REFUGIA; COALESCENT APPROACH; DIVERGENCE TIMES; MIGRATION RATES</t>
  </si>
  <si>
    <t>Piersma, Theunis/D-1871-2012; Verkuil, Yvonne I./ABH-4507-2020</t>
  </si>
  <si>
    <t>Verkuil, Yvonne I./0000-0001-7080-3026; Piersma, Theunis/0000-0001-9668-466X</t>
  </si>
  <si>
    <t>10.1111/j.1095-8312.2012.01878.x</t>
  </si>
  <si>
    <t>WOS:000305182200015</t>
  </si>
  <si>
    <t>Rosenfeld, JA; Payne, A; DeSalle, R</t>
  </si>
  <si>
    <t>Rosenfeld, Jeffrey A.; Payne, Ansel; DeSalle, Rob</t>
  </si>
  <si>
    <t>Random roots and lineage sorting</t>
  </si>
  <si>
    <t>Lineage sorting; Random rooting; Phylogenies; Gene tree species tree</t>
  </si>
  <si>
    <t>SPECIES TREES; GENE TREES; PHYLOGENETIC INCONGRUENCE; OUTGROUPS; CONCORDANCE; SPECIATION; RESOLUTION; CONFLICT; HISTORY</t>
  </si>
  <si>
    <t>10.1016/j.ympev.2012.02.029</t>
  </si>
  <si>
    <t>WOS:000305035600002</t>
  </si>
  <si>
    <t>Neto, JM; Arroyo, JL; Bargain, B; Monros, JS; Matrai, N; Prochazka, P; Zehtindjiev, P</t>
  </si>
  <si>
    <t>Neto, Julio M.; Arroyo, Jose L.; Bargain, Bruno; Monros, Juan S.; Matrai, Norbert; Prochazka, Petr; Zehtindjiev, Pavel</t>
  </si>
  <si>
    <t>Phylogeography of a Habitat Specialist with High Dispersal Capability: The Savi's Warbler Locustella luscinioides</t>
  </si>
  <si>
    <t>CROSS-SPECIES AMPLIFICATION; EXTRA-PAIR PATERNITY; POPULATION-STRUCTURE; GENETIC DIFFERENTIATION; MICROSATELLITE LOCI; SOFTWARE; MITOCHONDRIAL; DIVERSIFICATION; REFUGIA; COLONIZATION</t>
  </si>
  <si>
    <t>Prochazka, Petr/A-9727-2008; Zehtindjiev, Pavel/K-3236-2012; Monros, Juan/AAA-3726-2020; Matos, Jose Luis Arroyo/H-7074-2019; Monros, Juan S/L-9750-2014; Neto, Julio Manuel/D-1853-2009</t>
  </si>
  <si>
    <t>Prochazka, Petr/0000-0001-9385-4547; Zehtindjiev, Pavel/0000-0002-9786-3974; Monros, Juan/0000-0002-0952-2089; Matos, Jose Luis Arroyo/0000-0002-7605-5599; Monros, Juan S/0000-0002-0952-2089; Neto, Julio Manuel/0000-0002-4855-3988</t>
  </si>
  <si>
    <t>JUN 11</t>
  </si>
  <si>
    <t>e38497</t>
  </si>
  <si>
    <t>10.1371/journal.pone.0038497</t>
  </si>
  <si>
    <t>WOS:000305337600027</t>
  </si>
  <si>
    <t>Seifertova, M; Bryja, J; Vyskocilova, M; Martinkova, N; Simkova, A</t>
  </si>
  <si>
    <t>Seifertova, Maria; Bryja, Josef; Vyskocilova, Martina; Martinkova, Natalia; Simkova, Andrea</t>
  </si>
  <si>
    <t>Multiple Pleistocene refugia and post-glacial colonization in the European chub (Squalius cephalus) revealed by combined use of nuclear and mitochondrial markers</t>
  </si>
  <si>
    <t>Cytochrome b; Europe; freshwater fishes; glacial refugia; microsatellites; phylogeography; population structure</t>
  </si>
  <si>
    <t>LEUCISCUS-CEPHALUS; GENETIC-STRUCTURE; POPULATION-GROWTH; BIOGEOGRAPHICAL PATTERNS; EVOLUTIONARY HISTORY; THYMALLUS-THYMALLUS; STATISTICAL TESTS; DNA POLYMORPHISM; COTTUS-GOBIO; NESTED CLADE</t>
  </si>
  <si>
    <t>Bryja, Josef/C-3013-2008; Martinkova, Natalia/C-2939-2008; Simkova, Andrea/F-7636-2019</t>
  </si>
  <si>
    <t>Bryja, Josef/0000-0003-0516-7742; Martinkova, Natalia/0000-0003-4556-4363; Simkova, Andrea/0000-0002-5995-6766</t>
  </si>
  <si>
    <t>10.1111/j.1365-2699.2011.02661.x</t>
  </si>
  <si>
    <t>WOS:000304139100003</t>
  </si>
  <si>
    <t>Sonsthagen, SA; Chesser, RT; Bell, DA; Dove, CJ</t>
  </si>
  <si>
    <t>Sonsthagen, Sarah A.; Chesser, R. Terry; Bell, Douglas A.; Dove, Carla J.</t>
  </si>
  <si>
    <t>Hybridization among Arctic white-headed gulls (Larus spp.) obscures the genetic legacy of the Pleistocene</t>
  </si>
  <si>
    <t>Genetic structure; hybridization; Larus; Pleistocene glacial refugia; white-headed gulls</t>
  </si>
  <si>
    <t>MITOCHONDRIAL-DNA; POPULATION-STRUCTURE; HYBRID ZONES; PHYLOGEOGRAPHY; DIFFERENTIATION; ICE; BIOGEOGRAPHY; CONSEQUENCES; MULTILOCUS; HISTORY</t>
  </si>
  <si>
    <t>10.1002/ece3.240</t>
  </si>
  <si>
    <t>WOS:000312447900015</t>
  </si>
  <si>
    <t>Bicknell, AWJ; Knight, ME; Bilton, D; Reid, JB; Burke, T; Votier, SC</t>
  </si>
  <si>
    <t>Bicknell, A. W. J.; Knight, M. E.; Bilton, D.; Reid, J. B.; Burke, T.; Votier, S. C.</t>
  </si>
  <si>
    <t>Population genetic structure and long-distance dispersal among seabird populations: Implications for colony persistence</t>
  </si>
  <si>
    <t>Leach's storm-petrel; long-distance dispersal; population genetic structure; predation</t>
  </si>
  <si>
    <t>MITOCHONDRIAL CONTROL-REGION; COMPUTER-PROGRAM; MICROSATELLITE LOCI; PACIFIC-OCEAN; DIFFERENTIATION; DNA; CONSERVATION; ISLAND; MIGRATION; RECRUITMENT</t>
  </si>
  <si>
    <t>Burke, Terry/B-3196-2011; Bicknell, Anthony/G-6809-2016; Votier, Stephen C/G-2348-2014</t>
  </si>
  <si>
    <t>Burke, Terry/0000-0003-3848-1244; Bicknell, Anthony/0000-0002-2817-2010; Votier, Stephen C/0000-0002-0976-0167; Bilton, David/0000-0003-1136-0848</t>
  </si>
  <si>
    <t>10.1111/j.1365-294X.2012.05558.x</t>
  </si>
  <si>
    <t>WOS:000304903100008</t>
  </si>
  <si>
    <t>Blair, JE; Coffey, MD; Martin, FN</t>
  </si>
  <si>
    <t>Blair, Jaime E.; Coffey, Michael D.; Martin, Frank N.</t>
  </si>
  <si>
    <t>Species Tree Estimation for the Late Blight Pathogen, Phytophthora infestans, and Close Relatives</t>
  </si>
  <si>
    <t>PHYLOGENETIC-RELATIONSHIPS; GENE TREES; MOLECULAR PHYLOGENY; HAPLOTYPE RECONSTRUCTION; BAYESIAN-ESTIMATION; NATURAL HYBRIDS; SP NOV.; DNA; MITOCHONDRIAL; COALESCENT</t>
  </si>
  <si>
    <t>Heveling, Josef/M-6143-2016</t>
  </si>
  <si>
    <t>Heveling, Josef/0000-0001-6550-7126</t>
  </si>
  <si>
    <t>MAY 17</t>
  </si>
  <si>
    <t>e37003</t>
  </si>
  <si>
    <t>10.1371/journal.pone.0037003</t>
  </si>
  <si>
    <t>WOS:000305341200030</t>
  </si>
  <si>
    <t>Breen, AL; Murray, DF; Olson, MS</t>
  </si>
  <si>
    <t>Breen, Amy L.; Murray, David F.; Olson, Matthew S.</t>
  </si>
  <si>
    <t>Genetic consequences of glacial survival: the late Quaternary history of balsam poplar (Populus balsamifera L.) in North America</t>
  </si>
  <si>
    <t>Beringia; boreal trees; chloroplast DNA; glacial refugium; phylogeography; Populus balsamifera</t>
  </si>
  <si>
    <t>MITOCHONDRIAL-DNA; CHLOROPLAST DNA; POSTGLACIAL COLONIZATION; POPULATION-STRUCTURE; EUROPEAN BEECH; WHITE SPRUCE; ICE AGES; REFUGIA; DIVERSITY; ALASKA</t>
  </si>
  <si>
    <t>10.1111/j.1365-2699.2011.02657.x</t>
  </si>
  <si>
    <t>WOS:000302910600008</t>
  </si>
  <si>
    <t>Hailer, F; Kutschera, VE; Hallstrom, BM; Klassert, D; Fain, SR; Leonard, JA; Arnason, U; Janke, A</t>
  </si>
  <si>
    <t>Hailer, Frank; Kutschera, Verena E.; Hallstroem, Bjoern M.; Klassert, Denise; Fain, Steven R.; Leonard, Jennifer A.; Arnason, Ulfur; Janke, Axel</t>
  </si>
  <si>
    <t>Nuclear Genomic Sequences Reveal that Polar Bears Are an Old and Distinct Bear Lineage</t>
  </si>
  <si>
    <t>MITOCHONDRIAL-DNA; ANCIENT HYBRIDIZATION; GENETIC-STRUCTURE; INFERENCE; URSIDAE; SPECIATION; PHYLOGENY; HISTORY; ORIGIN; WOLVES</t>
  </si>
  <si>
    <t>Leonard, Jennifer/A-7894-2010; Janke, Axel/M-2135-2013; Hailer, Frank/C-9114-2012; Hailer, Frank/Y-3595-2019; Kutschera, Verena E./H-8706-2013</t>
  </si>
  <si>
    <t>Leonard, Jennifer/0000-0003-0291-7819; Janke, Axel/0000-0002-9394-1904; Hailer, Frank/0000-0002-2340-1726; Hailer, Frank/0000-0002-2340-1726; Kutschera, Verena E./0000-0002-8930-534X</t>
  </si>
  <si>
    <t>APR 20</t>
  </si>
  <si>
    <t>10.1126/science.1216424</t>
  </si>
  <si>
    <t>WOS:000302995400045</t>
  </si>
  <si>
    <t>Brandt, AL; Ishida, Y; Georgiadis, NJ; Roca, AL</t>
  </si>
  <si>
    <t>Brandt, Adam L.; Ishida, Yasuko; Georgiadis, Nicholas J.; Roca, Alfred L.</t>
  </si>
  <si>
    <t>Forest elephant mitochondrial genomes reveal that elephantid diversification in Africa tracked climate transitions</t>
  </si>
  <si>
    <t>Asian elephant; coalescent; molecular clock; Proboscidea; savanna elephant; woolly mammoth</t>
  </si>
  <si>
    <t>MAMMOTH MAMMUTHUS-PRIMIGENIUS; WOOLLY MAMMOTHS; LOXODONTA-AFRICANA; PATERNITY SUCCESS; GENETIC DIVERSITY; ASIAN ELEPHANTS; CYTOCHROME-B; DNA; EVOLUTION; PHYLOGEOGRAPHY</t>
  </si>
  <si>
    <t>Brandt, Adam/L-2419-2014</t>
  </si>
  <si>
    <t>Brandt, Adam L./0000-0002-4604-3327; Roca, Alfred/0000-0001-9217-5593</t>
  </si>
  <si>
    <t>10.1111/j.1365-294X.2012.05461.x</t>
  </si>
  <si>
    <t>WOS:000300699500013</t>
  </si>
  <si>
    <t>Minegishi, Y; Gagnaire, PA; Aoyama, J; Bosc, P; Feunteun, E; Tsukamoto, K; Berrebi, P</t>
  </si>
  <si>
    <t>Minegishi, Yuki; Gagnaire, Pierre-Alexandre; Aoyama, Jun; Bosc, Pierre; Feunteun, Eric; Tsukamoto, Katsumi; Berrebi, Patrick</t>
  </si>
  <si>
    <t>Present and past genetic connectivity of the Indo-Pacific tropical eel Anguilla bicolor</t>
  </si>
  <si>
    <t>Allopatric divergence; Anguilla bicolor; genetic connectivity; Indo-Pacific; migration barrier; secondary contact</t>
  </si>
  <si>
    <t>GIANT MOTTLED EEL; FRESH-WATER EELS; POPULATION-STRUCTURE; MITOCHONDRIAL-DNA; DEMOGRAPHIC HISTORY; COMPARATIVE PHYLOGEOGRAPHY; CONTRASTING PATTERNS; MICROSATELLITE LOCI; SECONDARY CONTACT; INSHORE MIGRATION</t>
  </si>
  <si>
    <t>Gagnaire, Pierre-Alexandre/S-2352-2019; Gagnaire, Pierre-Alexandre/D-9579-2016</t>
  </si>
  <si>
    <t>Gagnaire, Pierre-Alexandre/0000-0002-1908-3235; Gagnaire, Pierre-Alexandre/0000-0002-1908-3235</t>
  </si>
  <si>
    <t>10.1111/j.1365-2699.2011.02603.x</t>
  </si>
  <si>
    <t>WOS:000299042000014</t>
  </si>
  <si>
    <t>McCormack, JE; Maley, JM; Hird, SM; Derryberry, EP; Graves, GR; Brumfield, RT</t>
  </si>
  <si>
    <t>McCormack, John E.; Maley, James M.; Hird, Sarah M.; Derryberry, Elizabeth P.; Graves, Gary R.; Brumfield, Robb T.</t>
  </si>
  <si>
    <t>Next-generation sequencing reveals phylogeographic structure and a species tree for recent bird divergences</t>
  </si>
  <si>
    <t>Population genomics; Phylogenetics; Phylogeography; 454 Pyrosequencing; Reduced representation library</t>
  </si>
  <si>
    <t>REDUCED REPRESENTATION; SNP DISCOVERY; GENOME; HYBRIDIZATION; INFERENCE; SELECTION; LINEAGE; MAIZE</t>
  </si>
  <si>
    <t>Brumfield, Robb T/K-6108-2015; Graves, Gary R/P-1003-2017; McCormack, John/A-6380-2010</t>
  </si>
  <si>
    <t>Brumfield, Robb T/0000-0003-2307-0688; Graves, Gary R/0000-0003-1406-5246; McCormack, John/0000-0002-0912-1461; Hird, Sarah/0000-0002-1998-9387</t>
  </si>
  <si>
    <t>10.1016/j.ympev.2011.10.012</t>
  </si>
  <si>
    <t>WOS:000301020500033</t>
  </si>
  <si>
    <t>Reid, N; Demboski, JR; Sullivan, J</t>
  </si>
  <si>
    <t>Reid, Noah; Demboski, John R.; Sullivan, Jack</t>
  </si>
  <si>
    <t>Phylogeny Estimation of the Radiation of Western North American Chipmunks (Tamias) in the Face of Introgression Using Reproductive Protein Genes</t>
  </si>
  <si>
    <t>Coalescent simulation; gene tree; hybridization; introgression; lineage sorting; multilocus; reproductive proteins; Sciuridae; species tree; Tamias</t>
  </si>
  <si>
    <t>ADAPTIVE EVOLUTION; SPECIES TREES; HYBRID ZONE; MITOCHONDRIAL INTROGRESSION; HAPLOTYPE RECONSTRUCTION; DROSOPHILA-PSEUDOOBSCURA; MOLECULAR SYSTEMATICS; MAXIMUM-LIKELIHOOD; BAYESIAN-INFERENCE; HYBRIDIZATION</t>
  </si>
  <si>
    <t>Demboski, John R./0000-0002-5163-4113</t>
  </si>
  <si>
    <t>10.1093/sysbio/syr094</t>
  </si>
  <si>
    <t>WOS:000299195700004</t>
  </si>
  <si>
    <t>Yamamichi, M; Gojobori, J; Innan, H</t>
  </si>
  <si>
    <t>Yamamichi, Masato; Gojobori, Jun; Innan, Hideki</t>
  </si>
  <si>
    <t>An Autosomal Analysis Gives No Genetic Evidence for Complex Speciation of Humans and Chimpanzees</t>
  </si>
  <si>
    <t>speciation; isolation; hybridization; coalescent; human; chimpanzee</t>
  </si>
  <si>
    <t>SINGLE-NUCLEOTIDE POLYMORPHISMS; ANCESTRAL POPULATION SIZES; DNA-SEQUENCES; RECOMBINATION RATES; HUMAN GENOME; DIVERSITY; CHROMOSOME; MODEL; DIVERGENCE; EVOLUTION</t>
  </si>
  <si>
    <t>Yamamichi, Masato/F-8836-2019</t>
  </si>
  <si>
    <t>Yamamichi, Masato/0000-0003-2136-3399</t>
  </si>
  <si>
    <t>10.1093/molbev/msr172</t>
  </si>
  <si>
    <t>WOS:000298383900020</t>
  </si>
  <si>
    <t>Mortimer, E; Van Vuuren, BJ; Meiklejohn, KI; Chown, SL</t>
  </si>
  <si>
    <t>Mortimer, Elizabeth; Van Vuuren, Bettine Jansen; Meiklejohn, K. Ian; Chown, Steven L.</t>
  </si>
  <si>
    <t>Phylogeography of a mite, Halozetes fulvus, reflects the landscape history of a young volcanic island in the sub-Antarctic</t>
  </si>
  <si>
    <t>biogeography; COI; geomorphology; Marion Island; Prince Edward Islands; rarefaction analyses</t>
  </si>
  <si>
    <t>SPRINGTAIL GOMPHIOCEPHALUS-HODGSONI; SPECIES RICHNESS ESTIMATORS; MARION-ISLAND; VICTORIA LAND; BOTHROMETOPUS-HUNTLEYI; ADAPTIVE RADIATION; INDIAN-OCEAN; DISPERSAL; CURCULIONIDAE; COLEOPTERA</t>
  </si>
  <si>
    <t>Chown, Steven L/H-3347-2011; Jansen van Vuuren, Bettine/E-6227-2013</t>
  </si>
  <si>
    <t>Chown, Steven L/0000-0001-6069-5105; Jansen van Vuuren, Bettine/0000-0002-5334-5358; Meiklejohn, Ian/0000-0001-8890-2938</t>
  </si>
  <si>
    <t>10.1111/j.1095-8312.2011.01770.x</t>
  </si>
  <si>
    <t>WOS:000297740100009</t>
  </si>
  <si>
    <t>Dor, R; Safran, RJ; Vortman, Y; Lotem, A; McGowan, A; Evans, MR; Lovette, IJ</t>
  </si>
  <si>
    <t>Dor, Roi; Safran, Rebecca J.; Vortman, Yoni; Lotem, Arnon; McGowan, Andrew; Evans, Matthew R.; Lovette, Irby J.</t>
  </si>
  <si>
    <t>Population Genetics and Morphological Comparisons of Migratory European (Hirundo rustica rustica) and Sedentary East-Mediterranean (Hirundo rustica transitiva) Barn Swallows</t>
  </si>
  <si>
    <t>gene flow; genetic differentiation; mate choice; phenotypic divergence; population structure; sexual signal</t>
  </si>
  <si>
    <t>MICROSATELLITE MARKERS; COLOR; DNA; SPECIATION; SELECTION; SOFTWARE; LENGTH; LOCI</t>
  </si>
  <si>
    <t>Lovette, Irby/P-3477-2014</t>
  </si>
  <si>
    <t>Dor, Roi/0000-0002-8743-9387; Evans, Matthew/0000-0002-5630-7621</t>
  </si>
  <si>
    <t>JAN-FEB</t>
  </si>
  <si>
    <t>10.1093/jhered/esr114</t>
  </si>
  <si>
    <t>WOS:000297865400007</t>
  </si>
  <si>
    <t>Kim, J; Anthony, NM; Larget, BR</t>
  </si>
  <si>
    <t>Kim, Joungyoun; Anthony, Nicola M.; Larget, Bret R.</t>
  </si>
  <si>
    <t>A Bayesian Method for Estimating Evolutionary History</t>
  </si>
  <si>
    <t>BAYESIAN ANALYSIS</t>
  </si>
  <si>
    <t>divergence time; Mitochondrial sequence; HV1; Numt; Introgression; Homologous sequences; Coalescence; Phylogeography; Population genetics; Phylogeny</t>
  </si>
  <si>
    <t>SPECIES DIVERGENCE TIMES; MITOCHONDRIAL-DNA; Y-CHROMOSOME; NUCLEAR INSERTIONS; GENETIC DIVERSITY; POPULATION-SIZE; COMMON ANCESTOR; SEQUENCES; HUMANS; GORILLAS</t>
  </si>
  <si>
    <t>10.1214/12-BA732</t>
  </si>
  <si>
    <t>WOS:000311975100010</t>
  </si>
  <si>
    <t>Ceresini, PC; Costa-Souza, E; Zala, M; Furtado, EL; Souza, NL</t>
  </si>
  <si>
    <t>Ceresini, Paulo C.; Costa-Souza, Elaine; Zala, Marcello; Furtado, Edson L.; Souza, Nilton L.</t>
  </si>
  <si>
    <t>Evidence that the Ceratobasidium-like white-thread blight and black rot fungal pathogens from persimmon and tea crops in the Brazilian Atlantic Forest agroecosystem are two distinct phylospecies</t>
  </si>
  <si>
    <t>GENETICS AND MOLECULAR BIOLOGY</t>
  </si>
  <si>
    <t>ecological speciation; fungal plant pathogens; host specialization; population divergence; phylogenetics</t>
  </si>
  <si>
    <t>MULTIPLE SEQUENCE ALIGNMENT; RIBOSOMAL DNA; POPULATION-GENETICS; MYCOSPHAERELLA-GRAMINICOLA; COALESCENT INFERENCE; MITOCHONDRIAL GENOME; MAXIMUM-LIKELIHOOD; MAGNAPORTHE-ORYZAE; NUCLEAR; EVOLUTION</t>
  </si>
  <si>
    <t>Furtado, Edson/Q-1852-2018; Ceresini, Paulo C/B-8476-2008</t>
  </si>
  <si>
    <t>Furtado, Edson/0000-0002-6924-835X; Ceresini, Paulo C/0000-0003-2381-2792</t>
  </si>
  <si>
    <t>10.1590/S1415-47572012005000032</t>
  </si>
  <si>
    <t>WOS:000305580300016</t>
  </si>
  <si>
    <t>Genner, MJ; Hillman, R; McHugh, M; Hawkins, SJ; Lucas, MC</t>
  </si>
  <si>
    <t>Genner, Martin J.; Hillman, Robert; McHugh, Matthew; Hawkins, Stephen J.; Lucas, Martyn C.</t>
  </si>
  <si>
    <t>Contrasting demographic histories of European and North American sea lamprey (Petromyzon marinus) populations inferred from mitochondrial DNA sequence variation</t>
  </si>
  <si>
    <t>MARINE AND FRESHWATER RESEARCH</t>
  </si>
  <si>
    <t>Bayesian skyline plots; lamprey phylogeny; migratory fishes; regional panmixia; transatlantic divergence</t>
  </si>
  <si>
    <t>ST-LAWRENCE ESTUARY; MIGRATORY PHEROMONE; MICROSATELLITE; CONSERVATION; PHYLOGENY; BIOLOGY; FISHES; CANADA; BROOK; MTDNA</t>
  </si>
  <si>
    <t>Hillman, Robert/0000-0003-1868-5717; McHugh, Matthew/0000-0001-6210-0689</t>
  </si>
  <si>
    <t>10.1071/MF12062</t>
  </si>
  <si>
    <t>WOS:000309536000008</t>
  </si>
  <si>
    <t>Mardulyn, P; Othmezouri, N; Mikhailov, YE; Pasteels, JM</t>
  </si>
  <si>
    <t>Mardulyn, Patrick; Othmezouri, Nicolas; Mikhailov, Yuri E.; Pasteels, Jacques M.</t>
  </si>
  <si>
    <t>Conflicting mitochondrial and nuclear phylogeographic signals and evolution of host-plant shifts in the boreo-montane leaf beetle Chrysomela lapponica</t>
  </si>
  <si>
    <t>Phylogeography; Coalescent simulations; Introgression; Natural selection; Chrysomelidae; Host-plant shift</t>
  </si>
  <si>
    <t>GOETTINGENSIS SPECIES COMPLEX; INTROGRESSIVE HYBRIDIZATION; POPULATION DIVERGENCE; BALANCING SELECTION; MAXIMUM-LIKELIHOOD; GENE-SEQUENCES; DNA; COLEOPTERA; HISTORY; PHYLOGENIES</t>
  </si>
  <si>
    <t>Михайлов, Юрий/AAI-5068-2020; Mikhailov, Yuri/ABE-3145-2020</t>
  </si>
  <si>
    <t>Mikhailov, Yuri/0000-0003-3467-0654</t>
  </si>
  <si>
    <t>10.1016/j.ympev.2011.09.001</t>
  </si>
  <si>
    <t>WOS:000297387600009</t>
  </si>
  <si>
    <t>Lohse, K; Harrison, RJ; Barton, NH</t>
  </si>
  <si>
    <t>Lohse, K.; Harrison, R. J.; Barton, N. H.</t>
  </si>
  <si>
    <t>A General Method for Calculating Likelihoods Under the Coalescent Process</t>
  </si>
  <si>
    <t>DROSOPHILA-PSEUDOOBSCURA; SEGREGATING SITES; POPULATION SIZES; DIVERGENCE TIME; MODEL; NUMBER; PAIRWISE; SAMPLES; SPECIATION; SEQUENCES</t>
  </si>
  <si>
    <t>Harrison, Richard/E-3169-2015</t>
  </si>
  <si>
    <t>Harrison, Richard/0000-0002-3307-3519; Lohse, Konrad/0000-0001-9918-058X</t>
  </si>
  <si>
    <t>U398</t>
  </si>
  <si>
    <t>10.1534/genetics.111.129569</t>
  </si>
  <si>
    <t>WOS:000297020800022</t>
  </si>
  <si>
    <t>Tellier, A; Laurent, SJY; Lainer, H; Pavlidis, P; Stephan, W</t>
  </si>
  <si>
    <t>Tellier, Aurelien; Laurent, Stefan J. Y.; Lainer, Hilde; Pavlidis, Pavlos; Stephan, Wolfgang</t>
  </si>
  <si>
    <t>Inference of seed bank parameters in two wild tomato species using ecological and genetic data</t>
  </si>
  <si>
    <t>Bayesian analysis; bet-hedging; coalescent theory</t>
  </si>
  <si>
    <t>RECURRENT LOCAL EXTINCTION; POPULATION-STRUCTURE; METAPOPULATION; CONSEQUENCES; LYCOPERSICON; DIVERSITY; EVOLUTION; POLYMORPHISM; ARABIDOPSIS; GERMINATION</t>
  </si>
  <si>
    <t>Tellier, Aurelien/C-3852-2017</t>
  </si>
  <si>
    <t>Tellier, Aurelien/0000-0002-8895-0785</t>
  </si>
  <si>
    <t>OCT 11</t>
  </si>
  <si>
    <t>10.1073/pnas.1111266108</t>
  </si>
  <si>
    <t>WOS:000295973800039</t>
  </si>
  <si>
    <t>Kumar, S; Bellis, C; Zlojutro, M; Melton, PE; Blangero, J; Curran, JE</t>
  </si>
  <si>
    <t>Kumar, Satish; Bellis, Claire; Zlojutro, Mark; Melton, Phillip E.; Blangero, John; Curran, Joanne E.</t>
  </si>
  <si>
    <t>Large scale mitochondrial sequencing in Mexican Americans suggests a reappraisal of Native American origins</t>
  </si>
  <si>
    <t>MTDNA VARIATION; GENE-FREQUENCIES; NEW-WORLD; LINGUISTIC DIVERSITY; MESTIZO POPULATION; GENOME VARIATION; DNA-SEQUENCES; SAN-ANTONIO; ADMIXTURE; HISTORY</t>
  </si>
  <si>
    <t>Melton, Phillip/C-4773-2012; Melton, Phillip/A-5012-2013; Bellis, Claire/AAK-4305-2020</t>
  </si>
  <si>
    <t>Melton, Phillip/0000-0003-4026-2964; Bellis, Claire/0000-0001-5073-9610</t>
  </si>
  <si>
    <t>OCT 7</t>
  </si>
  <si>
    <t>10.1186/1471-2148-11-293</t>
  </si>
  <si>
    <t>WOS:000297047800001</t>
  </si>
  <si>
    <t>Dodd, KA; Bird, BH; Khristova, ML; Albarino, CG; Carroll, SA; Comer, JA; Erickson, BR; Rollin, PE; Nichol, ST</t>
  </si>
  <si>
    <t>Dodd, Kimberly A.; Bird, Brian H.; Khristova, Marina L.; Albarino, Cesar G.; Carroll, Serena A.; Comer, James A.; Erickson, Bobbie R.; Rollin, Pierre E.; Nichol, Stuart T.</t>
  </si>
  <si>
    <t>Ancient Ancestry of KFDV and AHFV Revealed by Complete Genome Analyses of Viruses Isolated from Ticks and Mammalian Hosts</t>
  </si>
  <si>
    <t>PLOS NEGLECTED TROPICAL DISEASES</t>
  </si>
  <si>
    <t>HEMORRHAGIC-FEVER VIRUS; FOREST-DISEASE VIRUS; DENGUE VIRUS; DATAMONKEY; INFECTION; DIVERSITY; RATES</t>
  </si>
  <si>
    <t>Rollin, Pierre/0000-0002-4608-2641</t>
  </si>
  <si>
    <t>e1352</t>
  </si>
  <si>
    <t>10.1371/journal.pntd.0001352</t>
  </si>
  <si>
    <t>WOS:000296579700025</t>
  </si>
  <si>
    <t>Haanes, H; Roed, KH; Solberg, EJ; Herfindal, I; Saether, BE</t>
  </si>
  <si>
    <t>Haanes, H.; Roed, K. H.; Solberg, E. J.; Herfindal, I.; Saether, B. -E.</t>
  </si>
  <si>
    <t>Genetic discontinuities in a continuously distributed and highly mobile ungulate, the Norwegian moose</t>
  </si>
  <si>
    <t>Range expansion; Genetic variation; Genetic structure; Divergence time; Bayesian assignment; Alces alces</t>
  </si>
  <si>
    <t>SPATIAL AUTOCORRELATION ANALYSIS; BEAR URSUS-ARCTOS; POPULATION-STRUCTURE; CONSERVATION GENETICS; MICROSATELLITE LOCI; RANGIFER-TARANDUS; COMPUTER-PROGRAM; EFFECTIVE SIZE; PATTERNS; DIFFERENTIATION</t>
  </si>
  <si>
    <t>Herfindal, Ivar/A-4609-2015</t>
  </si>
  <si>
    <t>Herfindal, Ivar/0000-0002-5860-9252; Haanes, Hallvard/0000-0001-8820-7839</t>
  </si>
  <si>
    <t>10.1007/s10592-011-0214-0</t>
  </si>
  <si>
    <t>WOS:000294799600001</t>
  </si>
  <si>
    <t>Gronau, I; Hubisz, MJ; Gulko, B; Danko, CG; Siepel, A</t>
  </si>
  <si>
    <t>Gronau, Ilan; Hubisz, Melissa J.; Gulko, Brad; Danko, Charles G.; Siepel, Adam</t>
  </si>
  <si>
    <t>Bayesian inference of ancient human demography from individual genome sequences</t>
  </si>
  <si>
    <t>ANCESTRAL POPULATION SIZES; DIVERGENCE TIMES; HISTORY; DNA; MITOCHONDRIAL; MODELS; RATES</t>
  </si>
  <si>
    <t>Danko, Charles/0000-0002-1999-7125; Siepel, Adam/0000-0002-3557-7219; Hubisz, Melissa/0000-0002-9561-6830</t>
  </si>
  <si>
    <t>U151</t>
  </si>
  <si>
    <t>10.1038/ng.937</t>
  </si>
  <si>
    <t>WOS:000295316200022</t>
  </si>
  <si>
    <t>Sequeira, F; Sodre, D; Ferrand, N; Bernardi, JAR; Sampaio, I; Schneider, H; Vallinoto, M</t>
  </si>
  <si>
    <t>Sequeira, Fernando; Sodre, Davidson; Ferrand, Nuno; Bernardi, Jose A. R.; Sampaio, Iracilda; Schneider, Horacio; Vallinoto, Marcelo</t>
  </si>
  <si>
    <t>Hybridization and massive mtDNA unidirectional introgression between the closely related Neotropical toads Rhinella marina and R. schneideri inferred from mtDNA and nuclear markers</t>
  </si>
  <si>
    <t>MITOCHONDRIAL-DNA; NUCLEOTIDE SUBSTITUTION; STATISTICAL PROPERTIES; ANCIENT HYBRIDIZATION; AMAZONIAN ECOSYSTEMS; VEGETATION CHANGES; GENETIC-STRUCTURE; POROUS GENOMES; SOUTH-AMERICA; POPULATION</t>
  </si>
  <si>
    <t>SAMPAIO, IRACILDA/J-6514-2012; Schneider, Horacio/J-7131-2012; Vallinoto, Marcelo/J-3086-2012; Sequeira, Fernando/C-3119-2012; Ferrand, Nuno/E-6085-2014</t>
  </si>
  <si>
    <t>SAMPAIO, IRACILDA/0000-0002-2137-4656; Schneider, Horacio/0000-0002-5987-6395; Vallinoto, Marcelo/0000-0002-3465-3830; Sequeira, Fernando/0000-0003-0740-7981; Ferrand, Nuno/0000-0002-2408-4195; Sodre, Davidson/0000-0002-7223-3204</t>
  </si>
  <si>
    <t>SEP 22</t>
  </si>
  <si>
    <t>10.1186/1471-2148-11-264</t>
  </si>
  <si>
    <t>WOS:000295850900001</t>
  </si>
  <si>
    <t>Foote, AD; Morin, PA; Durban, JW; Willerslev, E; Orlando, L; Gilbert, MTP</t>
  </si>
  <si>
    <t>Foote, Andrew D.; Morin, Phillip A.; Durban, John W.; Willerslev, Eske; Orlando, Ludovic; Gilbert, M. Thomas P.</t>
  </si>
  <si>
    <t>Out of the Pacific and Back Again: Insights into the Matrilineal History of Pacific Killer Whale Ecotypes</t>
  </si>
  <si>
    <t>EASTERN NORTH PACIFIC; ORCINUS-ORCA; SYMPATRIC SPECIATION; GENETIC DIFFERENTIATION; ECOLOGICAL SPECIATION; DIVERGENCE; ORIGIN; POPULATIONS; PHYLOGENIES; ORGANISMS</t>
  </si>
  <si>
    <t>Orlando, Ludovic/AAA-6773-2021; Willerslev, Eske/A-9619-2011; Morin, Phillip A/E-9515-2010; Orlando, Ludovic/A-8932-2013; Gilbert, Marcus TP/A-8936-2013; Willerslev, Eske/AAA-5686-2019</t>
  </si>
  <si>
    <t>Orlando, Ludovic/0000-0003-3936-1850; Orlando, Ludovic/0000-0003-3936-1850; Gilbert, Marcus TP/0000-0002-5805-7195; Willerslev, Eske/0000-0002-7081-6748; Morin, Phillip/0000-0002-3279-1519; Foote, Andy/0000-0001-7384-1634</t>
  </si>
  <si>
    <t>SEP 20</t>
  </si>
  <si>
    <t>e24980</t>
  </si>
  <si>
    <t>10.1371/journal.pone.0024980</t>
  </si>
  <si>
    <t>WOS:000295260400028</t>
  </si>
  <si>
    <t>Zheng, YC; Peng, R; Kuro-O, M; Zeng, XM</t>
  </si>
  <si>
    <t>Zheng, Yuchi; Peng, Rui; Kuro-o, Masaki; Zeng, Xiaomao</t>
  </si>
  <si>
    <t>Exploring Patterns and Extent of Bias in Estimating Divergence Time from Mitochondrial DNA Sequence Data in a Particular Lineage: A Case Study of Salamanders (Order Caudata)</t>
  </si>
  <si>
    <t>molecular clock; substitution saturation; substitution model; deep calibration; mitochondrial genome; nuclear exon</t>
  </si>
  <si>
    <t>BRANCH-LENGTH ESTIMATION; LIFE-HISTORY EVOLUTION; PHYLOGENETIC ANALYSIS; PLETHODONTID SALAMANDERS; MOLECULAR EVOLUTION; FOSSIL CALIBRATIONS; MAXIMUM-LIKELIHOOD; RAPID DIVERSIFICATION; BAYESIAN-ESTIMATION; MODERN AMPHIBIANS</t>
  </si>
  <si>
    <t>Zeng, Xiaomao/0000-0002-1952-2170; Zheng, Yuchi/0000-0002-1155-5293</t>
  </si>
  <si>
    <t>10.1093/molbev/msr072</t>
  </si>
  <si>
    <t>WOS:000294552700014</t>
  </si>
  <si>
    <t>Szpiech, ZA; Rosenberg, NA</t>
  </si>
  <si>
    <t>Szpiech, Zachary A.; Rosenberg, Noah A.</t>
  </si>
  <si>
    <t>On the size distribution of private microsatellite alleles</t>
  </si>
  <si>
    <t>Coalescent; Microsatellites; Private alleles</t>
  </si>
  <si>
    <t>GENETIC DIVERSITY; COUNTING ALLELES; RARE ALLELES; POPULATIONS; MUTATION; EVOLUTION; POLYMORPHISMS; CONSERVATION; RAREFACTION; INFERENCE</t>
  </si>
  <si>
    <t>10.1016/j.tpb.2011.03.006</t>
  </si>
  <si>
    <t>WOS:000293765500003</t>
  </si>
  <si>
    <t>Naydenov, KD; Naydenov, MK; Tremblay, F; Alexandrov, A; Aubin-Fournier, LD</t>
  </si>
  <si>
    <t>Naydenov, Krassimir D.; Naydenov, Michel K.; Tremblay, Francine; Alexandrov, Alexander; Aubin-Fournier, Louis Daniel</t>
  </si>
  <si>
    <t>Patterns of genetic diversity that result from bottlenecks in Scots Pine and the implications for local genetic conservation and management practices in Bulgaria</t>
  </si>
  <si>
    <t>NEW FORESTS</t>
  </si>
  <si>
    <t>Nuclear microsatellite markers; Pinus sylvestris L.; Bottleneck; Effective population size; Biogeography</t>
  </si>
  <si>
    <t>POPULATION-STRUCTURE; SYLVESTRIS L; MICROSATELLITE ANALYSIS; RED PINE; L.; DIFFERENTIATION; ALLELES; REFUGIA; NUMBER; MODEL</t>
  </si>
  <si>
    <t>10.1007/s11056-010-9245-5</t>
  </si>
  <si>
    <t>WOS:000293776800004</t>
  </si>
  <si>
    <t>Nance, HA; Klimley, P; Galvan-Magana, F; Martinez-Ortiz, J; Marko, PB</t>
  </si>
  <si>
    <t>Nance, Holly A.; Klimley, Peter; Galvan-Magana, Felipe; Martinez-Ortiz, Jimmy; Marko, Peter B.</t>
  </si>
  <si>
    <t>Demographic Processes Underlying Subtle Patterns of Population Structure in the Scalloped Hammerhead Shark, Sphyrna lewini</t>
  </si>
  <si>
    <t>GENETIC DIVERSITY; MICROSATELLITE LOCI; MUTATION-RATES; GLOBAL PHYLOGEOGRAPHY; STATISTICAL TESTS; TROPICAL PACIFIC; STOCK ASSESSMENT; MIGRATION RATES; BLACKTIP SHARK; ATLANTIC-OCEAN</t>
  </si>
  <si>
    <t>JUL 14</t>
  </si>
  <si>
    <t>e21459</t>
  </si>
  <si>
    <t>10.1371/journal.pone.0021459</t>
  </si>
  <si>
    <t>WOS:000292811300009</t>
  </si>
  <si>
    <t>Morris-Pocock, JA; Anderson, DJ; Friesen, VL</t>
  </si>
  <si>
    <t>Morris-Pocock, J. A.; Anderson, D. J.; Friesen, V. L.</t>
  </si>
  <si>
    <t>Mechanisms of global diversification in the brown booby (Sula leucogaster) revealed by uniting statistical phylogeographic and multilocus phylogenetic methods</t>
  </si>
  <si>
    <t>brown booby; Isla San Benedicto; secondary contact; species tree methods; statistical phylogeography; Sula leucogaster</t>
  </si>
  <si>
    <t>GENE FLOW; POPULATION-STRUCTURE; MITOCHONDRIAL-DNA; EVOLUTION; SPECIATION; SOFTWARE; BARRIERS; DIFFERENTIATION; HYBRIDIZATION; DIVERGENCE</t>
  </si>
  <si>
    <t>10.1111/j.1365-294X.2011.05132.x</t>
  </si>
  <si>
    <t>WOS:000292200700014</t>
  </si>
  <si>
    <t>Qu, YH; Luo, X; Zhang, RY; Song, G; Zou, FS; Lei, FM</t>
  </si>
  <si>
    <t>Qu, Yanhua; Luo, Xu; Zhang, Ruiying; Song, Gang; Zou, Fasheng; Lei, Fumin</t>
  </si>
  <si>
    <t>Lineage diversification and historical demography of a montane bird Garrulax elliotii - implications for the Pleistocene evolutionary history of the eastern Himalayas</t>
  </si>
  <si>
    <t>Pleistocene glaciations; sky islands; diversification; eco-subregion; multiple refugia; genetic admixture</t>
  </si>
  <si>
    <t>MAXIMUM-LIKELIHOOD-ESTIMATION; QINGHAI-TIBETAN PLATEAU; POPULATION SIZES; NORTH-AMERICA; ICE AGES; MICROSATELLITE MARKERS; DISTRIBUTION PATTERNS; GENETIC CONSEQUENCES; REDUNDANCY ANALYSIS; STATISTICAL TESTS</t>
  </si>
  <si>
    <t>JUN 21</t>
  </si>
  <si>
    <t>10.1186/1471-2148-11-174</t>
  </si>
  <si>
    <t>WOS:000293575800001</t>
  </si>
  <si>
    <t>Buonaccorsi, VP; Narum, SR; Karkoska, KA; Gregory, S; Deptola, T; Weimer, AB</t>
  </si>
  <si>
    <t>Buonaccorsi, Vincent P.; Narum, Shawn R.; Karkoska, Kristine A.; Gregory, Steven; Deptola, Travis; Weimer, Alexander B.</t>
  </si>
  <si>
    <t>Characterization of a genomic divergence island between black-and-yellow and gopher Sebastes rockfishes</t>
  </si>
  <si>
    <t>divergence hitchhiking; F-ST outlier; Sebastes; speciation</t>
  </si>
  <si>
    <t>ANCIENT SPECIES FLOCKS; LINKAGE DISEQUILIBRIUM; GENETIC-STRUCTURE; SELECTION; HITCHHIKING; IDENTIFICATION; SPECIATION; DISPERSAL; SOFTWARE; PATTERNS</t>
  </si>
  <si>
    <t>10.1111/j.1365-294X.2011.05119.x</t>
  </si>
  <si>
    <t>WOS:000291402600014</t>
  </si>
  <si>
    <t>Tennessen, JA; Akey, JM</t>
  </si>
  <si>
    <t>Tennessen, Jacob A.; Akey, Joshua M.</t>
  </si>
  <si>
    <t>Parallel Adaptive Divergence among Geographically Diverse Human Populations</t>
  </si>
  <si>
    <t>POSITIVE SELECTION; GENETIC EVOLUTION; GENOME DIVERSITY; ADAPTATION; ASSOCIATION; IFIH1; RARE; PIGMENTATION; POLYMORPHISM; CONVERGENCE</t>
  </si>
  <si>
    <t>Tennessen, Jacob/0000-0002-5015-4740</t>
  </si>
  <si>
    <t>e1002127</t>
  </si>
  <si>
    <t>10.1371/journal.pgen.1002127</t>
  </si>
  <si>
    <t>WOS:000292386300043</t>
  </si>
  <si>
    <t>Lefeuvre, P; Harkins, GW; Lett, JM; Briddon, RW; Chase, MW; Moury, B; Martin, DP</t>
  </si>
  <si>
    <t>Lefeuvre, Pierre; Harkins, Gordon W.; Lett, Jean-Michel; Briddon, Rob W.; Chase, Mark W.; Moury, Benoit; Martin, Darren P.</t>
  </si>
  <si>
    <t>Evolutionary Time-Scale of the Begomoviruses: Evidence from Integrated Sequences in the Nicotiana Genome</t>
  </si>
  <si>
    <t>NUCLEOTIDE SUBSTITUTION; PHYLOGENETIC EVIDENCE; MOLECULAR EVOLUTION; VIRUS EVOLUTION; GEMINIVIRAL DNA; RATES; ORIGIN; PATTERNS; RECOMBINATION; ENDOSYMBIONTS</t>
  </si>
  <si>
    <t>Chase, Mark W/A-6642-2011; Briddon, Rob W./I-5921-2012</t>
  </si>
  <si>
    <t>Briddon, Rob W./0000-0001-8738-0365; harkins, gordon w/0000-0003-0041-8047; Lefeuvre, Pierre/0000-0003-2645-8098; LETT, Jean-Michel/0000-0003-1585-5338</t>
  </si>
  <si>
    <t>MAY 16</t>
  </si>
  <si>
    <t>e19193</t>
  </si>
  <si>
    <t>10.1371/journal.pone.0019193</t>
  </si>
  <si>
    <t>WOS:000290656300002</t>
  </si>
  <si>
    <t>Taylor, EB; Gow, JL; Witt, J; Zemlak, R</t>
  </si>
  <si>
    <t>Taylor, E. B.; Gow, J. L.; Witt, J.; Zemlak, R.</t>
  </si>
  <si>
    <t>Connectivity among populations of pygmy whitefish (Prosopium coulterii) in northwestern North America inferred from microsatellite DNA analyses</t>
  </si>
  <si>
    <t>CANADIAN JOURNAL OF ZOOLOGY</t>
  </si>
  <si>
    <t>GRAYLING THYMALLUS-ARCTICUS; GENE FLOW; MITOCHONDRIAL-DNA; LAKE WHITEFISH; COREGONUS-CLUPEAFORMIS; DIVERGENCE; CONSERVATION; HISTORY; TROUT; LOCI</t>
  </si>
  <si>
    <t>10.1139/Z10-114</t>
  </si>
  <si>
    <t>WOS:000291185800001</t>
  </si>
  <si>
    <t>Pennings, PS; Achenbach, A; Foitzik, S</t>
  </si>
  <si>
    <t>Pennings, P. S.; Achenbach, A.; Foitzik, S.</t>
  </si>
  <si>
    <t>Similar evolutionary potentials in an obligate ant parasite and its two host species</t>
  </si>
  <si>
    <t>G(ST); host-parasite coevolution; Jost D; maximum likelihood methods; population genetics; social insects</t>
  </si>
  <si>
    <t>GENETIC POPULATION-STRUCTURE; MULTILOCUS GENOTYPE DATA; SOCIAL PARASITES; BULINUS-GLOBOSUS; SLAVEMAKING ANT; SCHISTOSOMA-HAEMATOBIUM; UNSAMPLED POPULATIONS; COALESCENT HISTORIES; SAMPLED POPULATIONS; LOCAL ADAPTATION</t>
  </si>
  <si>
    <t>Foitzik, Susanne/A-6504-2019</t>
  </si>
  <si>
    <t>Foitzik, Susanne/0000-0001-8161-6306</t>
  </si>
  <si>
    <t>10.1111/j.1420-9101.2010.02223.x</t>
  </si>
  <si>
    <t>WOS:000288382100017</t>
  </si>
  <si>
    <t>Skoglund, P; Gotherstrom, A; Jakobsson, M</t>
  </si>
  <si>
    <t>Skoglund, Pontus; Gotherstrom, Anders; Jakobsson, Mattias</t>
  </si>
  <si>
    <t>Estimation of Population Divergence Times from Non-Overlapping Genomic Sequences: Examples from Dogs and Wolves</t>
  </si>
  <si>
    <t>population divergence; demographic inference; domestic dogs; shotgun sequencing; ancient DNA</t>
  </si>
  <si>
    <t>ANCIENT DNA; LINKAGE DISEQUILIBRIUM; NEANDERTHAL GENOME; MULTIPLE; WILD; DOMESTICATION; HYBRIDIZATION; PROBABILITY; INFERENCES; LIKELIHOOD</t>
  </si>
  <si>
    <t>Jakobsson, Mattias/A-6116-2011; Gilbert, Marcus TP/A-8936-2013</t>
  </si>
  <si>
    <t>Jakobsson, Mattias/0000-0001-7840-7853; Gilbert, Marcus TP/0000-0002-5805-7195; Skoglund, Pontus/0000-0002-3021-5913; Gotherstrom, Anders/0000-0001-8579-1304</t>
  </si>
  <si>
    <t>10.1093/molbev/msq342</t>
  </si>
  <si>
    <t>WOS:000288556200016</t>
  </si>
  <si>
    <t>Stenoien, HK; Shaw, AJ; Shaw, B; Hassel, K; Gunnarsson, U</t>
  </si>
  <si>
    <t>Stenoien, Hans K.; Shaw, A. Jonathan; Shaw, Blanka; Hassel, Kristian; Gunnarsson, Urban</t>
  </si>
  <si>
    <t>NORTH AMERICAN ORIGIN AND RECENT EUROPEAN ESTABLISHMENTS OF THE AMPHI-ATLANTIC PEAT MOSS SPHAGNUM ANGERMANICUM</t>
  </si>
  <si>
    <t>Biogeography; coalescent theory; gene flow; molecular evolution; phylogeography; population genetics</t>
  </si>
  <si>
    <t>MAXIMUM-LIKELIHOOD-ESTIMATION; POPULATION-STRUCTURE; MICROSATELLITE LOCI; GENETIC-STRUCTURE; MUTATION-RATE; MIGRATION RATES; COLONIZATION; SUBDIVISION; DIVERGENCE; COALESCENT</t>
  </si>
  <si>
    <t>Stenoien, Hans/A-5278-2012</t>
  </si>
  <si>
    <t>Hassel, Kristian/0000-0002-1906-8166</t>
  </si>
  <si>
    <t>10.1111/j.1558-5646.2010.01191.x</t>
  </si>
  <si>
    <t>WOS:000289158300021</t>
  </si>
  <si>
    <t>Wang, JF; Pan, YZ; Gong, X; Chiang, YC; Kuroda, C</t>
  </si>
  <si>
    <t>Wang, Jin-Feng; Pan, Yue-Zhi; Gong, Xun; Chiang, Yu-Chung; Kuroda, Chiaki</t>
  </si>
  <si>
    <t>Chloroplast DNA variation and phylogeography of Ligularia tongolensis (Asteraceae), a species endemic to the Hengduan Mountains region of China</t>
  </si>
  <si>
    <t>genetic variation; Ligularia tongolensis; phylogeography; Quaternary glaciation</t>
  </si>
  <si>
    <t>QINGHAI-TIBETAN PLATEAU; HUMAN MITOCHONDRIAL-DNA; GENETIC DIFFERENTIATION; QUATERNARY GLACIATIONS; SEQUENCE VARIATION; SHALULI MOUNTAIN; MIGRATION; EVOLUTION; POPULATIONS; COALESCENT</t>
  </si>
  <si>
    <t>Chiang, Yu-Chung/E-9143-2011</t>
  </si>
  <si>
    <t>10.1111/j.1759-6831.2011.00117.x</t>
  </si>
  <si>
    <t>WOS:000289534100003</t>
  </si>
  <si>
    <t>Bailly, JL; Mirand, A; Henquell, C; Archimbaud, C; Chambon, M; Regagnon, C; Charbonne, F; Peigue-Lafeuille, H</t>
  </si>
  <si>
    <t>Bailly, J. -L.; Mirand, A.; Henquell, C.; Archimbaud, C.; Chambon, M.; Regagnon, C.; Charbonne, F.; Peigue-Lafeuille, H.</t>
  </si>
  <si>
    <t>Repeated genomic transfers from echovirus 30 to echovirus 6 lineages indicate co-divergence between co-circulating populations of the two human enterovirus serotypes</t>
  </si>
  <si>
    <t>Aseptic meningitis; Evolutionary history; Picornavirus; Bayesian inference; Genetic recombination</t>
  </si>
  <si>
    <t>VACCINE-DERIVED POLIOVIRUS; HEV-B ENTEROVIRUSES; MOLECULAR EPIDEMIOLOGY; FREQUENT RECOMBINATION; ASEPTIC-MENINGITIS; PROSPECTIVE IDENTIFICATION; GENETIC-RECOMBINATION; EVOLUTIONARY GENOMICS; RNA VIRUSES; SEQUENCES</t>
  </si>
  <si>
    <t>Bailly, Jean-Luc/ABE-9210-2020</t>
  </si>
  <si>
    <t>Bailly, Jean-Luc/0000-0002-9770-6450</t>
  </si>
  <si>
    <t>10.1016/j.meegid.2010.06.019</t>
  </si>
  <si>
    <t>WOS:000288777200005</t>
  </si>
  <si>
    <t>Jones, EP; Jensen, JK; Magnussen, E; Gregersen, N; Hansen, HS; Searle, JB</t>
  </si>
  <si>
    <t>Jones, Eleanor P.; Jensen, Jens-Kjeld; Magnussen, Eydfinn; Gregersen, Noomi; Hansen, Heidi S.; Searle, Jeremy B.</t>
  </si>
  <si>
    <t>A molecular characterization of the charismatic Faroe house mouse</t>
  </si>
  <si>
    <t>hybridization; human commensal; Mus musculus domesticus; Mus musculus musculus; phylogeography; introgression</t>
  </si>
  <si>
    <t>MUS-MUSCULUS-DOMESTICUS; MITOCHONDRIAL-DNA; GENETIC-ANALYSIS; HYBRID-ZONE; MICE; POPULATION; COLONIZATION; PHYLOGEOGRAPHY; COALESCENT; INFERENCE</t>
  </si>
  <si>
    <t>Searle, Jeremy/0000-0001-7710-5204</t>
  </si>
  <si>
    <t>10.1111/j.1095-8312.2010.01597.x</t>
  </si>
  <si>
    <t>WOS:000287193800001</t>
  </si>
  <si>
    <t>Hobolth, A; Dutheil, JY; Hawks, J; Schierup, MH; Mailund, T</t>
  </si>
  <si>
    <t>Hobolth, Asger; Dutheil, Julien Y.; Hawks, John; Schierup, Mikkel H.; Mailund, Thomas</t>
  </si>
  <si>
    <t>Incomplete lineage sorting patterns among human, chimpanzee, and orangutan suggest recent orangutan speciation and widespread selection</t>
  </si>
  <si>
    <t>ANCESTRAL POPULATION SIZES; COALESCENT MODELS; GREAT APE; SIVAPITHECUS; HOMINOIDS; THAILAND</t>
  </si>
  <si>
    <t>Schierup, Mikkel Heide/AAM-4997-2020; Hawks, John/H-5737-2015; Schierup, Mikkel H/F-1675-2010; Dutheil, Julien Yann/K-5479-2016</t>
  </si>
  <si>
    <t>Schierup, Mikkel Heide/0000-0002-5028-1790; Hawks, John/0000-0003-3187-3755; Schierup, Mikkel H/0000-0002-5028-1790; Dutheil, Julien Yann/0000-0001-7753-4121; Mailund, Thomas/0000-0001-6206-9239; Hobolth, Asger/0000-0003-4056-1286</t>
  </si>
  <si>
    <t>10.1101/gr.114751.110</t>
  </si>
  <si>
    <t>WOS:000287841100001</t>
  </si>
  <si>
    <t>Mailund, T; Dutheil, JY; Hobolth, A; Lunter, G; Schierup, MH</t>
  </si>
  <si>
    <t>Mailund, Thomas; Dutheil, Julien Y.; Hobolth, Asger; Lunter, Gerton; Schierup, Mikkel H.</t>
  </si>
  <si>
    <t>Estimating Divergence Time and Ancestral Effective Population Size of Bornean and Sumatran Orangutan Subspecies Using a Coalescent Hidden Markov Model</t>
  </si>
  <si>
    <t>DNA-SEQUENCES; RECOMBINATION; SPECIATION; SIMULATION; HUMANS; TREES</t>
  </si>
  <si>
    <t>Lunter, Gerton/H-4939-2016; Dutheil, Julien Yann/K-5479-2016; Schierup, Mikkel Heide/AAM-4997-2020; Schierup, Mikkel H/F-1675-2010</t>
  </si>
  <si>
    <t>Dutheil, Julien Yann/0000-0001-7753-4121; Schierup, Mikkel Heide/0000-0002-5028-1790; Schierup, Mikkel H/0000-0002-5028-1790; Mailund, Thomas/0000-0001-6206-9239; Hobolth, Asger/0000-0003-4056-1286; Lunter, Gerton/0000-0002-3798-2058</t>
  </si>
  <si>
    <t>e1001319</t>
  </si>
  <si>
    <t>10.1371/journal.pgen.1001319</t>
  </si>
  <si>
    <t>WOS:000288996600001</t>
  </si>
  <si>
    <t>Gonzalez, C; Ornelas, JF; Gutierrez-Rodriguez, C</t>
  </si>
  <si>
    <t>Gonzalez, Clementina; Francisco Ornelas, Juan; Gutierrez-Rodriguez, Carla</t>
  </si>
  <si>
    <t>Selection and geographic isolation influence hummingbird speciation: genetic, acoustic and morphological divergence in the wedge-tailed sabrewing (Campylopterus curvipennis)</t>
  </si>
  <si>
    <t>CHLOROSPINGUS-OPHTHALMICUS COMPLEX; DEPENDENT SONG DIVERGENCE; SEXUAL SELECTION; POPULATION-STRUCTURE; DIFFERENTIATION; DIVERSIFICATION; PHYLOGEOGRAPHY; EVOLUTION; ADAPTATION; LEVEL</t>
  </si>
  <si>
    <t>FEB 8</t>
  </si>
  <si>
    <t>10.1186/1471-2148-11-38</t>
  </si>
  <si>
    <t>WOS:000289410700001</t>
  </si>
  <si>
    <t>Leviyang, S; Hamilton, MB</t>
  </si>
  <si>
    <t>Leviyang, Sivan; Hamilton, Matthew B.</t>
  </si>
  <si>
    <t>Properties of Weir and Cockerham's F-st estimators and associated bootstrap confidence intervals</t>
  </si>
  <si>
    <t>F-st; Coalescent; Bootstrap</t>
  </si>
  <si>
    <t>POPULATION; VARIANCE; FST</t>
  </si>
  <si>
    <t>Hamilton, Matthew/0000-0002-0872-8704</t>
  </si>
  <si>
    <t>FEB-MAR</t>
  </si>
  <si>
    <t>1-2</t>
  </si>
  <si>
    <t>10.1016/j.tpb.2010.11.001</t>
  </si>
  <si>
    <t>WOS:000286911200004</t>
  </si>
  <si>
    <t>Shaddick, K; Gilligan, DM; Burridge, CP; Jerry, DR; Truong, K; Beheregaray, LB</t>
  </si>
  <si>
    <t>Shaddick, Kim; Gilligan, Dean M.; Burridge, Christopher P.; Jerry, Dean R.; Truong, Kiet; Beheregaray, Luciano B.</t>
  </si>
  <si>
    <t>Historic divergence with contemporary connectivity in a catadromous fish, the estuary perch (Macquaria colonorum)</t>
  </si>
  <si>
    <t>CANADIAN JOURNAL OF FISHERIES AND AQUATIC SCIENCES</t>
  </si>
  <si>
    <t>EAST AUSTRALIAN CURRENT; RECENT POPULATION BOTTLENECKS; SEA-LEVEL CHANGE; GENETIC-STRUCTURE; COMPARATIVE PHYLOGEOGRAPHY; NOVEMACULEATA PERCIFORMES; ODONTESTHES-ARGENTINENSIS; SOUTHEASTERN AUSTRALIA; INCIPIENT SPECIATION; FISHERIES MANAGEMENT</t>
  </si>
  <si>
    <t>Jerry, Dean R/B-3053-2012; Burridge, Christopher/J-2653-2012; Beheregaray, Luciano B/A-8621-2008; Burridge, Chris/L-4392-2019; Gilligan, Dean/D-6715-2018</t>
  </si>
  <si>
    <t>Burridge, Christopher/0000-0002-8185-6091; Beheregaray, Luciano B/0000-0003-0944-3003; Gilligan, Dean/0000-0002-9541-4833; Jerry, Dean/0000-0003-3735-1798</t>
  </si>
  <si>
    <t>10.1139/F10-139</t>
  </si>
  <si>
    <t>WOS:000288098700011</t>
  </si>
  <si>
    <t>Batini, C; Lopes, J; Behar, DM; Calafell, F; Jorde, LB; van der Veen, L; Quintana-Murci, L; Spedini, G; Destro-Bisol, G; Comas, D</t>
  </si>
  <si>
    <t>Batini, Chiara; Lopes, Joao; Behar, Doron M.; Calafell, Francesc; Jorde, Lynn B.; van der Veen, Lolke; Quintana-Murci, Lluis; Spedini, Gabriella; Destro-Bisol, Giovanni; Comas, David</t>
  </si>
  <si>
    <t>Insights into the Demographic History of African Pygmies from Complete Mitochondrial Genomes</t>
  </si>
  <si>
    <t>mitochondrial genome; African Pygmies; coalescent simulations; demography; phylogeography</t>
  </si>
  <si>
    <t>GENETIC-STRUCTURE; HUNTER-GATHERERS; WESTERN PYGMIES; Y-CHROMOSOME; MTDNA; POPULATIONS; EASTERN; HAPLOGROUP; EXPANSION; SEQUENCES</t>
  </si>
  <si>
    <t>Comas, David/D-5382-2014; Lopes, Joao S/A-1493-2013; Calafell, Francesc/C-8595-2014</t>
  </si>
  <si>
    <t>Comas, David/0000-0002-5075-0956; Lopes, Joao S/0000-0001-5670-2069; Calafell, Francesc/0000-0002-1083-9438; Quintana-Murci, Lluis/0000-0003-2429-6320; Batini, Chiara/0000-0002-7140-2985; Destro Bisol, Giovanni/0000-0002-4232-9715</t>
  </si>
  <si>
    <t>10.1093/molbev/msq294</t>
  </si>
  <si>
    <t>WOS:000287112300019</t>
  </si>
  <si>
    <t>Subramanian, S; Lambert, DM</t>
  </si>
  <si>
    <t>Subramanian, Sankar; Lambert, David M.</t>
  </si>
  <si>
    <t>Time Dependency of Molecular Evolutionary Rates? Yes and No</t>
  </si>
  <si>
    <t>rates of evolution; natural selection; neutral evolution; time dependency; divergence times; population coalescent times</t>
  </si>
  <si>
    <t>MITOCHONDRIAL-DNA; MTDNA; POLYMORPHISM; DROSOPHILA; CLOCK; MODEL</t>
  </si>
  <si>
    <t>Subramanian, Sankar/B-6647-2008</t>
  </si>
  <si>
    <t>Subramanian, Sankar/0000-0002-2375-3254; Lambert, David/0000-0002-5821-3637</t>
  </si>
  <si>
    <t>10.1093/gbe/evr108</t>
  </si>
  <si>
    <t>WOS:000301535100023</t>
  </si>
  <si>
    <t>Gold, JR; Saillant, E; Cummings, NJ; Renshaw, MA</t>
  </si>
  <si>
    <t>Gold, John R.; Saillant, Eric; Cummings, Nancie J.; Renshaw, Mark A.</t>
  </si>
  <si>
    <t>Genetic Divergence and Effective Size among Lane Snapper in US Waters of the Western Atlantic Ocean</t>
  </si>
  <si>
    <t>NORTH AMERICAN JOURNAL OF FISHERIES MANAGEMENT</t>
  </si>
  <si>
    <t>EFFECTIVE POPULATION-SIZE; SPATIAL AUTOCORRELATION ANALYSIS; LUTJANUS-SYNAGRIS; LINKAGE DISEQUILIBRIUM; STATISTICAL TESTS; N-E; DNA; GROWTH; COALESCENT; CONNECTIVITY</t>
  </si>
  <si>
    <t>10.1080/02755947.2011.568864</t>
  </si>
  <si>
    <t>WOS:000290428800004</t>
  </si>
  <si>
    <t>Haasl, R. J.; Payseur, B. A.</t>
  </si>
  <si>
    <t>Multi-locus inference of population structure: a comparison between single nucleotide polymorphisms and microsatellites</t>
  </si>
  <si>
    <t>population structure; microsatellite; single nucleotide polymorphism; ascertainment bias; statistical power; single tandem repeat</t>
  </si>
  <si>
    <t>MUTATION PROCESSES; GENETIC-MARKERS; TANDEM REPEAT; LOCI; NUMBER; CONSERVATION; MODEL; SNPS; ASSOCIATION; DIVERGENCE</t>
  </si>
  <si>
    <t>10.1038/hdy.2010.21</t>
  </si>
  <si>
    <t>WOS:000285336100016</t>
  </si>
  <si>
    <t>Gladieux, P; Vercken, E; Fontaine, MC; Hood, ME; Jonot, O; Couloux, A; Giraud, T</t>
  </si>
  <si>
    <t>Gladieux, Pierre; Vercken, Elodie; Fontaine, Michael C.; Hood, Michael E.; Jonot, Odile; Couloux, Arnaud; Giraud, Tatiana</t>
  </si>
  <si>
    <t>Maintenance of Fungal Pathogen Species That Are Specialized to Different Hosts: Allopatric Divergence and Introgression through Secondary Contact</t>
  </si>
  <si>
    <t>speciation; gene flow; hybridization; fungi; pathogen; Microbotryum violaceum</t>
  </si>
  <si>
    <t>MICROBOTRYUM-VIOLACEUM; SILENE-LATIFOLIA; POPULATION-GENETICS; NUCLEOTIDE POLYMORPHISM; SPECIATION; DIOICA; DNA; RATES; MIGRATION; EVOLUTION</t>
  </si>
  <si>
    <t>Gladieux, Pierre/D-1014-2014; Fontaine, Michael/G-5350-2011</t>
  </si>
  <si>
    <t>Gladieux, Pierre/0000-0003-1929-1576; Fontaine, Michael/0000-0003-1156-4154; Giraud, Tatiana/0000-0002-2685-6478; Couloux, Arnaud/0000-0003-2356-0062</t>
  </si>
  <si>
    <t>10.1093/molbev/msq235</t>
  </si>
  <si>
    <t>WOS:000285418600047</t>
  </si>
  <si>
    <t>Bjork, A; Liu, WM; Wertheim, JO; Hahn, BH; Worobey, M</t>
  </si>
  <si>
    <t>Bjork, Adam; Liu, Weimin; Wertheim, Joel O.; Hahn, Beatrice H.; Worobey, Michael</t>
  </si>
  <si>
    <t>Evolutionary History of Chimpanzees Inferred from Complete Mitochondrial Genomes</t>
  </si>
  <si>
    <t>evolution; chimpanzee; phylogeny; relaxed molecular clock; Yule; coalescent</t>
  </si>
  <si>
    <t>DIVERGENCE TIMES; NUCLEOTIDE DIVERSITY; DNA; POPULATIONS; INFECTION</t>
  </si>
  <si>
    <t>Bjork, Adam/0000-0001-7544-2987; Hahn, Beatrice/0000-0002-9400-9887</t>
  </si>
  <si>
    <t>10.1093/molbev/msq227</t>
  </si>
  <si>
    <t>WOS:000285418600059</t>
  </si>
  <si>
    <t>Turmelle, AS; Kunz, TH; Sorenson, MD</t>
  </si>
  <si>
    <t>Turmelle, Amy S.; Kunz, Thomas H.; Sorenson, Michael D.</t>
  </si>
  <si>
    <t>A tale of two genomes: contrasting patterns of phylogeographic structure in a widely distributed bat</t>
  </si>
  <si>
    <t>Chiroptera; Eptesicus fuscus; gene flow; mitochondrial DNA; nuclear DNA; phylogeography</t>
  </si>
  <si>
    <t>BIG-BROWN BAT; MITOCHONDRIAL-DNA SEQUENCES; GENETIC SPECIES CONCEPT; RABIES VIRUS VARIANTS; EPTESICUS-FUSCUS; NORTH-AMERICA; POPULATION-STRUCTURE; HORSESHOE BAT; HAPLOTYPE RECONSTRUCTION; MOLECULAR SYSTEMATICS</t>
  </si>
  <si>
    <t>Sorenson, Michael/D-8065-2011</t>
  </si>
  <si>
    <t>Sorenson, Michael/0000-0001-5375-2917</t>
  </si>
  <si>
    <t>10.1111/j.1365-294X.2010.04947.x</t>
  </si>
  <si>
    <t>WOS:000285970200015</t>
  </si>
  <si>
    <t>Lopes, IF; Haig, SM; Del Lama, SN</t>
  </si>
  <si>
    <t>Lopes, Iara F.; Haig, Susan M.; Del Lama, Silva N.</t>
  </si>
  <si>
    <t>Genetic Characterization of Neotropical Jabiru Storks: Insights for Conservation</t>
  </si>
  <si>
    <t>WATERBIRDS</t>
  </si>
  <si>
    <t>Ciconiidae; gene flow; genetic variability; Jabiru mycteria; mitochondrial DNA; microsatellite loci; wetlands protection</t>
  </si>
  <si>
    <t>MITOCHONDRIAL-DNA; STATISTICAL TESTS; PANTANAL WETLANDS; POPULATION-GROWTH; COMPUTER-PROGRAM; COALESCENT; NEUTRALITY; VARIANCE; COLONIES; AVES</t>
  </si>
  <si>
    <t>Lopes, Iara/A-9425-2013</t>
  </si>
  <si>
    <t>10.1675/063.033.0401</t>
  </si>
  <si>
    <t>WOS:000289536500001</t>
  </si>
  <si>
    <t>Jaramillo-Correa, JP; Grivet, D; Terrab, A; Kurt, Y; de-Lucas, AI; Wahid, N; Vendramin, GG; Gonzalez-Martinez, SC</t>
  </si>
  <si>
    <t>Jaramillo-Correa, J. P.; Grivet, D.; Terrab, A.; Kurt, Y.; de-Lucas, A. I.; Wahid, N.; Vendramin, G. G.; Gonzalez-Martinez, S. C.</t>
  </si>
  <si>
    <t>The Strait of Gibraltar as a major biogeographic barrier in Mediterranean conifers: a comparative phylogeographic survey</t>
  </si>
  <si>
    <t>Abies; cytoplasmic DNA; isolation with migration model; phylogeography; Pinus; Strait of Gibraltar; Taxus</t>
  </si>
  <si>
    <t>MESSINIAN SALINITY CRISIS; RANGE-WIDE PHYLOGEOGRAPHY; GENETIC DIVERSITY; GLACIAL REFUGIA; CHLOROPLAST MICROSATELLITES; PINE; POPULATIONS; DIFFERENTIATION; MITOCHONDRIAL; MARKERS</t>
  </si>
  <si>
    <t>Grivet, Delphine/G-9708-2012; de-Lucas, Ana Isabel/A-3262-2011; Vendramin, Giovanni G/K-9731-2014; Gonzalez-Martinez, Santiago C/H-2014-2012; Terrab, Anass/F-1490-2016</t>
  </si>
  <si>
    <t>Grivet, Delphine/0000-0001-8168-4456; de-Lucas, Ana Isabel/0000-0003-4393-595X; Vendramin, Giovanni G/0000-0001-9921-7872; Gonzalez-Martinez, Santiago C/0000-0002-4534-3766; Terrab, Anass/0000-0002-7979-3669</t>
  </si>
  <si>
    <t>10.1111/j.1365-294X.2010.04912.x</t>
  </si>
  <si>
    <t>WOS:000285012300012</t>
  </si>
  <si>
    <t>Malyarchuk, B; Derenko, M; Denisova, G; Wozniak, M; Grzybowski, T; Dambueva, I; Zakharov, I</t>
  </si>
  <si>
    <t>Malyarchuk, Boris; Derenko, Miroslava; Denisova, Galina; Wozniak, Marcin; Grzybowski, Tomasz; Dambueva, Irina; Zakharov, Ilia</t>
  </si>
  <si>
    <t>Phylogeography of the Y-chromosome haplogroup C in northern Eurasia</t>
  </si>
  <si>
    <t>ANNALS OF HUMAN GENETICS</t>
  </si>
  <si>
    <t>Y-chromosome; haplogroup; STR; South Siberia; Eastern Europe; phylogeography</t>
  </si>
  <si>
    <t>SIBERIAN POPULATIONS; MITOCHONDRIAL-DNA; DIVERGENCE TIME; HUNTER-GATHERER; SOUTH SIBERIA; EAST-ASIA; HAPLOTYPES; RESOLUTION; DIVERSITY; ORIGINS</t>
  </si>
  <si>
    <t>Malyarchuk, Boris/D-5783-2018; Wozniak, Marcin/F-2936-2013; Denisova, Galina/AAZ-4310-2020; Grzybowski, Tomasz/A-1676-2015; Dambueva, Irina/AAZ-4313-2020; Dambueva, Irina/K-3073-2018; Derenko, Miroslava/J-1495-2018</t>
  </si>
  <si>
    <t>Malyarchuk, Boris/0000-0002-0304-0652; Wozniak, Marcin/0000-0003-4491-3824; Grzybowski, Tomasz/0000-0001-6228-6460; Derenko, Miroslava/0000-0002-1849-784X</t>
  </si>
  <si>
    <t>10.1111/j.1469-1809.2010.00601.x</t>
  </si>
  <si>
    <t>WOS:000283066700008</t>
  </si>
  <si>
    <t>Hohenlohe, PA; Phillips, PC; Cresko, WA</t>
  </si>
  <si>
    <t>Hohenlohe, Paul A.; Phillips, Patrick C.; Cresko, William A.</t>
  </si>
  <si>
    <t>USING POPULATION GENOMICS TO DETECT SELECTION IN NATURAL POPULATIONS: KEY CONCEPTS AND METHODOLOGICAL CONSIDERATIONS</t>
  </si>
  <si>
    <t>coalescent; genome scan; natural selection; population genomics; selective sweep; sequence divergence</t>
  </si>
  <si>
    <t>RECENT POSITIVE SELECTION; LINKAGE DISEQUILIBRIUM; SOFT SWEEPS; ARTIFICIAL SELECTION; STATISTICAL TESTS; DNA POLYMORPHISM; GENETICS; ADAPTATION; EVOLUTION; SCANS</t>
  </si>
  <si>
    <t>Hohenlohe, Paul/AAE-7744-2019; Cresko, William/H-4010-2014</t>
  </si>
  <si>
    <t>Hohenlohe, Paul/0000-0002-7616-0161; Cresko, William/0000-0002-3496-8074</t>
  </si>
  <si>
    <t>10.1086/656306</t>
  </si>
  <si>
    <t>WOS:000284000800012</t>
  </si>
  <si>
    <t>Rymer, PD; Manning, JC; Goldblatt, P; Powell, MP; Savolainen, V</t>
  </si>
  <si>
    <t>Rymer, Paul D.; Manning, John C.; Goldblatt, Peter; Powell, Martyn P.; Savolainen, Vincent</t>
  </si>
  <si>
    <t>Evidence of recent and continuous speciation in a biodiversity hotspot: a population genetic approach in southern African gladioli (Gladiolus; Iridaceae)</t>
  </si>
  <si>
    <t>extinction; floral diversification; gene flow; genome scan; population coalescence; speciation</t>
  </si>
  <si>
    <t>DETECT CANDIDATE LOCI; NATURAL-SELECTION; CAPE FLORA; GEOGRAPHICAL PATTERN; SYMPATRIC SPECIATION; ADAPTIVE DIVERGENCE; LANDSCAPE GENOMICS; SPECIES RICHNESS; MODEL SYSTEM; POLYMORPHISM</t>
  </si>
  <si>
    <t>Savolainen, Vincent/0000-0001-5350-9984; Rymer, Paul/0000-0003-0988-4351</t>
  </si>
  <si>
    <t>10.1111/j.1365-294X.2010.04794.x</t>
  </si>
  <si>
    <t>WOS:000283163700015</t>
  </si>
  <si>
    <t>Tennessen, JA; Madeoy, J; Akey, JM</t>
  </si>
  <si>
    <t>Tennessen, Jacob A.; Madeoy, Jennifer; Akey, Joshua M.</t>
  </si>
  <si>
    <t>Signatures of positive selection apparent in a small sample of human exomes</t>
  </si>
  <si>
    <t>HUMAN GENOME; HUMAN-POPULATIONS; GENE-EXPRESSION; INVOLUCRIN GENE; HAPLOTYPE MAP; CELL-ENVELOPE; POLYMORPHISM; EVOLUTION; PIGMENTATION; VARIANTS</t>
  </si>
  <si>
    <t>10.1101/gr.106161.110</t>
  </si>
  <si>
    <t>WOS:000282375000002</t>
  </si>
  <si>
    <t>Fontaine, MC; Tolley, KA; Michaux, JR; Birkun, A; Ferreira, M; Jauniaux, T; Llavona, A; Ozturk, B; Ozturk, AA; Ridoux, V; Rogan, E; Sequeira, M; Bouquegneau, JM; Baird, SJE</t>
  </si>
  <si>
    <t>Fontaine, Michael C.; Tolley, Krystal A.; Michaux, Johan R.; Birkun, Alexei, Jr.; Ferreira, Marisa; Jauniaux, Thierry; Llavona, Angela; Ozturk, Bayram; Ozturk, Ayaka A.; Ridoux, Vincent; Rogan, Emer; Sequeira, Marina; Bouquegneau, Jean-Marie; Baird, Stuart J. E.</t>
  </si>
  <si>
    <t>Genetic and historic evidence for climate-driven population fragmentation in a top cetacean predator: the harbour porpoises in European water</t>
  </si>
  <si>
    <t>cetacean; climate change; habitat fragmentation; population genetics; coalescence</t>
  </si>
  <si>
    <t>PHOCOENA-PHOCOENA; TIME DEPENDENCY; MUTATION-RATE; MITOCHONDRIAL-DNA; LIFE-HISTORY; ANCIENT DNA; SEA; RATES; BIODIVERSITY; DIVERGENCE</t>
  </si>
  <si>
    <t>Tolley, Krystal A/D-9738-2011; Ozturk, Ayaka Amaha/AAD-6380-2020; Ozturk, Bayram/AAD-6228-2020; Ozturk, Ayaka Amaha/ABI-4939-2020; Ferreira, Marisa/P-8967-2015; Fontaine, Michael/G-5350-2011; Baird, Stuart J. E./B-3872-2011</t>
  </si>
  <si>
    <t>Ozturk, Bayram/0000-0001-7844-2448; Ferreira, Marisa/0000-0002-0733-3452; Fontaine, Michael/0000-0003-1156-4154; Ridoux, Vincent/0000-0002-9779-9319; Tolley, Krystal/0000-0002-7778-1963</t>
  </si>
  <si>
    <t>10.1098/rspb.2010.0412</t>
  </si>
  <si>
    <t>WOS:000280779700011</t>
  </si>
  <si>
    <t>Evans, BJ; Pin, L; Melnick, DJ; Wright, SI</t>
  </si>
  <si>
    <t>Evans, Ben J.; Pin, Laura; Melnick, Don J.; Wright, Stephen I.</t>
  </si>
  <si>
    <t>Sex-Linked Inheritance in Macaque Monkeys: Implications for Effective Population Size and Dispersal to Sulawesi</t>
  </si>
  <si>
    <t>MITOCHONDRIAL-DNA; Y-CHROMOSOME; NUCLEOTIDE DIVERSITY; MOLECULAR EVOLUTION; GENETIC-EVIDENCE; MACACA-SINICA; X-CHROMOSOME; RECOMBINATION; DIVERGENCE; PATTERNS</t>
  </si>
  <si>
    <t>Wright, Stephen I/C-3113-2008</t>
  </si>
  <si>
    <t>Wright, Stephen I/0000-0001-9973-9697; Evans, Ben/0000-0002-9512-8845</t>
  </si>
  <si>
    <t>10.1534/genetics.110.116228</t>
  </si>
  <si>
    <t>WOS:000281906800018</t>
  </si>
  <si>
    <t>Morgan, K; Linton, YM; Somboon, P; Saikia, P; Dev, V; Socheat, D; Walton, C</t>
  </si>
  <si>
    <t>Morgan, Katy; Linton, Yvonne-Marie; Somboon, Pradya; Saikia, Prasanta; Dev, Vas; Socheat, Duong; Walton, Catherine</t>
  </si>
  <si>
    <t>Inter-specific gene flow dynamics during the Pleistocene-dated speciation of forest-dependent mosquitoes in Southeast Asia</t>
  </si>
  <si>
    <t>Anopheles; isolation with migration; malaria; phylogeography; speciation; Southeast Asia</t>
  </si>
  <si>
    <t>ANOPHELES-DIRUS COMPLEX; TROPICS RAIN-FOREST; POPULATION-STRUCTURE; COMPARATIVE PHYLOGEOGRAPHY; DROSOPHILA-PSEUDOOBSCURA; MULTIPLE ALIGNMENTS; DIVERGENCE; CULICIDAE; THAILAND; DIPTERA</t>
  </si>
  <si>
    <t>Linton, Yvonne/AAG-2353-2019; Somboon, Pradya/AAL-3458-2020; DEV, VAS/B-8166-2011</t>
  </si>
  <si>
    <t>Somboon, Pradya/0000-0002-0760-4363; Walton, Catherine/0000-0001-8801-7103</t>
  </si>
  <si>
    <t>10.1111/j.1365-294X.2010.04635.x</t>
  </si>
  <si>
    <t>WOS:000277975300008</t>
  </si>
  <si>
    <t>Takebe, Y; Liao, HN; Hase, S; Uenishi, R; Li, YE; Li, XJ; Han, XX; Shang, H; Kamarulzaman, A; Yamamoto, N; Pybus, OG; Tee, KK</t>
  </si>
  <si>
    <t>Takebe, Yutaka; Liao, Huanan; Hase, Saiki; Uenishi, Rie; Li, Yue; Li, Xiao-Jie; Han, Xiaoxu; Shang, Hong; Kamarulzaman, Adeeba; Yamamoto, Naoki; Pybus, Oliver G.; Tee, Kok Keng</t>
  </si>
  <si>
    <t>Reconstructing the epidemic history of HIV-1 circulating recombinant forms CRF07_BC and CRF08_BC in East Asia: The relevance of genetic diversity and phylodynamics for vaccine strategies</t>
  </si>
  <si>
    <t>VACCINE</t>
  </si>
  <si>
    <t>HIV-1; Circulating recombinant form (CRF); Phylodynamics; BEAST; Time of the most recent common ancestor (tMRCA); East Asia; Vaccine strategies</t>
  </si>
  <si>
    <t>IMMUNODEFICIENCY-VIRUS TYPE-1; INJECTING DRUG-USERS; FULL-LENGTH GENOMES; MOLECULAR EPIDEMIOLOGY; SOUTHERN CHINA; YUNNAN PROVINCE; SUBTYPE-C; INTERSUBTYPE RECOMBINANTS; NORTHERN VIETNAM; RISK POPULATIONS</t>
  </si>
  <si>
    <t>Pybus, Oliver G/B-2640-2012; Tee, Kok Keng/A-8148-2008; KAMARULZAMAN, ADEEBA/B-5216-2010</t>
  </si>
  <si>
    <t xml:space="preserve">Pybus, Oliver G/0000-0002-8797-2667; Tee, Kok Keng/0000-0002-7923-5448; </t>
  </si>
  <si>
    <t>MAY 26</t>
  </si>
  <si>
    <t>B39</t>
  </si>
  <si>
    <t>B44</t>
  </si>
  <si>
    <t>10.1016/j.vaccine.2009.07.101</t>
  </si>
  <si>
    <t>WOS:000279023600008</t>
  </si>
  <si>
    <t>Portnoy, DS; McDowell, JR; Heist, EJ; Musick, JA; Graves, JE</t>
  </si>
  <si>
    <t>Portnoy, David S.; McDowell, Jan R.; Heist, Edward J.; Musick, John A.; Graves, John E.</t>
  </si>
  <si>
    <t>World phylogeography and male-mediated gene flow in the sandbar shark, Carcharhinus plumbeus</t>
  </si>
  <si>
    <t>contemporary gene flow; dispersal potential; elasmobranch; historical biogeography; philopatry</t>
  </si>
  <si>
    <t>TURTLE CHELONIA-MYDAS; GULF-OF-MEXICO; GLOBAL PHYLOGEOGRAPHY; POPULATION-STRUCTURE; BLACKTIP SHARK; LEMON SHARKS; GREEN TURTLE; MICROSATELLITE LOCI; TROPICAL ATLANTIC; RECENT INVASION</t>
  </si>
  <si>
    <t>Heist, Ed/A-8703-2010</t>
  </si>
  <si>
    <t>Heist, Ed/0000-0002-9813-8950</t>
  </si>
  <si>
    <t>10.1111/j.1365-294X.2010.04626.x</t>
  </si>
  <si>
    <t>WOS:000277297700002</t>
  </si>
  <si>
    <t>Lappalainen, T; Salmela, E; Andersen, PM; Dahlman-Wright, K; Sistonen, P; Savontaus, ML; Schreiber, S; Lahermo, P; Kere, J</t>
  </si>
  <si>
    <t>Lappalainen, Tuuli; Salmela, Elina; Andersen, Peter M.; Dahlman-Wright, Karin; Sistonen, Pertti; Savontaus, Marja-Liisa; Schreiber, Stefan; Lahermo, Palvi; Kere, Juha</t>
  </si>
  <si>
    <t>Genomic landscape of positive natural selection in Northern European populations</t>
  </si>
  <si>
    <t>EUROPEAN JOURNAL OF HUMAN GENETICS</t>
  </si>
  <si>
    <t>natural selection; genetic variation; population; Europe</t>
  </si>
  <si>
    <t>Lappalainen, Tuuli/AAE-6532-2020; Kere, Juha/A-9179-2008</t>
  </si>
  <si>
    <t>Lappalainen, Tuuli/0000-0002-7746-8109; Kere, Juha/0000-0003-1974-0271; Salmela, Elina/0000-0003-1326-4462</t>
  </si>
  <si>
    <t>10.1038/ejhg.2009.184</t>
  </si>
  <si>
    <t>WOS:000275726900016</t>
  </si>
  <si>
    <t>Wang, Y; Hey, J</t>
  </si>
  <si>
    <t>Wang, Yong; Hey, Jody</t>
  </si>
  <si>
    <t>Estimating Divergence Parameters With Small Samples From a Large Number of Loci</t>
  </si>
  <si>
    <t>ANCESTRAL POPULATION SIZES; MAXIMUM-LIKELIHOOD-ESTIMATION; MIGRATION RATES; MUTATION-RATE; NUCLEOTIDE; INFERENCE; SEQUENCES; EVOLUTION; MODELS; SITES</t>
  </si>
  <si>
    <t>wang, yong/J-6713-2013; wang, yong/G-8398-2011</t>
  </si>
  <si>
    <t>U90</t>
  </si>
  <si>
    <t>10.1534/genetics.109.110528</t>
  </si>
  <si>
    <t>WOS:000281884500006</t>
  </si>
  <si>
    <t>Fraser, BA; Ramnarine, IW; Neff, BD</t>
  </si>
  <si>
    <t>Fraser, B. A.; Ramnarine, I. W.; Neff, B. D.</t>
  </si>
  <si>
    <t>Selection at the MHC class IIB locus across guppy (Poecilia reticulata) populations</t>
  </si>
  <si>
    <t>major histocompatibility complex; Poecilia reticulata; natural selection; population differentiation</t>
  </si>
  <si>
    <t>MAJOR HISTOCOMPATIBILITY COMPLEX; CODON-SUBSTITUTION MODELS; NATURAL-SELECTION; PARASITE RESISTANCE; GENETIC-DIVERGENCE; EVOLUTION; DIVERSITY; WILD; DNA; OVERDOMINANT</t>
  </si>
  <si>
    <t>Fraser, Bonnie/0000-0001-5905-9056</t>
  </si>
  <si>
    <t>10.1038/hdy.2009.99</t>
  </si>
  <si>
    <t>WOS:000273802800008</t>
  </si>
  <si>
    <t>Mendes, C; Felix, R; Sousa, AM; Lamego, J; Charlwood, D; do Rosario, VE; Pinto, J; Silveira, H</t>
  </si>
  <si>
    <t>Mendes, Cristina; Felix, Rute; Sousa, Ana-Margarida; Lamego, Joana; Charlwood, Derek; do Rosario, Virgilio E.; Pinto, Joao; Silveira, Henrique</t>
  </si>
  <si>
    <t>Molecular evolution of the three short PGRPs of the malaria vectors Anopheles gambiae and Anopheles arabiensis in East Africa</t>
  </si>
  <si>
    <t>DROSOPHILA-MELANOGASTER; SWISS-MODEL; NUCLEOTIDE VARIATION; IMMUNE GENES; DNA; POLYMORPHISM; IDENTIFICATION; ENVIRONMENT; DIVERGENCE; COALESCENT</t>
  </si>
  <si>
    <t>Mendes, Cristina/I-2399-2012; Pinto, Joao/C-2208-2012; J., Pinto/H-6177-2019; Felix, Rute C/M-6164-2013; Silveira, Henrique/G-2229-2011; Lamego, Joana/M-1148-2013; Felix, Rute/AAC-2912-2020</t>
  </si>
  <si>
    <t>Pinto, Joao/0000-0001-8572-7708; J., Pinto/0000-0001-8572-7708; Felix, Rute C/0000-0002-4144-3452; Silveira, Henrique/0000-0002-7939-772X; Lamego, Joana/0000-0001-7536-0578; Felix, Rute/0000-0002-4144-3452</t>
  </si>
  <si>
    <t>10.1186/1471-2148-10-9</t>
  </si>
  <si>
    <t>WOS:000274623400003</t>
  </si>
  <si>
    <t>Yang, ZH</t>
  </si>
  <si>
    <t>Yang, Ziheng</t>
  </si>
  <si>
    <t>A Likelihood Ratio Test of Speciation with Gene Flow Using Genomic Sequence Data</t>
  </si>
  <si>
    <t>population size; coalescent; maximum likelihood; speciation; gene flow; parapatric speciation; allopatric speciation</t>
  </si>
  <si>
    <t>ANCESTRAL POPULATION SIZES; DOBZHANSKY-MULLER INCOMPATIBILITIES; SPECIES DIVERGENCE TIMES; MAXIMUM-LIKELIHOOD; MULTIPLE LOCI; COMPLEX SPECIATION; BAYES ESTIMATION; EVOLUTION; HUMANS; CHIMPANZEES</t>
  </si>
  <si>
    <t>10.1093/gbe/evq011</t>
  </si>
  <si>
    <t>WOS:000280480000018</t>
  </si>
  <si>
    <t>Wang, WK; Ho, CW; Hung, KH; Wang, KH; Huang, CC; Araki, H; Hwang, CC; Hsu, TW; Osada, N; Chiang, TY</t>
  </si>
  <si>
    <t>Wang, Wei-Kuang; Ho, Chuan-Wen; Hung, Kuo-Hsiang; Wang, Kuo-Hsiung; Huang, Chi-Chun; Araki, Hitoshi; Hwang, Chi-Chuan; Hsu, Tsai-Wen; Osada, Naoki; Chiang, Tzen-Yuh</t>
  </si>
  <si>
    <t>Multilocus analysis of genetic divergence between outcrossing Arabidopsis species: evidence of genome-wide admixture</t>
  </si>
  <si>
    <t>Arabidopsis; coalescent model; genomic divergence; introgression; multilocus analysis; polyploidy; reticulate evolution; speciation</t>
  </si>
  <si>
    <t>MAXIMUM-LIKELIHOOD-ESTIMATION; EFFECTIVE POPULATION SIZES; ANCESTRAL POLYMORPHISM; DEMOGRAPHIC HISTORY; COALESCENT APPROACH; SEQUENCE DIVERSITY; HYBRID SPECIATION; HELIANTHUS-ANNUUS; ANNUAL SUNFLOWERS; MIGRATION RATES</t>
  </si>
  <si>
    <t>Wang, Wei-Kuang/Q-3662-2018; Osada, Naoki/J-3790-2019; Osada, Naoki/B-2938-2009; Hwang, Chi-Chuan/A-8237-2010; Chiang, Tzen-Yuh/F-7383-2014</t>
  </si>
  <si>
    <t xml:space="preserve">Osada, Naoki/0000-0003-0180-5372; </t>
  </si>
  <si>
    <t>10.1111/j.1469-8137.2010.03383.x</t>
  </si>
  <si>
    <t>WOS:000282225000018</t>
  </si>
  <si>
    <t>Leviyang, S</t>
  </si>
  <si>
    <t>Leviyang, Sivan</t>
  </si>
  <si>
    <t>The Distribution of Fst for the Island Model in the Large Population, Weak Mutation Limit</t>
  </si>
  <si>
    <t>STOCHASTIC ANALYSIS AND APPLICATIONS</t>
  </si>
  <si>
    <t>Coalescent; Ewens' sampling formula; Fst; Island model</t>
  </si>
  <si>
    <t>STEPPING STONE MODEL; SITES</t>
  </si>
  <si>
    <t>PII 922681344</t>
  </si>
  <si>
    <t>10.1080/07362991003708770</t>
  </si>
  <si>
    <t>WOS:000278305500001</t>
  </si>
  <si>
    <t>Palero, F; Lopes, J; Abello, P; Macpherson, E; Pascual, M; Beaumont, MA</t>
  </si>
  <si>
    <t>Palero, Ferran; Lopes, Joao; Abello, Pere; Macpherson, Enrique; Pascual, Marta; Beaumont, Mark A.</t>
  </si>
  <si>
    <t>Rapid radiation in spiny lobsters (Palinurus spp) as revealed by classic and ABC methods using mtDNA and microsatellite data</t>
  </si>
  <si>
    <t>PHYLOGENETIC ANALYSIS; GENETIC-EVIDENCE; GENUS PALINURUS; SPECIES TREES; DNA VARIATION; POPULATION; SPECIATION; EVOLUTION; PHYLOGEOGRAPHY; DECAPODA</t>
  </si>
  <si>
    <t>Pascual, Marta/M-7626-2015; Macpherson, Enrique/J-8982-2012; Lopes, Joao S/A-1493-2013; Palero, Ferran/A-7830-2012; Pascual, Marta/ABG-3782-2020; Abello, Pere/B-6178-2012; Palero, Feran/L-7186-2019</t>
  </si>
  <si>
    <t>Pascual, Marta/0000-0002-6189-0612; Macpherson, Enrique/0000-0003-4849-4532; Lopes, Joao S/0000-0001-5670-2069; Palero, Ferran/0000-0002-0343-8329; Pascual, Marta/0000-0002-6189-0612; Abello, Pere/0000-0001-6034-2465; Palero, Feran/0000-0002-0343-8329; Beaumont, Mark/0000-0002-8773-2743</t>
  </si>
  <si>
    <t>NOV 16</t>
  </si>
  <si>
    <t>10.1186/1471-2148-9-263</t>
  </si>
  <si>
    <t>WOS:000271890300001</t>
  </si>
  <si>
    <t>Cushman, EL; Jue, NK; Strand, AE; Sotka, EE</t>
  </si>
  <si>
    <t>Cushman, Elizabeth L.; Jue, Nathaniel K.; Strand, Allan E.; Sotka, Erik E.</t>
  </si>
  <si>
    <t>Evaluating the demographic significance of genetic homogeneity using a coalescent-based simulation: a case study with gag (Mycteroperca microlepis)</t>
  </si>
  <si>
    <t>GULF-OF-MEXICO; SOUTHEASTERN UNITED-STATES; EFFECTIVE POPULATION-SIZE; STOCK IDENTIFICATION; MICROSATELLITE LOCI; GENOTYPING ERRORS; MARINE FISHERIES; ATLANTIC COAST; REEF-FISH; CONSERVATION</t>
  </si>
  <si>
    <t>10.1139/F09-140</t>
  </si>
  <si>
    <t>WOS:000271832800015</t>
  </si>
  <si>
    <t>Kemppainen, P; Panova, M; Hollander, J; Johannesson, K</t>
  </si>
  <si>
    <t>Kemppainen, P.; Panova, M.; Hollander, J.; Johannesson, K.</t>
  </si>
  <si>
    <t>Complete lack of mitochondrial divergence between two species of NE Atlantic marine intertidal gastropods</t>
  </si>
  <si>
    <t>barcoding; hybridization; introgression; Littorina; mitochondrial DNA: microsatellites; morphometrics; mtDNA phylogeny; sister species</t>
  </si>
  <si>
    <t>MICROSATELLITE DNA MARKERS; POPULATION-STRUCTURE; EXTENSIVE INTROGRESSION; LITTORINA GASTROPODA; GENETIC-DIVERGENCE; ASSIGNMENT METHODS; GENUS LITTORINA; DIFFERENTIATION; PHYLOGEOGRAPHY; HYBRIDIZATION</t>
  </si>
  <si>
    <t>赵, 鹏/B-8401-2009; Panova, Marina/D-2633-2015; Panova, Marina/V-3533-2019; Johannesson, Kerstin/B-5528-2013; Johannesson, Kerstin/X-7994-2019</t>
  </si>
  <si>
    <t>Panova, Marina/0000-0002-4147-6473; Panova, Marina/0000-0002-4147-6473; Johannesson, Kerstin/0000-0003-0176-7986; Johannesson, Kerstin/0000-0003-0176-7986; Hollander, Johan/0000-0002-4207-2956</t>
  </si>
  <si>
    <t>10.1111/j.1420-9101.2009.01810.x</t>
  </si>
  <si>
    <t>WOS:000269807300003</t>
  </si>
  <si>
    <t>King, MG; Horning, ME; Roalson, EH</t>
  </si>
  <si>
    <t>King, Matthew G.; Horning, Matthew E.; Roalson, Eric H.</t>
  </si>
  <si>
    <t>Range persistence during the last glacial maximum: Carex macrocephala was not restricted to glacial refugia</t>
  </si>
  <si>
    <t>coastal refuge; Cyperaceae; Pleistocene glaciation; population genetics</t>
  </si>
  <si>
    <t>POPULATION-STRUCTURE; GENETIC DIFFERENTIATION; GENOTYPING ERRORS; SHALLOW HISTORY; PHYLOGEOGRAPHY; CHLOROPLAST; DIVERSITY; MICROSATELLITE; DIVERGENCE; PATTERNS</t>
  </si>
  <si>
    <t>Roalson, Eric/0000-0003-1655-3681</t>
  </si>
  <si>
    <t>10.1111/j.1365-294X.2009.04280.x</t>
  </si>
  <si>
    <t>WOS:000270665900012</t>
  </si>
  <si>
    <t>Eriksson, A; Mahjani, B; Mehlig, B</t>
  </si>
  <si>
    <t>Eriksson, A.; Mahjani, B.; Mehlig, B.</t>
  </si>
  <si>
    <t>Sequential Markov coalescent algorithms for population models with demographic structure</t>
  </si>
  <si>
    <t>Coalescent; Sequential Markov coalescent; Recombination; Population structure</t>
  </si>
  <si>
    <t>HUMAN GENOME; RECOMBINATION; SIMULATION; POLYMORPHISM; SEQUENCES; SAMPLE</t>
  </si>
  <si>
    <t>Eriksson, Anders/C-9767-2010; Mehlig, Bernhard/N-6491-2013; Mahjani, Behrang/AAZ-4236-2020; Eriksson, Anders/AAI-9074-2020; Mahjani, Behrang/C-8966-2017</t>
  </si>
  <si>
    <t>Eriksson, Anders/0000-0003-3436-3726; Mahjani, Behrang/0000-0001-6087-9537; Eriksson, Anders/0000-0003-3436-3726; Mehlig, Bernhard/0000-0002-3672-6538</t>
  </si>
  <si>
    <t>10.1016/j.tpb.2009.05.002</t>
  </si>
  <si>
    <t>WOS:000268737400002</t>
  </si>
  <si>
    <t>Isambert, H; Stein, RR</t>
  </si>
  <si>
    <t>Isambert, Herve; Stein, Richard R.</t>
  </si>
  <si>
    <t>On the need for widespread horizontal gene transfers under genome size constraint</t>
  </si>
  <si>
    <t>BIOLOGY DIRECT</t>
  </si>
  <si>
    <t>THERMOTOGA-MARITIMA; BACTERIAL GENOMES; DOLLOS LAW; EVOLUTION; NETWORKS; DUPLICATION; ARCHAEA; ORIGIN; LIFE; ADAPTATION</t>
  </si>
  <si>
    <t>AUG 25</t>
  </si>
  <si>
    <t>10.1186/1745-6150-4-28</t>
  </si>
  <si>
    <t>WOS:000270223300001</t>
  </si>
  <si>
    <t>Macqueen, P; Goldizen, AW; Seddon, JM</t>
  </si>
  <si>
    <t>Macqueen, Peggy; Goldizen, Anne W.; Seddon, Jennifer M.</t>
  </si>
  <si>
    <t>Response of a southern temperate marsupial, the Tasmanian pademelon (Thylogale billardierii), to historical and contemporary forest fragmentation</t>
  </si>
  <si>
    <t>macropod; phylogeography; Pleistocene; Tasmania; temperate forest; Thylogale</t>
  </si>
  <si>
    <t>CHLOROPLAST DNA PHYLOGEOGRAPHY; MAXIMUM-LIKELIHOOD-ESTIMATION; MITOCHONDRIAL-DNA; CONTROL REGION; POPULATION-STRUCTURE; GENETIC-STRUCTURE; RAIN-FOREST; LATE PLEISTOCENE; VEGETATION; COALESCENT</t>
  </si>
  <si>
    <t>Seddon, Jennifer/A-1402-2010; Goldizen, Anne/G-7366-2012</t>
  </si>
  <si>
    <t>Seddon, Jennifer/0000-0003-3789-6878; Goldizen, Anne/0000-0003-0101-4108</t>
  </si>
  <si>
    <t>10.1111/j.1365-294X.2009.04262.x</t>
  </si>
  <si>
    <t>WOS:000268457200015</t>
  </si>
  <si>
    <t>Berner, D; Grandchamp, AC; Hendry, AP</t>
  </si>
  <si>
    <t>Berner, Daniel; Grandchamp, Anne-Catherine; Hendry, Andrew P.</t>
  </si>
  <si>
    <t>VARIABLE PROGRESS TOWARD ECOLOGICAL SPECIATION IN PARAPATRY: STICKLEBACK ACROSS EIGHT LAKE-STREAM TRANSITIONS</t>
  </si>
  <si>
    <t>Adaptive divergence; foraging morphology; Gasterosteus aculeatus; gene flow; genetic differentiation; reproductive isolation</t>
  </si>
  <si>
    <t>GENETIC DIFFERENTIATION MEASURE; ADAPTIVE DIVERGENCE; THREESPINE STICKLEBACK; SYMPATRIC SPECIATION; PARALLEL EVOLUTION; GASTEROSTEUS-ACULEATUS; REPRODUCTIVE ISOLATION; POPULATION-STRUCTURE; HYBRID ZONES; QUANTITATIVE TRAITS</t>
  </si>
  <si>
    <t>Berner, Daniel/C-3461-2014; Hendry, Andrew/C-5765-2008</t>
  </si>
  <si>
    <t>Hendry, Andrew/0000-0002-4807-6667</t>
  </si>
  <si>
    <t>10.1111/j.1558-5646.2009.00665.x</t>
  </si>
  <si>
    <t>WOS:000267368900006</t>
  </si>
  <si>
    <t>Joseph, L; Adcock, GJ; Linde, C; Omland, KE; Heinsohn, R; Chesser, RT; Roshier, D</t>
  </si>
  <si>
    <t>Joseph, Leo; Adcock, Gregory J.; Linde, Celeste; Omland, Kevin E.; Heinsohn, Robert; Chesser, R. Terry; Roshier, David</t>
  </si>
  <si>
    <t>A tangled tale of two teal: population history of the grey Anas gracilis and chestnut teal A-castanea of Australia</t>
  </si>
  <si>
    <t>AVIAN INFLUENZA; MITOCHONDRIAL GENOME; DIVERGENCE; BIRDS; COALESCENT; MOVEMENTS; TIME; PHYLOGEOGRAPHY; BIOGEOGRAPHY; WATERFOWL</t>
  </si>
  <si>
    <t>Roshier, David/S-1024-2019; Omland, Kevin E/A-8887-2010; Linde, Celeste/C-9306-2009; Joseph, Leo/F-9235-2010</t>
  </si>
  <si>
    <t>Roshier, David/0000-0002-8151-8447; Omland, Kevin E/0000-0002-3863-5509; Linde, Celeste/0000-0002-8207-1202; Joseph, Leo/0000-0001-7564-1978</t>
  </si>
  <si>
    <t>10.1111/j.1600-048X.2008.04652.x</t>
  </si>
  <si>
    <t>WOS:000267882900010</t>
  </si>
  <si>
    <t>Qu, JY; Liu, NF; Bao, XK; Wang, XL</t>
  </si>
  <si>
    <t>Qu, Jiangyong; Liu, Naifa; Bao, Xinkang; Wang, Xiaoli</t>
  </si>
  <si>
    <t>Phylogeography of the ring-necked pheasant (Phasianus colchicus) in China</t>
  </si>
  <si>
    <t>Phasianus colchicus; Mitochondrial DNA control-region; Phylogeography</t>
  </si>
  <si>
    <t>MITOCHONDRIAL-DNA; CONTROL REGION; EVOLUTION; COALESCENT; DIVERSITY</t>
  </si>
  <si>
    <t>10.1016/j.ympev.2009.03.015</t>
  </si>
  <si>
    <t>WOS:000266692800011</t>
  </si>
  <si>
    <t>Lozier, JD; Mills, NJ</t>
  </si>
  <si>
    <t>Lozier, Jeffrey D.; Mills, Nicholas J.</t>
  </si>
  <si>
    <t>Ecological Niche Models and Coalescent Analysis of Gene Flow Support Recent Allopatric Isolation of Parasitoid Wasp Populations in the Mediterranean</t>
  </si>
  <si>
    <t>BIOLOGICAL-CONTROL AGENTS; CLIMATE-CHANGE; SPECIES DELIMITATION; EMPIRICAL-EVALUATION; MIGRATION RATES; NATURAL ENEMIES; DIVERGENCE; CONSERVATISM; MITOCHONDRIAL; HYMENOPTERA</t>
  </si>
  <si>
    <t>Mills, Nicholas/0000-0001-8885-8674</t>
  </si>
  <si>
    <t>JUN 12</t>
  </si>
  <si>
    <t>e5901</t>
  </si>
  <si>
    <t>10.1371/journal.pone.0005901</t>
  </si>
  <si>
    <t>WOS:000267029100016</t>
  </si>
  <si>
    <t>Omilian, AR; Lynch, M</t>
  </si>
  <si>
    <t>Omilian, Angela R.; Lynch, Michael</t>
  </si>
  <si>
    <t>Patterns of Intraspecific DNA Variation in the Daphnia Nuclear Genome</t>
  </si>
  <si>
    <t>BREEDING SYSTEM DIVERSITY; DROSOPHILA-PSEUDOOBSCURA; PULEX GROUP; GENE FLOW; MACROGEOGRAPHIC PATTERNS; POLYPHYLETIC ORIGINS; MOLECULAR EVOLUTION; POPULATION-GENETICS; MAXIMUM-LIKELIHOOD; ADAPTIVE EVOLUTION</t>
  </si>
  <si>
    <t>10.1534/genetics.108.099549</t>
  </si>
  <si>
    <t>WOS:000270213800027</t>
  </si>
  <si>
    <t>Sun, JX; Mullikin, JC; Patterson, N; Reich, DE</t>
  </si>
  <si>
    <t>Sun, James X.; Mullikin, James C.; Patterson, Nick; Reich, David E.</t>
  </si>
  <si>
    <t>Microsatellites Are Molecular Clocks That Support Accurate Inferences about History</t>
  </si>
  <si>
    <t>microsatellite evolution; molecular clocks; coalescent time; average square distance; F-ST; SNP ascertainment bias</t>
  </si>
  <si>
    <t>GENETIC DISTANCES; POPULATION EXPANSION; REPEAT LOCI; MUTATION; MODEL; MAP; HUMANS; DIFFERENTIATION; CONSTRAINTS; FREQUENCIES</t>
  </si>
  <si>
    <t>10.1093/molbev/msp025</t>
  </si>
  <si>
    <t>WOS:000265274000006</t>
  </si>
  <si>
    <t>Korsten, M; Ho, SYW; Davison, J; Pahn, B; Vulla, E; Roht, M; Tumanov, IL; Kojola, I; Andersone-Lilley, Z; Ozolins, J; Pilot, M; Mertzanis, Y; Giannakopoulos, A; Vorobiev, AA; Markov, NI; Saveljev, AP; Lyapunova, EA; Abramov, AV; Mannil, P; Valdmann, H; Pazetnov, SV; Pazetnov, VS; Rokov, AM; Saarma, U</t>
  </si>
  <si>
    <t>Korsten, Marju; Ho, Simon Y. W.; Davison, John; Pahn, Berit; Vulla, Egle; Roht, Maris; Tumanov, Igor L.; Kojola, Ilpo; Andersone-Lilley, Zanete; Ozolins, Janis; Pilot, Malgorzata; Mertzanis, Yorgos; Giannakopoulos, Alexios; Vorobiev, Alex A.; Markov, Nikolai I.; Saveljev, Alexander P.; Lyapunova, Elena A.; Abramov, Alexei V.; Mannil, Peep; Valdmann, Harri; Pazetnov, Sergei V.; Pazetnov, Valentin S.; Rokov, Alexander M.; Saarma, Urmas</t>
  </si>
  <si>
    <t>Sudden expansion of a single brown bear maternal lineage across northern continental Eurasia after the last ice age: a general demographic model for mammals?</t>
  </si>
  <si>
    <t>Bayesian divergence dating; coalescent; Holarctic; ice age; LGM; molecular clock; multiple calibration; phylogeography</t>
  </si>
  <si>
    <t>DNA CONTROL REGION; COMPLETE MITOCHONDRIAL GENOME; URSUS-ARCTOS; ANCIENT DNA; TIME DEPENDENCY; CAVE BEAR; CONSERVATION GENETICS; POPULATION-GENETICS; STATISTICAL TESTS; PHYLOGEOGRAPHY</t>
  </si>
  <si>
    <t>Saarma, Urmas/J-6448-2015; Lyapunova, Elena/A-4696-2016; Abramov, Alexei V./A-9334-2011; Saarma, Urmas/AAC-9813-2019; Saveljev, Alexander P./A-4697-2014; Saveljev, Alexander/AAF-1089-2019; Ho, Simon YW/A-8417-2008; Tammeleht, Egle/J-6528-2015</t>
  </si>
  <si>
    <t>Saarma, Urmas/0000-0002-3222-571X; Abramov, Alexei V./0000-0001-9709-4469; Saarma, Urmas/0000-0002-3222-571X; Saveljev, Alexander/0000-0002-8103-5787; Ho, Simon YW/0000-0002-0361-2307; Tammeleht, Egle/0000-0003-0871-051X; Pilot, Malgorzata/0000-0002-6057-5768</t>
  </si>
  <si>
    <t>10.1111/j.1365-294X.2009.04163.x</t>
  </si>
  <si>
    <t>WOS:000265189400014</t>
  </si>
  <si>
    <t>Takaki, Y; Kawahara, T; Kitamura, H; Endo, K; Kudo, T</t>
  </si>
  <si>
    <t>Takaki, Yoshihide; Kawahara, Takayuki; Kitamura, Hisashi; Endo, Ko-ichi; Kudo, Takuma</t>
  </si>
  <si>
    <t>Genetic diversity and genetic structure of Northern Goshawk (Accipiter gentilis) populations in eastern Japan and Central Asia</t>
  </si>
  <si>
    <t>Northern Goshawk; Genetic diversity; Genetic structure; Gene flow; Microsatellite markers</t>
  </si>
  <si>
    <t>MAXIMUM-LIKELIHOOD-ESTIMATION; MICROSATELLITE DNA MARKERS; MULTILOCUS GENOTYPE DATA; CROSS-AMPLIFICATION; COALESCENT APPROACH; LOCI; INFERENCE; RELATEDNESS; DISPERSAL; SOFTWARE</t>
  </si>
  <si>
    <t>10.1007/s10592-008-9567-4</t>
  </si>
  <si>
    <t>WOS:000263869100002</t>
  </si>
  <si>
    <t>Wallace, LE; Helenurm, K</t>
  </si>
  <si>
    <t>Wallace, Lisa E.; Helenurm, Kaius</t>
  </si>
  <si>
    <t>HAS HERBIVORY NEGATIVELY IMPACTED GENETIC VARIABILITY IN THE FLORA OF THE CALIFORNIA CHANNEL ISLANDS? INSIGHTS FROM CROSSOSOMA CALIFORNICUM (CROSSOSOMATACEAE)</t>
  </si>
  <si>
    <t>conservation; genetic variation; insular endemic; microsatellite; population size</t>
  </si>
  <si>
    <t>ALLELE FREQUENCY DATA; MAXIMUM-LIKELIHOOD-ESTIMATION; POPULATION BOTTLENECKS; MICROSATELLITE LOCI; COALESCENT APPROACH; INDIVIDUALS; SIMULATION; NUMBER; SIZE; HETEROZYGOSITY</t>
  </si>
  <si>
    <t>MAR-APR</t>
  </si>
  <si>
    <t>10.1086/596333</t>
  </si>
  <si>
    <t>WOS:000264005500004</t>
  </si>
  <si>
    <t>Bonhomme, M; Cuartero, S; Blancher, A; Crouau-roy, B</t>
  </si>
  <si>
    <t>Bonhomme, Maxime; Cuartero, Sergi; Blancher, Antoine; Crouau-roy, Brigitte</t>
  </si>
  <si>
    <t>Assessing Natural Introgression in 2 Biomedical Model Species, the Rhesus Macaque (Macaca mulatta) and the Long-Tailed Macaque (Macaca fascicularis)</t>
  </si>
  <si>
    <t>MITOCHONDRIAL-DNA VARIATION; POPULATION-GENETICS; PHYLOGENETIC-RELATIONSHIPS; EVOLUTIONARY HISTORY; MICROSATELLITE LOCI; CYNOMOLGUS MACAQUE; DIVERGENCE DATES; MIGRATION RATES; ASIAN MACAQUES; HYBRID ZONES</t>
  </si>
  <si>
    <t>Betriu, Sergi Cuartero/AAB-9102-2019; Cuartero, Sergi/B-2203-2017; Bonhomme, Maxime/F-2962-2014; Bonhomme, Maxime/AAK-3263-2020</t>
  </si>
  <si>
    <t>Betriu, Sergi Cuartero/0000-0002-9338-583X; Cuartero, Sergi/0000-0002-9338-583X; Bonhomme, Maxime/0000-0002-1210-4777</t>
  </si>
  <si>
    <t>10.1093/jhered/esn093</t>
  </si>
  <si>
    <t>WOS:000263420000004</t>
  </si>
  <si>
    <t>Johnsen, JM; Teschke, M; Pavlidis, P; McGee, BM; Tautz, D; Ginsburg, D; Baines, JF</t>
  </si>
  <si>
    <t>Johnsen, Jill M.; Teschke, Meike; Pavlidis, Pavlos; McGee, Beth M.; Tautz, Diethard; Ginsburg, David; Baines, John F.</t>
  </si>
  <si>
    <t>Selection on cis-Regulatory Variation at B4galnt2 and Its Influence on von Willebrand Factor in House Mice</t>
  </si>
  <si>
    <t>balancing selection; introgression cis-regulatory variation; house mouse; Mus musculus; von Willebrand disease (VWD); von Willebrand factor (VWF)</t>
  </si>
  <si>
    <t>MUS-MUSCULUS-DOMESTICUS; HAPLOTYPE RECONSTRUCTION; DROSOPHILA-MELANOGASTER; MOLECULAR EVOLUTION; POSITIVE SELECTION; STATISTICAL-METHOD; DNA POLYMORPHISM; MOUSE GENOME; FACTOR LEVEL; GENE</t>
  </si>
  <si>
    <t>Baines, John F/B-3580-2010; Tautz, Diethard/D-4304-2011; Tautz, Diethard/H-8436-2014</t>
  </si>
  <si>
    <t>Baines, John F/0000-0002-8132-4909; Tautz, Diethard/0000-0002-0460-5344</t>
  </si>
  <si>
    <t>10.1093/molbev/msn284</t>
  </si>
  <si>
    <t>WOS:000263420900009</t>
  </si>
  <si>
    <t>Carling, MD; Brumfield, RT</t>
  </si>
  <si>
    <t>Carling, Matthew D.; Brumfield, Robb T.</t>
  </si>
  <si>
    <t>Speciation in Passerina buntings: introgression patterns of sex-linked loci identify a candidate gene region for reproductive isolation</t>
  </si>
  <si>
    <t>cline theory; divergence population genetics; Indigo Bunting; Lazuli Bunting</t>
  </si>
  <si>
    <t>DIVERGENCE POPULATION-GENETICS; FIRE-BELLIED TOADS; HYBRID ZONE; LAZULI BUNTINGS; HAPLOTYPE RECONSTRUCTION; CONTRASTING PATTERNS; FEMALE BUNTINGS; BOMBINA-BOMBINA; Z-CHROMOSOME; EVOLUTION</t>
  </si>
  <si>
    <t>10.1111/j.1365-294X.2008.04038.x</t>
  </si>
  <si>
    <t>WOS:000263521800008</t>
  </si>
  <si>
    <t>Goss, EM; Carbone, I; Grunwald, NJ</t>
  </si>
  <si>
    <t>Goss, E. M.; Carbone, I.; Grunwald, N. J.</t>
  </si>
  <si>
    <t>Ancient isolation and independent evolution of the three clonal lineages of the exotic sudden oak death pathogen Phytophthora ramorum</t>
  </si>
  <si>
    <t>coalescent; emerging disease; oomycete; plant disease; recombination; RXLR-class effector</t>
  </si>
  <si>
    <t>EMERGING INFECTIOUS-DISEASES; POPULATION GENETIC-ANALYSIS; SOJAE-EFFECTOR AVR1B; IRISH POTATO FAMINE; DNA-SEQUENCES; CENTRAL MEXICO; MICROSATELLITE MARKERS; STATISTICAL TESTS; GENOME SEQUENCES; RESISTANCE GENE</t>
  </si>
  <si>
    <t>Grunwald, Niklaus J./K-6041-2013</t>
  </si>
  <si>
    <t>Grunwald, Niklaus J./0000-0003-1656-7602</t>
  </si>
  <si>
    <t>10.1111/j.1365-294X.2009.04089.x</t>
  </si>
  <si>
    <t>WOS:000263853600013</t>
  </si>
  <si>
    <t>Balakrishnan, CN; Edwards, SV</t>
  </si>
  <si>
    <t>Balakrishnan, Christopher N.; Edwards, Scott V.</t>
  </si>
  <si>
    <t>Nucleotide Variation, Linkage Disequilibrium and Founder-Facilitated Speciation in Wild Populations of the Zebra Finch (Taeniopygia guttata)</t>
  </si>
  <si>
    <t>NATURAL-SELECTION; RECOMBINATION RATE; GENETIC-VARIATION; FOXP2 EXPRESSION; EVOLUTION; POLYMORPHISM; SIZE; DIVERGENCE; COALESCENT; INFERENCE</t>
  </si>
  <si>
    <t>Balakrishnan, Christopher/A-3043-2014; Edwards, Scott V./D-9071-2018</t>
  </si>
  <si>
    <t>Balakrishnan, Christopher/0000-0002-0788-0659; Edwards, Scott V./0000-0003-2535-6217</t>
  </si>
  <si>
    <t>10.1534/genetics.108.094250</t>
  </si>
  <si>
    <t>WOS:000270213400023</t>
  </si>
  <si>
    <t>King, MG; Roalson, EH</t>
  </si>
  <si>
    <t>King, Matthew G.; Roalson, Eric H.</t>
  </si>
  <si>
    <t>Discordance between phylogenetics and coalescent-based divergence modelling: exploring phylogeographic patterns of speciation in the Carex macrocephala species complex</t>
  </si>
  <si>
    <t>Carex; coalescence; Cyperaceae; isolation with migration; lineage sorting; phylogeography</t>
  </si>
  <si>
    <t>CHAIN MONTE-CARLO; MICROSATELLITE LOCI; GENE TREES; MOLECULAR PHYLOGEOGRAPHY; POPULATION SIZES; DNA-SEQUENCES; CHLOROPLAST; INFERENCE; MIGRATION; HISTORY</t>
  </si>
  <si>
    <t>10.1111/j.1365-294X.2008.04033.x</t>
  </si>
  <si>
    <t>WOS:000262517400007</t>
  </si>
  <si>
    <t>Bilgin, R; Coraman, E; Karatas, A; Morales, JC</t>
  </si>
  <si>
    <t>Bilgin, Rasit; Coraman, Emrah; Karatas, Ahmet; Morales, Juan Carlos</t>
  </si>
  <si>
    <t>Phylogeography of the greater horseshoe bat, Rhinolophus ferrumequinum (Chiroptera: Rhinolophidae), in southeastern Europe and Anatolia, with a specific focus on whether the Sea of Marmara is a barrier to gene flow</t>
  </si>
  <si>
    <t>ACTA CHIROPTEROLOGICA</t>
  </si>
  <si>
    <t>Anatolia; Chiroptera; D-loop; ice age; mitochondrial DNA; phylogeography; Rhinolophus</t>
  </si>
  <si>
    <t>POPULATION-GROWTH; VESPERTILIONIDAE; COLONIZATION; FLUCTUATIONS; TRANSITION; COALESCENT; NEUTRALITY; DIVERSITY; TAXONOMY; TESTS</t>
  </si>
  <si>
    <t>Karatas, Ahmet/A-9178-2018; Bilgin, Rasit/A-3129-2016; Coraman, Emrah/ABB-3611-2020</t>
  </si>
  <si>
    <t>Karatas, Ahmet/0000-0002-5985-2094; Coraman, Emrah/0000-0001-8188-8651</t>
  </si>
  <si>
    <t>10.3161/150811009X465686</t>
  </si>
  <si>
    <t>WOS:000268072600004</t>
  </si>
  <si>
    <t>Xu, HY; George, V</t>
  </si>
  <si>
    <t>Xu, Hongyan; George, Varghese</t>
  </si>
  <si>
    <t>Assessment of Population Structure and Its Effects on Genome-Wide Association Studies</t>
  </si>
  <si>
    <t>COMMUNICATIONS IN STATISTICS-THEORY AND METHODS</t>
  </si>
  <si>
    <t>Complex diseases; False positives; Genetic variation; Genome-wide association; Heterozygosity; Population structure; SNP</t>
  </si>
  <si>
    <t>SINGLE-NUCLEOTIDE POLYMORPHISMS; GENETIC ASSOCIATION; STRATIFICATION; SEQUENCE</t>
  </si>
  <si>
    <t>16-17</t>
  </si>
  <si>
    <t>PII 914064799</t>
  </si>
  <si>
    <t>10.1080/03610920902947188</t>
  </si>
  <si>
    <t>WOS:000269147300018</t>
  </si>
  <si>
    <t>Gagnaire, PA; Minegishi, Y; Aoyama, J; Reveillac, E; Robinet, T; Bosc, P; Tsukamoto, K; Feunteun, E; Berrebi, P</t>
  </si>
  <si>
    <t>Gagnaire, P. A.; Minegishi, Y.; Aoyama, J.; Reveillac, E.; Robinet, T.; Bosc, P.; Tsukamoto, K.; Feunteun, E.; Berrebi, P.</t>
  </si>
  <si>
    <t>Ocean currents drive secondary contact between Anguilla marmorata populations in the Indian Ocean</t>
  </si>
  <si>
    <t>MARINE ECOLOGY PROGRESS SERIES</t>
  </si>
  <si>
    <t>Anguilla marmorata; Population evolutionary history; Allopatric divergence; Secondary contact; Cytonuclear disequilibrium; Unidirectional gene flow</t>
  </si>
  <si>
    <t>GIANT MOTTLED EEL; EUROPEAN EEL; MICROSATELLITE LOCI; GENETIC-VARIATION; ATLANTIC EELS; JAPANESE EEL; FRESH-WATER; MIGRATION; JAPONICA; TIME</t>
  </si>
  <si>
    <t>Gagnaire, Pierre-Alexandre/0000-0002-1908-3235; Gagnaire, Pierre-Alexandre/0000-0002-1908-3235; Reveillac, Elodie/0000-0002-1121-638X</t>
  </si>
  <si>
    <t>10.3354/meps07895</t>
  </si>
  <si>
    <t>WOS:000265625200020</t>
  </si>
  <si>
    <t>Sved, JA; McRae, AF; Visscher, PM</t>
  </si>
  <si>
    <t>Sved, John A.; McRae, Allan F.; Visscher, Peter M.</t>
  </si>
  <si>
    <t>Divergence between Human Populations Estimated from Linkage Disequilibrium</t>
  </si>
  <si>
    <t>HUMAN GENOME; HUMAN-EVOLUTION; POSITIVE SELECTION; HAPLOTYPE MAP; MODELS; GENETICS; SIZE; SNPS</t>
  </si>
  <si>
    <t>Visscher, Peter/ABB-6151-2020; McRae, Allan F/J-2644-2014</t>
  </si>
  <si>
    <t>Visscher, Peter/0000-0002-2143-8760; McRae, Allan F/0000-0001-5286-5485</t>
  </si>
  <si>
    <t>10.1016/j.ajhg.2008.10.019</t>
  </si>
  <si>
    <t>WOS:000261822100008</t>
  </si>
  <si>
    <t>Cornuet, JM; Santos, F; Beaumont, MA; Robert, CP; Marin, JM; Balding, DJ; Guillemaud, T; Estoup, A</t>
  </si>
  <si>
    <t>Cornuet, Jean-Marie; Santos, Filipe; Beaumont, Mark A.; Robert, Christian P.; Marin, Jean-Michel; Balding, David J.; Guillemaud, Thomas; Estoup, Arnaud</t>
  </si>
  <si>
    <t>Inferring population history with DIY ABC: a user-friendly approach to approximate Bayesian computation</t>
  </si>
  <si>
    <t>SUBDIVIDED POPULATION; MICROSATELLITES; COALESCENT; DIVERSITY; INFERENCE; GENETICS; DECLINE; MODELS; GROWTH</t>
  </si>
  <si>
    <t>Marin, Jean-Michel/C-7658-2016; Robert, Christian/AAL-2415-2020; guillemaud, thomas/B-4899-2012; Balding, David/G-9898-2011</t>
  </si>
  <si>
    <t>Marin, Jean-Michel/0000-0001-7451-9719; Robert, Christian/0000-0001-6635-3261; guillemaud, thomas/0000-0003-0451-1644; Balding, David/0000-0002-1480-6115; Beaumont, Mark/0000-0002-8773-2743</t>
  </si>
  <si>
    <t>DEC 1</t>
  </si>
  <si>
    <t>10.1093/bioinformatics/btn514</t>
  </si>
  <si>
    <t>WOS:000261168600008</t>
  </si>
  <si>
    <t>Gomez-Uchida, D; Dunphy, KP; O'Connell, MF; Ruzzante, DE</t>
  </si>
  <si>
    <t>Gomez-Uchida, D.; Dunphy, K. P.; O'Connell, M. F.; Ruzzante, D. E.</t>
  </si>
  <si>
    <t>Genetic divergence between sympatric Arctic charr Salvelinus alpinus morphs in Gander Lake, Newfoundland: roles of migration, mutation and unequal effective population sizes</t>
  </si>
  <si>
    <t>conservation; genetic monitoring; microsatellite DNA; salmonid; Salvelinus alpinus; trophic polymorphism</t>
  </si>
  <si>
    <t>SALMON SALMO-SALAR; POLYMORPHIC MICROSATELLITE MARKERS; LINKAGE DISEQUILIBRIUM; TROPHIC SPECIALIZATION; ADAPTIVE DIVERGENCE; STREAM STICKLEBACK; STEPWISE MUTATION; OLIGOTROPHIC LAKE; BROWN TROUT; FLOW</t>
  </si>
  <si>
    <t>Gomez-Uchida, Daniel/AAB-7043-2019</t>
  </si>
  <si>
    <t>Gomez-Uchida, Daniel/0000-0002-5150-2030</t>
  </si>
  <si>
    <t>10.1111/j.1095-8649.2008.02048.x</t>
  </si>
  <si>
    <t>WOS:000261252300013</t>
  </si>
  <si>
    <t>Szovenyi, P; Terracciano, S; Ricca, M; Giordano, S; Shaw, AJ</t>
  </si>
  <si>
    <t>Szoevenyi, P.; Terracciano, S.; Ricca, M.; Giordano, S.; Shaw, A. J.</t>
  </si>
  <si>
    <t>Recent divergence, intercontinental dispersal and shared polymorphism are shaping the genetic structure of amphi-Atlantic peatmoss populations</t>
  </si>
  <si>
    <t>amphi-Atlantic disjunction; ancestral shared polymorphism; coalescent; intercontinental migration; isolation with migration; peatmosses</t>
  </si>
  <si>
    <t>MAXIMUM-LIKELIHOOD-ESTIMATION; MIELICHHOFERIA-ELONGATA; MICROSATELLITE LOCI; CRYPTIC SPECIATION; COMPUTER-PROGRAM; MIGRATION RATES; SPORE DISPERSAL; NORTH-AMERICA; SPHAGNUM; EVOLUTION</t>
  </si>
  <si>
    <t>Giordano, Simonetta/0000-0002-0705-8550</t>
  </si>
  <si>
    <t>10.1111/j.1365-294X.2008.04003.x</t>
  </si>
  <si>
    <t>WOS:000261529900014</t>
  </si>
  <si>
    <t>Osada, N; Innan, H</t>
  </si>
  <si>
    <t>Osada, Naoki; Innan, Hideki</t>
  </si>
  <si>
    <t>Duplication and Gene Conversion in the Drosophila melanogaster Genome</t>
  </si>
  <si>
    <t>RECOMBINATION; EVOLUTION; SEQUENCE; MODEL; RATES; SUBSTITUTIONS; POLYMORPHISM; ORIGINATION; DIVERGENCE; COALESCENT</t>
  </si>
  <si>
    <t>Osada, Naoki/J-3790-2019</t>
  </si>
  <si>
    <t>Osada, Naoki/0000-0003-0180-5372</t>
  </si>
  <si>
    <t>e1000305</t>
  </si>
  <si>
    <t>10.1371/journal.pgen.1000305</t>
  </si>
  <si>
    <t>WOS:000263667900020</t>
  </si>
  <si>
    <t>Heller, R; Lorenzen, ED; Okello, JBA; Masembe, C; Siegismund, HR</t>
  </si>
  <si>
    <t>Heller, R.; Lorenzen, E. D.; Okello, J. B. A.; Masembe, C.; Siegismund, H. R.</t>
  </si>
  <si>
    <t>Mid-Holocene decline in African buffalos inferred from Bayesian coalescent-based analyses of microsatellites and mitochondrial DNA</t>
  </si>
  <si>
    <t>climate change; coalescent; demographic history; population decline; Syncerus caffer</t>
  </si>
  <si>
    <t>EFFECTIVE POPULATION-SIZE; CLIMATE-CHANGE; GENETIC DIVERSITY; ENVIRONMENTAL-CHANGE; DEMOGRAPHIC HISTORY; LAKE TANGANYIKA; INFERENCE; BOTTLENECKS; SEQUENCES; EXPANSION</t>
  </si>
  <si>
    <t>Siegismund, Hans R./K-4332-2014; Lorenzen, Eline/D-1442-2012; Okello, John B A/B-5157-2018; Heller, Rasmus/M-2580-2014</t>
  </si>
  <si>
    <t>Siegismund, Hans R./0000-0001-5757-3131; Lorenzen, Eline/0000-0002-6353-2819; Okello, John B A/0000-0002-5889-1905; Heller, Rasmus/0000-0001-6583-6923</t>
  </si>
  <si>
    <t>10.1111/j.1365-294X.2008.03961.x</t>
  </si>
  <si>
    <t>WOS:000260735300007</t>
  </si>
  <si>
    <t>Morris-Pocock, JA; Taylor, SA; Birt, TP; Damus, M; Piatt, JF; Warheit, KI; Friesen, VL</t>
  </si>
  <si>
    <t>Morris-Pocock, J. A.; Taylor, S. A.; Birt, T. P.; Damus, M.; Piatt, J. F.; Warheit, K. I.; Friesen, V. L.</t>
  </si>
  <si>
    <t>Population genetic structure in Atlantic and Pacific Ocean common murres (Uria aalge): natural replicate tests of post-Pleistocene evolution</t>
  </si>
  <si>
    <t>common murre; genetic equilibrium; phylogeography; Pleistocene; population differentiation; Uria aalge</t>
  </si>
  <si>
    <t>MITOCHONDRIAL CONTROL-REGION; MAXIMUM-LIKELIHOOD; DNA; DIFFERENTIATION; SPECIATION; DIVERSITY; MIGRATION; CONSERVATION; SEQUENCES; RATES</t>
  </si>
  <si>
    <t>Taylor, Scott/0000-0001-9580-9125; Piatt, John/0000-0002-4417-5748</t>
  </si>
  <si>
    <t>10.1111/j.1365-294X.2008.03977.x</t>
  </si>
  <si>
    <t>WOS:000260735300008</t>
  </si>
  <si>
    <t>HALDANE'S RULE IN AN AVIAN SYSTEM: USING CLINE THEORY AND DIVERGENCE POPULATION GENETICS TO TEST FOR DIFFERENTIAL INTROGRESSION OF MITOCHONDRIAL, AUTOSOMAL, AND SEX-LINKED LOCI ACROSS THE PASSERINA BUNTING HYBRID ZONE</t>
  </si>
  <si>
    <t>Gene flow; Indigo Bunting; Lazuli Bunting; reproductive isolation; sex chromosomes; speciation</t>
  </si>
  <si>
    <t>FIRE-BELLIED TOADS; HAPLOTYPE RECONSTRUCTION; DROSOPHILA-PSEUDOOBSCURA; LAZULI BUNTINGS; PAPILIO-GLAUCUS; FEMALE BUNTINGS; BOMBINA-BOMBINA; X-CHROMOSOME; GENOMIC DATA; SPECIATION</t>
  </si>
  <si>
    <t>10.1111/j.1558-5646.2008.00477.x</t>
  </si>
  <si>
    <t>WOS:000259900800013</t>
  </si>
  <si>
    <t>Burgess, R; Yang, Z</t>
  </si>
  <si>
    <t>Burgess, Ralph; Yang, Ziheng</t>
  </si>
  <si>
    <t>Estimation of hominoid ancestral population sizes under Bayesian coalescent models incorporating mutation rate variation and sequencing errors</t>
  </si>
  <si>
    <t>hominoid; ancestral population size; Bayesian inference; MCMC; coalescent model; sequencing errors</t>
  </si>
  <si>
    <t>X-CHROMOSOME INACTIVATION; SPECIES DIVERGENCE TIMES; DNA-SEQUENCES; GENE FLOW; DROSOPHILA-PSEUDOOBSCURA; MOLECULAR EVOLUTION; COMPLEX SPECIATION; GENERATION TIME; PATTERNS; DIVERSITY</t>
  </si>
  <si>
    <t>Yang, Ziheng/C-1358-2008</t>
  </si>
  <si>
    <t>10.1093/molbev/msn148</t>
  </si>
  <si>
    <t>WOS:000258473400018</t>
  </si>
  <si>
    <t>Green Accepted, Bronze</t>
  </si>
  <si>
    <t>Trenel, P; Hansen, MM; Normand, S; Borchsenius, F</t>
  </si>
  <si>
    <t>Trenel, Philipp; Hansen, Michael M.; Normand, Signe; Borchsenius, Finn</t>
  </si>
  <si>
    <t>Landscape genetics, historical isolation and cross-Andean gene flow in the wax palm, Ceroxylon echinulatum (Arecaceae)</t>
  </si>
  <si>
    <t>Amotape-Huancabamba zone; Andean phylogeography; clinal isolation; landscape genetics; Palmae; vicariance</t>
  </si>
  <si>
    <t>MULTILOCUS GENOTYPE DATA; MICROSATELLITE MARKERS; POPULATION-STRUCTURE; EVOLUTIONARY HISTORY; ALLELE FREQUENCIES; SOUTH-AMERICA; F-STATISTICS; DIFFERENTIATION; DISPERSAL; DIVERSIFICATION</t>
  </si>
  <si>
    <t>Hansen, Michael M./Z-5047-2019; Hansen, Michael/I-5979-2013; Normand, Signe/A-1561-2012; Hansen, Michael/C-3336-2008</t>
  </si>
  <si>
    <t>Hansen, Michael M./0000-0001-5372-4828; Hansen, Michael/0000-0001-5372-4828; Normand, Signe/0000-0002-8782-4154; Trenel, Philipp/0000-0002-4859-1087</t>
  </si>
  <si>
    <t>10.1111/j.1365-294X.2008.03853.x</t>
  </si>
  <si>
    <t>WOS:000257781300009</t>
  </si>
  <si>
    <t>Innan, H; Kim, Y</t>
  </si>
  <si>
    <t>Innan, Hideki; Kim, Yuseob</t>
  </si>
  <si>
    <t>Detecting local adaptation using the joint sampling of polymorphism data in the parental and derived populations</t>
  </si>
  <si>
    <t>STANDING GENETIC-VARIATION; NATURAL-SELECTION; POSITIVE SELECTION; ARTIFICIAL SELECTION; NUCLEOTIDE VARIATION; ALLELIC CLASSES; GENOME; DOMESTICATION; HITCHHIKING; DIVERGENCE</t>
  </si>
  <si>
    <t>10.1534/genetics.108.086835</t>
  </si>
  <si>
    <t>WOS:000258313400043</t>
  </si>
  <si>
    <t>Ramsden, C; Melo, FL; Figueiredo, LM; Holmes, EC; Zanotto, PMA</t>
  </si>
  <si>
    <t>Ramsden, Cadhla; Melo, Fernando L.; Figueiredo, Luiz. M.; Holmes, Edward C.; Zanotto, Paolo M. A.</t>
  </si>
  <si>
    <t>VGDN Consortium</t>
  </si>
  <si>
    <t>High rates of molecular evolution in hantaviruses</t>
  </si>
  <si>
    <t>hantavirus; nucleotide substitution; molecular evolution; substitution rates</t>
  </si>
  <si>
    <t>PULMONARY SYNDROME; GENETIC DIVERSITY; VIRUS EVOLUTION; NORTH-AMERICA; RNA VIRUSES; INFECTION; MICE; TRANSMISSION; SUBSTITUTION; POPULATIONS</t>
  </si>
  <si>
    <t>Melo, Fernando Lucas/U-6535-2017; de Sousa, Ricardo Luiz Moro/F-9084-2016; de A. Zanotto, Paolo M./B-9286-2019; Braconi, Carla T./B-3320-2014; Holmes, Edward/Y-2789-2019</t>
  </si>
  <si>
    <t>Melo, Fernando Lucas/0000-0002-9591-0239; de Sousa, Ricardo Luiz Moro/0000-0001-7327-3999; de A. Zanotto, Paolo M./0000-0002-8167-0625; Braconi, Carla T./0000-0002-5370-8980; Holmes, Edward/0000-0001-9596-3552; Moreli, Marcos/0000-0002-9599-361X; Firth, Cadhla/0000-0002-2040-8973; Araujo, Jansen/0000-0002-7250-3024; Pereira de Souza, Renato/0000-0003-1315-7085</t>
  </si>
  <si>
    <t>10.1093/molbev/msn093</t>
  </si>
  <si>
    <t>WOS:000256979100024</t>
  </si>
  <si>
    <t>Campos, R; Storz, JF; Ferrand, N</t>
  </si>
  <si>
    <t>Campos, R.; Storz, J. F.; Ferrand, N.</t>
  </si>
  <si>
    <t>Evidence for contrasting modes of selection at interacting globin genes in the European rabbit (Oryctolagus cuniculus)</t>
  </si>
  <si>
    <t>adaptation; selection; allozyme; population structure; coalescent; HBA and HBB</t>
  </si>
  <si>
    <t>AMINO-ACID-SEQUENCE; IBERIAN PENINSULA; ELECTROPHORETIC POLYMORPHISM; NATURAL HYBRIDIZATION; NUCLEOTIDE DIVERSITY; HEMOGLOBIN-FUNCTION; HYBRID ZONE; WILD RABBIT; POPULATIONS; LOCI</t>
  </si>
  <si>
    <t>Campos, Rita/T-3575-2017; Ferrand, Nuno/E-6085-2014</t>
  </si>
  <si>
    <t>Campos, Rita/0000-0003-4184-3269; Ferrand, Nuno/0000-0002-2408-4195</t>
  </si>
  <si>
    <t>10.1038/hdy.2008.26</t>
  </si>
  <si>
    <t>WOS:000256111800010</t>
  </si>
  <si>
    <t>Faure, MF; David, P; Bonhomme, F; Bierne, N</t>
  </si>
  <si>
    <t>Faure, Matthieu F.; David, Patrice; Bonhomme, Francois; Bierne, Nicolas</t>
  </si>
  <si>
    <t>Genetic hitchhiking in a subdivided population of Mytilus edulis</t>
  </si>
  <si>
    <t>MOSAIC HYBRID ZONE; SELECTIVE SWEEP; DROSOPHILA-MELANOGASTER; NATURAL-SELECTION; MARKER LOCI; POLYMORPHISM; NUMBER; COALESCENT; PATTERNS; ATLANTIC</t>
  </si>
  <si>
    <t>Bonhomme, Francois/C-6290-2012</t>
  </si>
  <si>
    <t>Bonhomme, Francois/0000-0002-8792-9239; Bierne, Nicolas/0000-0003-1856-3197</t>
  </si>
  <si>
    <t>MAY 30</t>
  </si>
  <si>
    <t>10.1186/1471-2148-8-164</t>
  </si>
  <si>
    <t>WOS:000257682500001</t>
  </si>
  <si>
    <t>Salazar, C; Jiggins, CD; Taylor, JE; Kronforst, MR; Linares, M</t>
  </si>
  <si>
    <t>Salazar, Camilo; Jiggins, Chris D.; Taylor, Jesse E.; Kronforst, Marcus R.; Linares, Mauricio</t>
  </si>
  <si>
    <t>Gene flow and the genealogical history of Heliconius heurippa</t>
  </si>
  <si>
    <t>HOMOPLOID HYBRID SPECIATION; DROSOPHILA-PSEUDOOBSCURA; ADAPTIVE RADIATION; SPECIES BOUNDARY; HYBRIDIZATION; RECOMBINATION; PATTERNS; DIVERGENCE; SUNFLOWERS; SELECTION</t>
  </si>
  <si>
    <t>Jiggins, Chris/T-4296-2019; Jiggins, Chris D/B-9960-2008; C, Salazar/A-1647-2010; Linares, Mauricio/I-3509-2016</t>
  </si>
  <si>
    <t>Jiggins, Chris/0000-0002-7809-062X; Jiggins, Chris D/0000-0002-7809-062X; C, Salazar/0000-0001-9217-6588; Linares, Mauricio/0000-0002-1021-0226</t>
  </si>
  <si>
    <t>MAY 2</t>
  </si>
  <si>
    <t>10.1186/1471-2148-8-132</t>
  </si>
  <si>
    <t>WOS:000256401800002</t>
  </si>
  <si>
    <t>Eckert, AJ; Tearse, BR; Hall, BD</t>
  </si>
  <si>
    <t>Eckert, Andrew J.; Tearse, Brandon R.; Hall, Benjamin D.</t>
  </si>
  <si>
    <t>A phylogeographical analysis of the range disjunction for foxtail pine (Pinus balfouriana, Pinaceae): the role of Pleistocene glaciation</t>
  </si>
  <si>
    <t>foxtail pine; Pinus balfouriana; phylogeography; Pleistocene glaciation; isolation with migration model; gene flow</t>
  </si>
  <si>
    <t>PHYLOGENETIC-RELATIONSHIPS; GENE FLOW; MITOCHONDRIAL GENOME; KLAMATH MOUNTAINS; DIVERGENCE TIMES; CHLOROPLAST DNA; ICE AGES; CALIFORNIA; POPULATION; DIVERSITY</t>
  </si>
  <si>
    <t>Eckert, Andrew/E-4788-2011</t>
  </si>
  <si>
    <t>Eckert, Andrew/0000-0002-6522-2646</t>
  </si>
  <si>
    <t>10.1111/j.1365-294X.2008.03722.x</t>
  </si>
  <si>
    <t>WOS:000254953900014</t>
  </si>
  <si>
    <t>Teshima, KM; Innan, H</t>
  </si>
  <si>
    <t>Teshima, Kosuke M.; Innan, Hideki</t>
  </si>
  <si>
    <t>Neofunctionalization of duplicated genes under the pressure of gene conversion</t>
  </si>
  <si>
    <t>MULTIGENE FAMILY; COLOR-VISION; SELECTION; POPULATION; GREEN; RED; COALESCENT; EVOLUTION; GENOME; RECOMBINATION</t>
  </si>
  <si>
    <t>teshima, kosuke/0000-0003-4854-1060</t>
  </si>
  <si>
    <t>10.1534/genetics.107.082933</t>
  </si>
  <si>
    <t>WOS:000254921600025</t>
  </si>
  <si>
    <t>Cutter, AD</t>
  </si>
  <si>
    <t>Cutter, Asher D.</t>
  </si>
  <si>
    <t>Multilocus patterns of polymorphism and selection across the X chromosome of Caenorhabditis remanei</t>
  </si>
  <si>
    <t>SYNONYMOUS CODON USAGE; GENOME-WIDE DEPARTURE; GENE CONVERSION; LINKAGE DISEQUILIBRIUM; NUCLEOTIDE POLYMORPHISM; MOLECULAR EVOLUTION; RECOMBINATION RATE; NEUTRAL MODEL; NATURAL-POPULATIONS; STATISTICAL TESTS</t>
  </si>
  <si>
    <t>Cutter, Asher/ABA-9539-2020; Cutter, Asher/A-5647-2009</t>
  </si>
  <si>
    <t xml:space="preserve">Cutter, Asher/0000-0001-7141-0013; </t>
  </si>
  <si>
    <t>10.1534/genetics.107.085803</t>
  </si>
  <si>
    <t>WOS:000254921600046</t>
  </si>
  <si>
    <t>Romano, CM; Zanotto, PMDA; Holmes, EC</t>
  </si>
  <si>
    <t>Romano, Camila M.; Zanotto, Paolo M. de A.; Holmes, Edward C.</t>
  </si>
  <si>
    <t>Bayesian coalescent analysis reveals a high rate of molecular evolution in GB virus C</t>
  </si>
  <si>
    <t>JOURNAL OF MOLECULAR EVOLUTION</t>
  </si>
  <si>
    <t>GB virus C; molecular clock; substitution rate; codivergence; phylogeny; coalescent theory</t>
  </si>
  <si>
    <t>HEPATITIS-G VIRUS; C/HEPATITIS-G VIRUS; C/HGV INFECTION; SEQUENCE; PHYLOGENY; DIVERSITY; ORIGIN; GENOME</t>
  </si>
  <si>
    <t>Holmes, Edward/Y-2789-2019; Romano, Camila M/C-8185-2013; Romano, Camila/ABC-2883-2020; de A. Zanotto, Paolo M./B-9286-2019</t>
  </si>
  <si>
    <t>Holmes, Edward/0000-0001-9596-3552; Romano, Camila/0000-0003-4550-1987; de A. Zanotto, Paolo M./0000-0002-8167-0625</t>
  </si>
  <si>
    <t>10.1007/s00239-008-9087-3</t>
  </si>
  <si>
    <t>WOS:000255629600009</t>
  </si>
  <si>
    <t>Ramos-Onsins, SE; Puerma, E; Balana-Alcaide, D; Salguero, D; Aguade, M</t>
  </si>
  <si>
    <t>Ramos-Onsins, S. E.; Puerma, E.; Balana-Alcaide, D.; Salguero, D.; Aguade, M.</t>
  </si>
  <si>
    <t>Multilocus analysis of variation using a large empirical data set: phenylpropanoid pathway genes in Arabidopsis thaliana</t>
  </si>
  <si>
    <t>Arabidopsis thaliana; empirical distribution; nucleotide variation; population genetics; standard neutral model</t>
  </si>
  <si>
    <t>MOLECULAR POPULATION-GENETICS; ALCOHOL-DEHYDROGENASE LOCUS; EVOLUTIONARY RATE VARIATION; NUCLEOTIDE POLYMORPHISM; SEQUENCE VARIATION; FLOWERING TIME; NEUTRAL MODEL; ADH LOCUS; RECOMBINATION; DIVERGENCE</t>
  </si>
  <si>
    <t>Ramos-Onsins, Sebastian/B-4822-2015</t>
  </si>
  <si>
    <t>Ramos-Onsins, Sebastian/0000-0002-1776-140X; Aguade, Montserrat/0000-0002-3884-7800; Puerma, Eva/0000-0001-7261-187X</t>
  </si>
  <si>
    <t>10.1111/j.1365-294X.2007.03633.x</t>
  </si>
  <si>
    <t>WOS:000253481600006</t>
  </si>
  <si>
    <t>Kitchen, A; Miyamoto, MM; Mulligan, CJ</t>
  </si>
  <si>
    <t>Kitchen, Andrew; Miyamoto, Michael M.; Mulligan, Connie J.</t>
  </si>
  <si>
    <t>A Three-Stage Colonization Model for the Peopling of the Americas</t>
  </si>
  <si>
    <t>HUMAN MITOCHONDRIAL GENOME; DNA-SEQUENCE DATA; NEW-WORLD; NATIVE-AMERICANS; NORTH-AMERICA; MTDNA VARIATION; REGION SEQUENCES; MODERN HUMANS; EVOLUTIONARY; POPULATIONS</t>
  </si>
  <si>
    <t>FEB 13</t>
  </si>
  <si>
    <t>e1596</t>
  </si>
  <si>
    <t>10.1371/journal.pone.0001596</t>
  </si>
  <si>
    <t>WOS:000260535900030</t>
  </si>
  <si>
    <t>Atkinson, QD; Gray, RD; Drummond, AJ</t>
  </si>
  <si>
    <t>Atkinson, Quentin D.; Gray, Russell D.; Drummond, Alexei J.</t>
  </si>
  <si>
    <t>MtDNA variation predicts population size in humans and reveals a major southern Asian chapter in human prehistory</t>
  </si>
  <si>
    <t>mitochondrial DNA; human evolution; population genetics; Bayesian skyline plot; anthropology</t>
  </si>
  <si>
    <t>MITOCHONDRIAL GENOME VARIATION; DIVERGENCE TIMES; EVOLUTION; DNA; HISTORY; AFRICA; ORIGIN; COLONIZATION; EXPANSIONS; REVOLUTION</t>
  </si>
  <si>
    <t>Gray, Russell/H-2078-2015; Drummond, Alexei J/A-3209-2010</t>
  </si>
  <si>
    <t>Gray, Russell/0000-0002-9858-0191; Drummond, Alexei J/0000-0003-4454-2576; Atkinson, Quentin/0000-0002-8499-7535</t>
  </si>
  <si>
    <t>10.1093/molbev/msm277</t>
  </si>
  <si>
    <t>WOS:000253634800024</t>
  </si>
  <si>
    <t>Cox, MP; Mendez, FL; Karafet, TM; Pilkington, MM; Kingan, SB; Destro-Bisol, G; Strassmann, BI; Hammer, MF</t>
  </si>
  <si>
    <t>Cox, Murray P.; Mendez, Fernando L.; Karafet, Tatiana M.; Pilkington, Maya Metni; Kingan, Sarah B.; Destro-Bisol, Giovanni; Strassmann, Beverly I.; Hammer, Michael F.</t>
  </si>
  <si>
    <t>Testing for archaic hominin admixture on the X chromosome: Model likelihoods for the modern human RRM2P4 region from summaries of genealogical topology under the structured coalescent</t>
  </si>
  <si>
    <t>DNA-SEQUENCE VARIATION; HUMAN GENOME; HUMAN ORIGINS; POPULATION; DIVERSITY; HAPLOTYPE; AFRICA; DIVERGENCE; REVOLUTION; SELECTION</t>
  </si>
  <si>
    <t>Cox, Murray/0000-0003-1936-0236; Mendez, Fernando/0000-0002-0879-3813; Destro Bisol, Giovanni/0000-0002-4232-9715</t>
  </si>
  <si>
    <t>10.1534/genetics.107.080432</t>
  </si>
  <si>
    <t>WOS:000252742200034</t>
  </si>
  <si>
    <t>Carr, SM; Marshall, HD</t>
  </si>
  <si>
    <t>Carr, Steven M.; Marshall, H. Dawn</t>
  </si>
  <si>
    <t>Phylogeographic analysis of complete mtDNA genomes from Walleye Pollock (Gadus chalcogrammus Pallas, 1811) shows an ancient origin of genetic biodiversity</t>
  </si>
  <si>
    <t>Gadus chalcogrammus; Theragra; finnmarchica; phylogeography; mitogenomics</t>
  </si>
  <si>
    <t>MITOCHONDRIAL-DNA; THERAGRA-CHALCOGRAMMA; 1956 TELEOSTEI; BERING-SEA; GADIDAE</t>
  </si>
  <si>
    <t>10.1080/19401730802570942</t>
  </si>
  <si>
    <t>WOS:000263042100003</t>
  </si>
  <si>
    <t>Fleischer, RC; Boarman, WI; Gonzalez, EG; Godinez, A; Omland, KE; Young, S; Helgen, L; Syed, G; Mcintosh, CE</t>
  </si>
  <si>
    <t>Fleischer, Robert C.; Boarman, William I.; Gonzalez, Elena G.; Godinez, Alvaro; Omland, Kevin E.; Young, Sarah; Helgen, Lauren; Syed, Gracia; Mcintosh, Carl E.</t>
  </si>
  <si>
    <t>As the raven flies: using genetic data to infer the history of invasive common raven (Corvus corax) populations in the Mojave Desert</t>
  </si>
  <si>
    <t>control region; Corvus; invasive species; microsatellites; Mojave Desert; ravens</t>
  </si>
  <si>
    <t>MAXIMUM-LIKELIHOOD-ESTIMATION; NORTHERN POPULATIONS; COALESCENT APPROACH; MITOCHONDRIAL-DNA; COMPUTER-PROGRAM; MIGRATION RATES; YELLOW WARBLER; MARIANA CROW; DIFFERENTIATION; MICROSATELLITES</t>
  </si>
  <si>
    <t>Omland, Kevin E/A-8887-2010; Gonzalez, Elena/E-4465-2013; Gonzalez, Elena G/AAY-3198-2020; Gonzalez, Elena/B-5933-2008; Young, Sarah/E-2883-2014</t>
  </si>
  <si>
    <t>Omland, Kevin E/0000-0002-3863-5509; Gonzalez, Elena/0000-0002-4614-3889; Gonzalez, Elena G/0000-0002-4614-3889; Young, Sarah/0000-0002-8301-5106</t>
  </si>
  <si>
    <t>10.1111/j.1365-294X.2007.03532.x</t>
  </si>
  <si>
    <t>WOS:000251740500037</t>
  </si>
  <si>
    <t>Belfiore, NM; Liu, L; Moritz, C</t>
  </si>
  <si>
    <t>Belfiore, Natalia M.; Liu, Liang; Moritz, Craig</t>
  </si>
  <si>
    <t>Multilocus phylogenetics of a rapid radiation in the genus thomomys (Rodentia : Geomyidae)</t>
  </si>
  <si>
    <t>gene tree; importance sampling; incomplete lineage sorting; multilocus phylogeny; pocket gopher; species tree; Thomomys; Geomyidae</t>
  </si>
  <si>
    <t>BASIN POCKET GOPHER; SPECIES TREES; EVOLUTIONARY DIFFERENTIATION; BAYESIAN PHYLOGENETICS; SUBSTITUTION RATES; MITOCHONDRIAL-DNA; TALPOIDES COMPLEX; GENETIC-VARIATION; GENOME EVOLUTION; POPULATIONS</t>
  </si>
  <si>
    <t>10.1080/10635150802044011</t>
  </si>
  <si>
    <t>WOS:000255690200010</t>
  </si>
  <si>
    <t>Anthony, NM; Johnson-Bawe, M; Jeffery, K; Clifford, SL; Abernethy, KA; Tutin, CE; Lahm, SA; White, LJT; Utley, JF; Wickings, EJ; Bruford, MW</t>
  </si>
  <si>
    <t>Anthony, Nicola M.; Johnson-Bawe, Mireille; Jeffery, Kathryn; Clifford, Stephen L.; Abernethy, Kate A.; Tutin, Caroline E.; Lahm, Sally A.; White, Lee J. T.; Utley, John F.; Wickings, E. Jean; Bruford, Michael W.</t>
  </si>
  <si>
    <t>The role of Pleistocene refugia and rivers in shaping gorilla genetic diversity in central Africa</t>
  </si>
  <si>
    <t>control region; mitochondrial; phylogeography; refugium</t>
  </si>
  <si>
    <t>MITOCHONDRIAL-DNA SEQUENCE; POPULATION-GROWTH; NUCLEAR INTEGRATIONS; ALTERNATIVE MODELS; ICE AGES; FOREST; PHYLOGEOGRAPHY; SPECIATION; DIVERSIFICATION; EVOLUTION</t>
  </si>
  <si>
    <t>Bruford, Michael/Y-7463-2019; Bruford, Michael W/D-3750-2009; Jeffery, Kathryn J/G-2530-2013</t>
  </si>
  <si>
    <t>Bruford, Michael/0000-0001-6357-6080; Bruford, Michael W/0000-0001-6357-6080; Jeffery, Kathryn J/0000-0002-2632-0008; Abernethy, Katharine/0000-0002-0393-9342</t>
  </si>
  <si>
    <t>DEC 18</t>
  </si>
  <si>
    <t>10.1073/pnas.0704816105</t>
  </si>
  <si>
    <t>WOS:000251885000051</t>
  </si>
  <si>
    <t>Garrigan, D; Kingan, SB; Pilkington, MM; Wilder, JA; Cox, MP; Soodyall, H; Strassmann, B; Destro-Bisol, G; de Knijff, P; Novelletto, A; Friedlaender, J; Hammer, MF</t>
  </si>
  <si>
    <t>Garrigan, Daniel; Kingan, Sarah B.; Pilkington, Maya M.; Wilder, Jason A.; Cox, Murray P.; Soodyall, Himla; Strassmann, Beverly; Destro-Bisol, Giovanni; de Knijff, Peter; Novelletto, Andrea; Friedlaender, Jonathan; Hammer, Michael F.</t>
  </si>
  <si>
    <t>Inferring human population sizes, divergence times and rates of gene flow from mitochondrial, X and Y chromosome resequencing data</t>
  </si>
  <si>
    <t>MIGRATION RATES; NONEQUILIBRIUM MODELS; UNSAMPLED POPULATIONS; SAMPLED POPULATIONS; SEQUENCE VARIATION; WORLD POPULATIONS; DNA-SEQUENCES; HUMAN GENOME; DIVERSITY; PATTERNS</t>
  </si>
  <si>
    <t>Cox, Murray/A-1459-2012; de Knijff, Peter/Y-2519-2018; Garrigan, Daniel/N-6587-2013</t>
  </si>
  <si>
    <t>Cox, Murray/0000-0003-1936-0236; de Knijff, Peter/0000-0002-0899-771X; Garrigan, Daniel/0000-0002-7000-6788; Destro Bisol, Giovanni/0000-0002-4232-9715; Novelletto, Andrea/0000-0002-1146-7680</t>
  </si>
  <si>
    <t>10.1534/genetics.107.077495</t>
  </si>
  <si>
    <t>WOS:000251949800020</t>
  </si>
  <si>
    <t>Bisharat, N; Cohen, DI; Maiden, MC; Crook, DW; Peto, T; Harding, RM</t>
  </si>
  <si>
    <t>Bisharat, Naiel; Cohen, Daniel I.; Maiden, Martin C.; Crook, Derrick W.; Peto, Tim; Harding, Rosalind M.</t>
  </si>
  <si>
    <t>The evolution of genetic structure in the marine pathogen, Vibrio vulnificus</t>
  </si>
  <si>
    <t>recombination; linkage disequilibrium; Vibrio vulnificus; sequence diversity; clonal frame; coalescence-based methods</t>
  </si>
  <si>
    <t>DNA POLYMORPHISM; SEQUENCE DATA; RECOMBINATION; COALESCENT; INFERENCE; MUTATION; CONSEQUENCES; BACTERIA; MODELS; COAST</t>
  </si>
  <si>
    <t>Maiden, Martin C J/C-5055-2014; Maiden, Martin/N-6805-2019</t>
  </si>
  <si>
    <t>Maiden, Martin C J/0000-0001-6321-5138; Maiden, Martin/0000-0001-6321-5138; Cohen, Daniel/0000-0003-2664-2303</t>
  </si>
  <si>
    <t>10.1016/j.meegid.2007.07.007</t>
  </si>
  <si>
    <t>WOS:000251436900002</t>
  </si>
  <si>
    <t>Rottenstreich, S; Hamilton, MB; Miller, JR</t>
  </si>
  <si>
    <t>Rottenstreich, Sivan; Hamilton, Matthew B.; Miller, Judith R.</t>
  </si>
  <si>
    <t>Dynamics of F-st for the island model</t>
  </si>
  <si>
    <t>F statistics; F-st; island model; coalescent</t>
  </si>
  <si>
    <t>POPULATION-STRUCTURE; FINITE NUMBER; STATISTICS; DIFFERENTIATION; MIGRATION; SELECTION; IDENTITY; DRIFT; FST</t>
  </si>
  <si>
    <t>10.1016/j.tpb.2007.08.007</t>
  </si>
  <si>
    <t>WOS:000251279400004</t>
  </si>
  <si>
    <t>Ross, KG; Krieger, MJB; Keller, L; Shoemaker, DD</t>
  </si>
  <si>
    <t>Ross, Kenneth G.; Krieger, Michael J. B.; Keller, Laurent; Shoemaker, D. Dewayne</t>
  </si>
  <si>
    <t>Genetic variation and structure in native populations of the fire ant Solenopsis invicta: evolutionary and demographic implications</t>
  </si>
  <si>
    <t>allozymes; colonization; dispersal; gene flow; microsatellites; migration; mtDNA; population differentiation; range expansion</t>
  </si>
  <si>
    <t>MAXIMUM-LIKELIHOOD-ESTIMATION; MITOCHONDRIAL-DNA MARKERS; MULTILOCUS GENOTYPE DATA; SOUTH-AMERICAN RANGE; MOLECULAR MARKERS; HIERARCHICAL ANALYSIS; GEOGRAPHIC DISTANCE; MICROSATELLITE LOCI; COALESCENT APPROACH; MIGRATION RATES</t>
  </si>
  <si>
    <t>keller, laurent/AAI-7175-2020</t>
  </si>
  <si>
    <t>Shoemaker, DeWayne/0000-0003-3659-8393; keller, laurent/0000-0002-5046-9953</t>
  </si>
  <si>
    <t>10.1111/j.1095-8312.2007.00853.x</t>
  </si>
  <si>
    <t>WOS:000250250800012</t>
  </si>
  <si>
    <t>Rottenstreich, S; Miller, JR; Hamilton, MB</t>
  </si>
  <si>
    <t>Rottenstreich, Sivan; Miller, Judith R.; Hamilton, Matthew B.</t>
  </si>
  <si>
    <t>Steady state of homozygosity and G(st) for the island model</t>
  </si>
  <si>
    <t>F statistics; G(st); island model; coalescent; homozygosity</t>
  </si>
  <si>
    <t>ISOLATED POPULATIONS; FINITE NUMBER; SELECTION; DIFFERENTIATION; VARIANCE; IDENTITY; DRIFT; FST</t>
  </si>
  <si>
    <t>10.1016/j.tpb.2007.06.001</t>
  </si>
  <si>
    <t>WOS:000249308900005</t>
  </si>
  <si>
    <t>Tsumura, Y; Kado, T; Takahashi, T; Tani, N; Ujino-Ihara, T; Iwata, H</t>
  </si>
  <si>
    <t>Tsumura, Yoshihiko; Kado, Tomoyuki; Takahashi, Tomokazu; Tani, Naoki; Ujino-Ihara, Tokuko; Iwata, Hiroyoshi</t>
  </si>
  <si>
    <t>Genome scan to detect genetic structure and adaptive genes of natural populations of Cryptomeria japonica</t>
  </si>
  <si>
    <t>MARKERS; DIVERSITY; EVOLUTION; LOCI; MICROSATELLITES; DIFFERENTIATION; MIGRATION; SELECTION; CONIFERS; DISTANCE</t>
  </si>
  <si>
    <t>10.1534/genetics.107.072652</t>
  </si>
  <si>
    <t>WOS:000249530000038</t>
  </si>
  <si>
    <t>Barr, CM; Keller, SR; Ingvarsson, PK; Sloan, DB; Taylor, DR</t>
  </si>
  <si>
    <t>Barr, Camille M.; Keller, Stephen R.; Ingvarsson, Par K.; Sloan, Daniel B.; Taylor, Douglas R.</t>
  </si>
  <si>
    <t>Variation in mutation rate and polymorphism among mitochondrial genes of Silene vulgaris</t>
  </si>
  <si>
    <t>plant mitochondria; polymorphism; mutation rate; recombination; Silene vulgaris</t>
  </si>
  <si>
    <t>NUCLEOTIDE SUBSTITUTION; DETECTING RECOMBINATION; PLANT MITOCHONDRIAL; DNA-SEQUENCES; MOLECULAR EVOLUTION; SELECTION; CHLOROPLAST; COALESCENT; DIVERSITY; INTRONS</t>
  </si>
  <si>
    <t>Keller, Stephen/J-6652-2013; Sloan, Daniel/D-4152-2011; Ingvarsson, Par/G-2748-2010</t>
  </si>
  <si>
    <t>Keller, Stephen/0000-0001-8887-9213; Ingvarsson, Par/0000-0001-9225-7521; Sloan, Daniel/0000-0002-3618-0897</t>
  </si>
  <si>
    <t>10.1093/molbev/msm106</t>
  </si>
  <si>
    <t>WOS:000248848400025</t>
  </si>
  <si>
    <t>Westgaard, JI; Fevolden, SE</t>
  </si>
  <si>
    <t>Westgaard, Jon-Ivar; Fevolden, Svein-Erik</t>
  </si>
  <si>
    <t>Atlantic cod (Gadus morhua L.) in inner and outer coastal zones of northern Norway display divergent genetic signature at non-neutral loci</t>
  </si>
  <si>
    <t>FISHERIES RESEARCH</t>
  </si>
  <si>
    <t>Atlantic cod; microsatellites; population structure; selection</t>
  </si>
  <si>
    <t>PAN-I LOCUS; POPULATION-STRUCTURE; DROSOPHILA-MELANOGASTER; MICROSATELLITE LOCI; ALCOHOL-DEHYDROGENASE; ARCTIC POPULATIONS; ALLELE FREQUENCIES; MOLECULAR ANALYSIS; SEQUENCE VARIATION; NATURAL-SELECTION</t>
  </si>
  <si>
    <t>10.1016/j.fishres.2007.04.001</t>
  </si>
  <si>
    <t>WOS:000247697600009</t>
  </si>
  <si>
    <t>Gayden, T; Cadenas, AM; Regueiro, M; Singh, NB; Zhivotovsky, LA; Underhill, PA; Cavalli-Sforza, LL; Herrera, RJ</t>
  </si>
  <si>
    <t>Gayden, Tenzin; Cadenas, Alicia M.; Regueiro, Maria; Singh, Nanda B.; Zhivotovsky, Lev A.; Underhill, Peter A.; Cavalli-Sforza, Luigi L.; Herrera, Rene J.</t>
  </si>
  <si>
    <t>The Himalayas as a directional barrier to gene flow</t>
  </si>
  <si>
    <t>Y-CHROMOSOME EVIDENCE; HIGH-RESOLUTION ANALYSIS; HUMAN-POPULATIONS; MICROSATELLITE HAPLOTYPES; HUMAN MIGRATIONS; ANDAMAN ISLANDERS; PATERNAL LINEAGES; DIVERGENCE TIME; SOUTHEAST-ASIA; MODERN HUMANS</t>
  </si>
  <si>
    <t>Zhivotovsky, Lev A/A-1351-2012</t>
  </si>
  <si>
    <t>10.1086/516757</t>
  </si>
  <si>
    <t>WOS:000245973200007</t>
  </si>
  <si>
    <t>Labuda, D; Labbe, C; Langlois, S; Lefebvre, JF; Freytag, V; Moreau, C; Sawicki, J; Beaulieu, P; Pastinen, T; Hudson, TJ; Sinnett, D</t>
  </si>
  <si>
    <t>Labuda, Damian; Labbe, Catherine; Langlois, Sylvie; Lefebvre, Jean-Francois; Freytag, Virginie; Moreau, Claudia; Sawicki, Jakub; Beaulieu, Patrick; Pastinen, Tomi; Hudson, Thomas J.; Sinnett, Daniel</t>
  </si>
  <si>
    <t>Patterns of variation in DNA segments upstream of transcription start sites</t>
  </si>
  <si>
    <t>HUMAN MUTATION</t>
  </si>
  <si>
    <t>DNA diversity; promoter regions; haplotypes; selective sweeps; human populations</t>
  </si>
  <si>
    <t>POSITIVE SELECTION; STATISTICAL-METHOD; SEQUENCE VARIATION; POLYMORPHISM; EVOLUTION; PROMOTER; HITCHHIKING; NEUTRALITY; REGION; MITOCHONDRIAL</t>
  </si>
  <si>
    <t>sinnett, daniel/S-4589-2017</t>
  </si>
  <si>
    <t>sinnett, daniel/0000-0003-3625-6676</t>
  </si>
  <si>
    <t>10.1002/humu.20463</t>
  </si>
  <si>
    <t>WOS:000245788700004</t>
  </si>
  <si>
    <t>Melo, M; O'Ryan, C</t>
  </si>
  <si>
    <t>Melo, Martim; O'Ryan, Colleen</t>
  </si>
  <si>
    <t>Genetic differentiation between Principe Island and mainland populations of the grey parrot (Psittacus erithacus), and implications for conservation</t>
  </si>
  <si>
    <t>conservation; gene duplication; Gulf of Guinea; introgression; mitochondrial DNA; phylogeography; Psittacus erithacus</t>
  </si>
  <si>
    <t>MAXIMUM-LIKELIHOOD-ESTIMATION; MITOCHONDRIAL; EVOLUTION; COALESCENT; AVES; DIVERSIFICATION; PHYLOGENY; RADIATION; NUCLEAR; GUINEA</t>
  </si>
  <si>
    <t>Melo, Martim/L-7704-2013</t>
  </si>
  <si>
    <t>Melo, Martim/0000-0003-1394-4361</t>
  </si>
  <si>
    <t>10.1111/j.1365-294X.2006.03128.x</t>
  </si>
  <si>
    <t>WOS:000245313300009</t>
  </si>
  <si>
    <t>Didelot, X; Falush, D</t>
  </si>
  <si>
    <t>Didelot, Xavier; Falush, Daniel</t>
  </si>
  <si>
    <t>Inference of bacterial microevolution using multilocus sequence data</t>
  </si>
  <si>
    <t>LATERAL GENE-TRANSFER; POPULATION-STRUCTURE; BAYESIAN-INFERENCE; RECOMBINATION; COALESCENT; EVOLUTION; PHYLOGENETICS; RELATEDNESS; DIVERGENCE; ALIGNMENT</t>
  </si>
  <si>
    <t>Didelot, Xavier/H-1608-2013; Weinstock, George M/C-6314-2013; Didelot, Xavier/P-4282-2019</t>
  </si>
  <si>
    <t>Didelot, Xavier/0000-0003-1885-500X; Weinstock, George M/0000-0002-2997-4592; Didelot, Xavier/0000-0003-1885-500X</t>
  </si>
  <si>
    <t>10.1534/genetics.106.063305</t>
  </si>
  <si>
    <t>WOS:000245590600024</t>
  </si>
  <si>
    <t>Chapuis, MP; Estoup, A</t>
  </si>
  <si>
    <t>Chapuis, Marie-Pierre; Estoup, Arnaud</t>
  </si>
  <si>
    <t>Microsatellite null alleles and estimation of population differentiation</t>
  </si>
  <si>
    <t>coalescent; microsatellite; null alleles; population differentiation; F statistics; genetic distances</t>
  </si>
  <si>
    <t>GENETIC-DISTANCE; MUTATION-RATES; LOCI; DNA; CONSEQUENCES; VARIABILITY; ASSIGNMENT; LIKELIHOOD; MIGRATION; HOMOPLASY</t>
  </si>
  <si>
    <t>TATSUTA, HARUKI/F-2997-2010</t>
  </si>
  <si>
    <t>Chapuis, Marie-Pierre/0000-0003-4405-7722</t>
  </si>
  <si>
    <t>10.1093/molbev/msl191</t>
  </si>
  <si>
    <t>WOS:000244662000001</t>
  </si>
  <si>
    <t>Shimada, MK; Panchapakesan, K; Tishkoff, SA; Nato, AQ; Hey, J</t>
  </si>
  <si>
    <t>Shimada, Makoto K.; Panchapakesan, Karuna; Tishkoff, Sarah A.; Nato, Alejandro Q., Jr.; Hey, Jody</t>
  </si>
  <si>
    <t>Divergent haplotypes and human history as revealed in a worldwide survey of X-linked DNA sequence variation</t>
  </si>
  <si>
    <t>human populations; population genetics; microsatellite (STR); HGDP-CEPH Diversity Panel; sequence variation; population structure; coalescent</t>
  </si>
  <si>
    <t>STRUCTURED ANCESTRAL POPULATION; MODERN HUMAN ORIGINS; GENE FLOW; LINKAGE DISEQUILIBRIUM; MICROSATELLITE LOCI; HUMAN GENOME; RECOMBINATION; CHROMOSOME; EVOLUTION; DIVERSITY</t>
  </si>
  <si>
    <t>Hey, Jody/D-1257-2009; Nato, Alejandro Q/D-9276-2012; SHIMADA, Makoto K./K-4613-2015</t>
  </si>
  <si>
    <t>Hey, Jody/0000-0001-5358-6488; Nato, Alejandro Q/0000-0002-8745-9046; SHIMADA, Makoto K./0000-0003-0067-0082</t>
  </si>
  <si>
    <t>10.1093/molbev/msl196</t>
  </si>
  <si>
    <t>WOS:000244662000008</t>
  </si>
  <si>
    <t>Mirol, PM; Schafer, MA; Orsini, L; Routtu, J; Schlotterer, C; Hoikkala, A; Butlin, RK</t>
  </si>
  <si>
    <t>Mirol, P. M.; Schaefer, M. A.; Orsini, L.; Routtu, J.; Schloetterer, C.; Hoikkala, A.; Butlin, R. K.</t>
  </si>
  <si>
    <t>Phylogeographic patterns in Drosophila montana</t>
  </si>
  <si>
    <t>demography; Drosophila montana; microsatellites; mitochondrial DNA; phylogeography</t>
  </si>
  <si>
    <t>VIRILIS SPECIES GROUP; MALE COURTSHIP SONG; FEMALE PREFERENCE; SEXUAL SELECTION; MATING-BEHAVIOR; GROUP DIPTERA; D-LITTORALIS; POPULATIONS; SPECIATION; EVOLUTION</t>
  </si>
  <si>
    <t>Schlotterer, Christian/G-6326-2010; Orsini, Luisa/B-6773-2009; Schlotterer, Christian/Q-5264-2019; Butlin, Roger K/F-7709-2013</t>
  </si>
  <si>
    <t>Schlotterer, Christian/0000-0003-4710-6526; Schlotterer, Christian/0000-0003-4710-6526; Butlin, Roger K/0000-0003-4736-0954; Orsini, Luisa/0000-0002-1716-5624; Routtu, Jarkko/0000-0003-4493-7367</t>
  </si>
  <si>
    <t>10.1111/j.1365-294X.2006.03215.x</t>
  </si>
  <si>
    <t>WOS:000244245300013</t>
  </si>
  <si>
    <t>Hey, J; Nielsen, R</t>
  </si>
  <si>
    <t>Hey, Jody; Nielsen, Rasmus</t>
  </si>
  <si>
    <t>Integration within the Felsenstein equation for improved Markov chain Monte Carlo methods in population genetics</t>
  </si>
  <si>
    <t>speciation; population structure; divergence</t>
  </si>
  <si>
    <t>MAXIMUM-LIKELIHOOD-ESTIMATION; BAYESIAN PHYLOGENETIC INFERENCE; RECOMBINATION RATES; COALESCENT APPROACH; MIGRATION RATES; DNA-SEQUENCES; DIVERGENCE; SIZES; MICROSATELLITES; MODEL</t>
  </si>
  <si>
    <t>Nielsen, Rasmus/D-4405-2009; Hey, Jody/D-1257-2009</t>
  </si>
  <si>
    <t>Nielsen, Rasmus/0000-0003-0513-6591; Hey, Jody/0000-0001-5358-6488</t>
  </si>
  <si>
    <t>10.1073/pnas.0611164104</t>
  </si>
  <si>
    <t>WOS:000244511200041</t>
  </si>
  <si>
    <t>Boul, KE; Funk, WC; Darst, CR; Cannatella, DC; Ryan, MJ</t>
  </si>
  <si>
    <t>Boul, Kathryn E.; Funk, W. Chris; Darst, Catherine R.; Cannatella, David C.; Ryan, Michael J.</t>
  </si>
  <si>
    <t>Sexual selection drives speciation in an Amazonian frog</t>
  </si>
  <si>
    <t>speciation; sexual selection; Physalaemus; call variation; gene flow</t>
  </si>
  <si>
    <t>PUSTULOSUS SPECIES GROUP; TUNGARA FROG; COMPLEX CALL; MATE CHOICE; PATTERNS; PREFERENCES; PHYLOGENY; DIVERSITY</t>
  </si>
  <si>
    <t>Funk, W. Chris/0000-0002-6466-3618; Boul Kasic, Kathryn/0000-0002-9672-581X</t>
  </si>
  <si>
    <t>FEB 7</t>
  </si>
  <si>
    <t>10.1098/rspb.2006.3736</t>
  </si>
  <si>
    <t>WOS:000243354100012</t>
  </si>
  <si>
    <t>Drummond, CS; Hamilton, MB</t>
  </si>
  <si>
    <t>Drummond, Christopher S.; Hamilton, Matthew B.</t>
  </si>
  <si>
    <t>Hierarchical components of genetic variation at a species boundary: population structure in two sympatric varieties of Lupinus microcarpus (Leguminosae)</t>
  </si>
  <si>
    <t>AMOVA; Bayesian clustering; genetic assignment; isolation by distance; Lupinus microcarpus; population structure; speciation</t>
  </si>
  <si>
    <t>SPATIAL AUTOCORRELATION ANALYSIS; ESTIMATING AVERAGE LEVELS; PARTIAL MANTEL TESTS; MICROSATELLITE LOCI; STEPWISE MUTATION; F-STATISTICS; DIFFERENTIATION; DIVERSITY; FLOW; METAPOPULATION</t>
  </si>
  <si>
    <t>10.1111/j.1365-294X.2006.03186.x</t>
  </si>
  <si>
    <t>WOS:000244004400006</t>
  </si>
  <si>
    <t>Hobolth, A; Christensen, OF; Mailund, T; Schierup, MH</t>
  </si>
  <si>
    <t>Hobolth, Asger; Christensen, Ole F.; Mailund, Thomas; Schierup, Mikkel H.</t>
  </si>
  <si>
    <t>Genomic relationships and speciation times of human, chimpanzee, and gorilla inferred from a coalescent hidden Markov model</t>
  </si>
  <si>
    <t>ANCESTRAL POPULATION SIZES; SPECIES DIVERGENCE TIMES; BAYES ESTIMATION; MULTIPLE LOCI; DNA-SEQUENCES; UPPER MIOCENE; EVOLUTION; RECOMBINATION; HOMINID; HOMINOIDS</t>
  </si>
  <si>
    <t>Schierup, Mikkel H/F-1675-2010; Schierup, Mikkel Heide/AAM-4997-2020</t>
  </si>
  <si>
    <t>Schierup, Mikkel H/0000-0002-5028-1790; Schierup, Mikkel Heide/0000-0002-5028-1790; Mailund, Thomas/0000-0001-6206-9239</t>
  </si>
  <si>
    <t>e7</t>
  </si>
  <si>
    <t>10.1371/journal.pgen.0030007</t>
  </si>
  <si>
    <t>WOS:000244711700014</t>
  </si>
  <si>
    <t>Luca, F; Di Giacomo, F; Benincasa, T; Popa, LO; Banyko, J; Kracmarova, A; Malaspina, P; Novelletto, A; Brdicka, R</t>
  </si>
  <si>
    <t>Luca, F.; Di Giacomo, F.; Benincasa, T.; Popa, L. O.; Banyko, J.; Kracmarova, A.; Malaspina, P.; Novelletto, A.; Brdicka, R.</t>
  </si>
  <si>
    <t>Y-chromosomal variation in the Czech Republic</t>
  </si>
  <si>
    <t>AMERICAN JOURNAL OF PHYSICAL ANTHROPOLOGY</t>
  </si>
  <si>
    <t>Y chromosome; peopling of Europe; genetic dating; microsatellite variation</t>
  </si>
  <si>
    <t>DNA VARIATION; GENE FLOW; POPULATION-DIVERGENCE; MIGRATORY EVENTS; ANALYSIS REVEALS; MUTATION-RATES; HAPLOGROUP-J; DIFFERENTIATION; PATTERNS; EUROPE</t>
  </si>
  <si>
    <t>Luca, Francesca/B-4850-2019; Popa, Luis O/B-6146-2011; Malaspina, Patrizia/G-7772-2017</t>
  </si>
  <si>
    <t>Luca, Francesca/0000-0001-8252-9052; Novelletto, Andrea/0000-0002-1146-7680; Malaspina, Patrizia/0000-0002-0067-369X</t>
  </si>
  <si>
    <t>10.1002/ajpa.20500</t>
  </si>
  <si>
    <t>WOS:000242888400013</t>
  </si>
  <si>
    <t>Herborg, LM; Weetman, D; Van Oosterhout, C; Hanfling, B</t>
  </si>
  <si>
    <t>Herborg, Leif-Matthias; Weetman, David; Van Oosterhout, Cock; Hanfling, Bernd</t>
  </si>
  <si>
    <t>Genetic population structure and contemporary dispersal patterns of a recent European invader, the Chinese mitten crab, Eriocheir sinensis</t>
  </si>
  <si>
    <t>admixture analysis; genetic diversity; invasion genetics; isolation by distance; microsatellite DNA; nonindegenous species</t>
  </si>
  <si>
    <t>GEOGRAPHIC DISTANCE; CONTINENTAL EUROPE; INVASION GENETICS; WATER; FLOW; VARIABILITY; DIVERGENCE; DIVERSITY; DECAPODA; BIOLOGY</t>
  </si>
  <si>
    <t>Weetman, David/M-1261-2014; van Oosterhout, Cock/A-6672-2008</t>
  </si>
  <si>
    <t>Weetman, David/0000-0002-5820-1388; van Oosterhout, Cock/0000-0002-5653-738X; Hanfling, Bernd/0000-0001-7630-9360</t>
  </si>
  <si>
    <t>10.1111/j.1365-294X.2006.03133.x</t>
  </si>
  <si>
    <t>WOS:000243305200001</t>
  </si>
  <si>
    <t>Nielson, M; Lohman, K; Daugherty, CH; Allendorf, FW; Knudsen, KL; Sullivan, J</t>
  </si>
  <si>
    <t>Nielson, Marilyn; Lohman, Kirk; Daugherty, Charles H.; Allendorf, Fred W.; Knudsen, Kathy L.; Sullivan, Jack</t>
  </si>
  <si>
    <t>Allozyme and mitochondrial DNA variation in the tailed frog (Anura : Ascaphus): The influence of geography and gene flow</t>
  </si>
  <si>
    <t>HERPETOLOGICA</t>
  </si>
  <si>
    <t>amphibians; biogeography; conservation; genetic structure; Pacific Northwest; Pacific tailed frog; Rocky Mountain tailed frog</t>
  </si>
  <si>
    <t>CLADISTIC-ANALYSIS; PHENOTYPIC ASSOCIATIONS; GROWTH; CONSERVATION; POPULATION; HAPLOTYPES; PHYLOGEOGRAPHY; UNCERTAINTY; HYPOTHESES; MIGRATION</t>
  </si>
  <si>
    <t>10.1655/0018-0831(2006)62[235:AAMDVI]2.0.CO;2</t>
  </si>
  <si>
    <t>WOS:000241803900001</t>
  </si>
  <si>
    <t>Latta, RG</t>
  </si>
  <si>
    <t>Latta, Robert G.</t>
  </si>
  <si>
    <t>Integrating patterns across multiple genetic markers to infer spatial processes</t>
  </si>
  <si>
    <t>LANDSCAPE ECOLOGY</t>
  </si>
  <si>
    <t>coalescent; F(st); migration-drift equilibrium; ponderosa pine; Q(st); selection</t>
  </si>
  <si>
    <t>ADAPTIVE POPULATION DIVERGENCE; CHLOROPLAST DNA DIVERSITY; PINUS-FLEXILIS JAMES; PONDEROSA PINE; MITOCHONDRIAL-DNA; QUANTITATIVE TRAITS; MICROSATELLITE LOCI; LANDSCAPE GENETICS; NATURAL-SELECTION; GENOME SCANS</t>
  </si>
  <si>
    <t>10.1007/s10980-005-7756-9</t>
  </si>
  <si>
    <t>WOS:000239484200003</t>
  </si>
  <si>
    <t>Wang, JL</t>
  </si>
  <si>
    <t>Wang, Jinliang</t>
  </si>
  <si>
    <t>A coalescent-based estimator of admixture from DNA sequences</t>
  </si>
  <si>
    <t>CHAIN MONTE-CARLO; POPULATION-GENETICS; AFRICAN-AMERICANS; DEMIC DIFFUSION; MOLECULAR-DATA; PROPORTIONS; MODELS; NUMBER; MUTATIONS; MARKERS</t>
  </si>
  <si>
    <t>10.1534/genetics.105.054130</t>
  </si>
  <si>
    <t>WOS:000239629400041</t>
  </si>
  <si>
    <t>Davis, LA; Roalson, EH; Cornell, KL; McClanahan, KD; Webster, MS</t>
  </si>
  <si>
    <t>Davis, Leslie A.; Roalson, Eric H.; Cornell, K. L.; McClanahan, Kara D.; Webster, Michael S.</t>
  </si>
  <si>
    <t>Genetic divergence and migration patterns in a North American passerine bird: implications for evolution and conservation</t>
  </si>
  <si>
    <t>Dendroica; ESU; migration; mitochondrial DNA; phylogeography; population differentiation</t>
  </si>
  <si>
    <t>MITOCHONDRIAL CONTROL-REGION; STABLE-ISOTOPES; MONARCH BUTTERFLIES; MICROSATELLITE LOCI; NEOTROPICAL MIGRANT; RAPID EVOLUTION; WILLOW WARBLERS; CLIMATE-CHANGE; POPULATIONS; PHYLOGEOGRAPHY</t>
  </si>
  <si>
    <t>Webster, Michael/AAB-7151-2020</t>
  </si>
  <si>
    <t>Webster, Michael/0000-0001-7585-4578</t>
  </si>
  <si>
    <t>10.1111/j.1365-294X.2006.02914.x</t>
  </si>
  <si>
    <t>WOS:000238143900011</t>
  </si>
  <si>
    <t>Avila-Adame, C; Gomez-Alpizar, L; Zismann, V; Jones, KM; Buell, CR; Ristaino, JB</t>
  </si>
  <si>
    <t>Mitochondrial genome sequences and molecular evolution of the Irish potato famine pathogen, Phytophthora infestans</t>
  </si>
  <si>
    <t>CURRENT GENETICS</t>
  </si>
  <si>
    <t>Phytophthora infestans; late blight; mitochondria; potato</t>
  </si>
  <si>
    <t>PHYLOGENETIC-RELATIONSHIPS; DNA; POPULATION; GENE; DIVERSITY; NUCLEAR; MIGRATION; MEXICO</t>
  </si>
  <si>
    <t>Ristaino, Jean/N-3616-2018</t>
  </si>
  <si>
    <t>Ristaino, Jean/0000-0002-9458-0514</t>
  </si>
  <si>
    <t>10.1007/s00294-005-0016-3</t>
  </si>
  <si>
    <t>WOS:000233939600005</t>
  </si>
  <si>
    <t>Kivisild, T; Shen, PD; Wall, DP; Do, B; Sung, R; Davis, K; Passarino, G; Underhill, PA; Scharfe, C; Torroni, A; Scozzari, R; Modiano, D; Coppa, A; de Knijff, P; Feldman, M; Cavalli-Sforza, LL; Oefner, PJ</t>
  </si>
  <si>
    <t>The role of selection in the evolution of human mitochondrial genomes</t>
  </si>
  <si>
    <t>PLEISTOCENE HOMO-SAPIENS; MTDNA VARIATION; PHYLOGENETIC NETWORK; REGION SEQUENCES; DNA VARIATION; MIDDLE AWASH; Y-CHROMOSOME; TRANSFER-RNA; AFRICAN; ORIGIN</t>
  </si>
  <si>
    <t>de Knijff, Peter/Y-2519-2018; Torroni, Antonio/E-1557-2011; Kivisild, Toomas/P-5889-2017</t>
  </si>
  <si>
    <t>de Knijff, Peter/0000-0002-0899-771X; Torroni, Antonio/0000-0002-4163-4478; Kivisild, Toomas/0000-0002-6297-7808; coppa, alfredo/0000-0002-7708-2484</t>
  </si>
  <si>
    <t>10.1534/genetics.105.043901</t>
  </si>
  <si>
    <t>WOS:000235197700033</t>
  </si>
  <si>
    <t>Stamford, MD; Taylor, EB</t>
  </si>
  <si>
    <t>Population subdivision and genetic signatures of demographic changes in Arctic grayling (Thymallus arcticus) from an impounded watershed</t>
  </si>
  <si>
    <t>MICROSATELLITE DNA VARIATION; CROSS-SPECIES AMPLIFICATION; MITOCHONDRIAL-DNA; BROOK CHARR; DIVERGENCE; LOCI; DIFFERENTIATION; SALMONIDAE; LANDSCAPE; DIVERSITY</t>
  </si>
  <si>
    <t>10.1139/F05-156</t>
  </si>
  <si>
    <t>WOS:000233798300014</t>
  </si>
  <si>
    <t>Peters, JL; Gretes, W; Omland, KE</t>
  </si>
  <si>
    <t>Late Pleistocene divergence between eastern and western populations of wood ducks (Aix sponsa) inferred by the 'isolation with migration' coalescent method</t>
  </si>
  <si>
    <t>Aix sponsa; coalescence theory; divergence times; isolation-migration; mitochondrial DNA; phylogeography</t>
  </si>
  <si>
    <t>BIASED GENE FLOW; MITOCHONDRIAL-DNA; CANADA GEESE; COMPARATIVE PHYLOGEOGRAPHY; MICROSATELLITE VARIATION; SOMATERIA-MOLLISSIMA; BRANTA-CANADENSIS; ICE AGES; SPECIATION; EVOLUTION</t>
  </si>
  <si>
    <t>Peters, Jeffrey/I-5116-2012; Omland, Kevin E/A-8887-2010</t>
  </si>
  <si>
    <t>Omland, Kevin E/0000-0002-3863-5509</t>
  </si>
  <si>
    <t>10.1111/j.1365-294X.2005.02618.x</t>
  </si>
  <si>
    <t>WOS:000231800900010</t>
  </si>
  <si>
    <t>Jennings, WB; Edwards, SV</t>
  </si>
  <si>
    <t>Speciational history of Australian grass finches (Poephila) inferred from thirty gene trees</t>
  </si>
  <si>
    <t>ancestral population size; anonymous loci; coalescent theory; historical demography; multiple loci; population divergence time</t>
  </si>
  <si>
    <t>ANCESTRAL POPULATION SIZES; COMPARATIVE PHYLOGEOGRAPHY; MITOCHONDRIAL-DNA; NUCLEAR-DNA; MOLECULAR PHYLOGENY; DIVERGENCE TIMES; BAYES ESTIMATION; AMERICAN OYSTER; RAIN-FORESTS; BIRDS</t>
  </si>
  <si>
    <t>Edwards, Scott V./D-9071-2018; Jennings, Bryan/ABE-9193-2020</t>
  </si>
  <si>
    <t>Edwards, Scott V./0000-0003-2535-6217; Jennings, Bryan/0000-0001-7700-8981</t>
  </si>
  <si>
    <t>WOS:000232259300017</t>
  </si>
  <si>
    <t>Kulikova, IV; Drovetski, SV; Gibson, DD; Harrigan, RJ; Rohwer, S; Sorenson, MD; Winker, K; Zhuravlev, YN; McCracken, KG</t>
  </si>
  <si>
    <t>Phylogeography of the Mallard (Anas platyrhynchos): Hybridization, dispersal, and lineage sorting contribute to complex geographic structure</t>
  </si>
  <si>
    <t>Anas platrhynchos; hybridization; incomplete lineage sorting; Mallard; paraphyly</t>
  </si>
  <si>
    <t>BIASED GENE FLOW; MITOCHONDRIAL-DNA; BLACK DUCKS; POPULATIONS; VERTEBRATES; COALESCENT; PHYLOGENY; GENOME; EIDERS</t>
  </si>
  <si>
    <t>Sorenson, Michael/D-8065-2011; Winker, Kevin/M-2042-2014; Drovetski, Sergei/A-6002-2011</t>
  </si>
  <si>
    <t>Sorenson, Michael/0000-0001-5375-2917; Winker, Kevin/0000-0002-8985-8104; Drovetski, Sergei/0000-0002-1832-5597</t>
  </si>
  <si>
    <t>10.1642/0004-8038(2005)122[0949:POTMAP]2.0.CO;2</t>
  </si>
  <si>
    <t>WOS:000230984600019</t>
  </si>
  <si>
    <t>Zhu, L; Bustamante, CD</t>
  </si>
  <si>
    <t>A composite-likelihood approach for detecting directional selection from DNA sequence data</t>
  </si>
  <si>
    <t>POPULATION RECOMBINATION RATE; ARTIFICIAL SELECTION; LINKAGE DISEQUILIBRIUM; STATISTICAL TESTS; POLYMORPHISM DATA; ISLAND-MODEL; HUMAN GENOME; EVOLUTIONARY; HITCHHIKING; DIVERGENCE</t>
  </si>
  <si>
    <t>Bustamante, Carlos D./0000-0002-4187-7920</t>
  </si>
  <si>
    <t>10.1534/genetics.104.035097</t>
  </si>
  <si>
    <t>WOS:000231097700036</t>
  </si>
  <si>
    <t>Addison, JA; Hart, MW</t>
  </si>
  <si>
    <t>Colonization, dispersal, and hybridization influence phylogeography of North Atlantic sea urchins (Strongylocentrotus droebachiensis)</t>
  </si>
  <si>
    <t>coalescent analysis; cytochrome c oxidase subunit 1; Echinoidea; introgression; microsatellites; mitochondrial DNA; range expansion</t>
  </si>
  <si>
    <t>MITOCHONDRIAL-DNA; POPULATION-STRUCTURE; GENETIC-STRUCTURE; SPECIES COMPLEX; MACOMA-BALTHICA; MYTILUS-EDULIS; CLIMATE-CHANGE; BIOGEOGRAPHY; PATTERNS; SPECIATION</t>
  </si>
  <si>
    <t>10.1554/04-238</t>
  </si>
  <si>
    <t>WOS:000227943400006</t>
  </si>
  <si>
    <t>Carstens, BC; Degenhardt, JD; Stevenson, AL; Sullivan, J</t>
  </si>
  <si>
    <t>Accounting for coalescent stochasticity in testing phylogeographical hypotheses: modelling Pleistocene population structure in the Idaho giant salamander Dicamptodon aterrimus</t>
  </si>
  <si>
    <t>coalescent stochasticity; Dicamptodon; MESQUITE; statistical phylogeography</t>
  </si>
  <si>
    <t>COMPLETE MITOCHONDRIAL GENOME; GENE FLOW; AMPHIBIA; PHYLOGENIES; DIVERGENCE; VARIANCE; SEQUENCE; CAUDATA; GROWTH</t>
  </si>
  <si>
    <t>Carstens, Bryan C/B-8602-2013</t>
  </si>
  <si>
    <t>Carstens, Bryan C/0000-0002-1552-227X</t>
  </si>
  <si>
    <t>10.1111/j.1365-294X.2004.02404.x</t>
  </si>
  <si>
    <t>WOS:000226421000023</t>
  </si>
  <si>
    <t>van Tuinen, M; Ramakrishnan, U; Hadley, EA</t>
  </si>
  <si>
    <t>Studying the effect of environmental change on biotic evolution: past genetic contributions, current work and future directions</t>
  </si>
  <si>
    <t>PHILOSOPHICAL TRANSACTIONS OF THE ROYAL SOCIETY A-MATHEMATICAL PHYSICAL AND ENGINEERING SCIENCES</t>
  </si>
  <si>
    <t>climate; serial coalescent; microevolution; Lamar Cave; calibration; macroevolution</t>
  </si>
  <si>
    <t>CRETACEOUS-TERTIARY BOUNDARY; AVIAN MOLECULAR CLOCKS; MITOCHONDRIAL-DNA; FOSSIL RECORD; ANCIENT DNA; DIVERGENCE TIMES; VERTEBRATE EVOLUTION; GENOME SEQUENCES; MODERN BIRDS; ORIGIN</t>
  </si>
  <si>
    <t>DEC 15</t>
  </si>
  <si>
    <t>10.1098/rsta.2004.1465</t>
  </si>
  <si>
    <t>WOS:000225645200014</t>
  </si>
  <si>
    <t>Riginos, C; Hickerson, MJ; Henzler, CM; Cunningham, CW</t>
  </si>
  <si>
    <t>Differential patterns of male and female mtDNA exchange across the Atlantic Ocean in the blue mussel, Mytilus edulis</t>
  </si>
  <si>
    <t>coalescent; divergence population genetics; DUI; gene flow; interlocus contrasts; phylogeography</t>
  </si>
  <si>
    <t>MITOCHONDRIAL-DNA LINEAGES; DOUBLY UNIPARENTAL INHERITANCE; SEX-BIASED DISPERSAL; HYBRID ZONE; GENE FLOW; MOLECULAR EVOLUTION; POPULATION-STRUCTURE; SPECIES BOUNDARIES; MICROSATELLITE DNA; DIVERGENCE TIMES</t>
  </si>
  <si>
    <t>Riginos, Cynthia/G-3320-2010; Cunningham, Clifford/B-9807-2014; Lourenco, Carla R./M-3661-2013</t>
  </si>
  <si>
    <t>Riginos, Cynthia/0000-0002-5485-4197; Lourenco, Carla R./0000-0002-6837-0986; Cunningham, Clifford/0000-0002-5434-5122</t>
  </si>
  <si>
    <t>WOS:000225357600005</t>
  </si>
  <si>
    <t>Ramakrishnan, U; Mountain, JL</t>
  </si>
  <si>
    <t>Precision and accuracy of divergence time estimates from STR and SNPSTR variation</t>
  </si>
  <si>
    <t>SNP; STR; divergence time estimation; accuracy and precision; linked markers</t>
  </si>
  <si>
    <t>MICROSATELLITE GENETIC DISTANCES; MOLECULAR-DATA; MODERN HUMANS; Y-CHROMOSOME; MUTATION; DNA; INFERENCE; LOCUS; POPULATIONS; EVOLUTION</t>
  </si>
  <si>
    <t>10.1093/molbev/msh212</t>
  </si>
  <si>
    <t>WOS:000224013100014</t>
  </si>
  <si>
    <t>Chen, CN; Chiang, YC; Ho, THD; Schaal, BA; Chiang, TY</t>
  </si>
  <si>
    <t>Coalescent processes and relaxation of selective constraints leading to contrasting genetic diversity at paralogs AtHV A22d and AtHV A22e in Arabidopsis thaliana</t>
  </si>
  <si>
    <t>Arabidapsis thaliana; AtHV A22 genes; coalescence; gene duplication; paralogs; relaxation of purifying selection</t>
  </si>
  <si>
    <t>MOLECULAR POPULATION-GENETICS; NUCLEOTIDE-SEQUENCE DIVERSITY; ALCOHOL-DEHYDROGENASE LOCI; DNA POLYMORPHISM; ABSCISIC-ACID; EVOLUTIONARY DYNAMICS; YEAST HOMOLOG; PATTERNS; PRESERVATION; SUBSTITUTION</t>
  </si>
  <si>
    <t>Chiang, Tzen-Yuh/F-7383-2014; Chiang, Yu-Chung/E-9143-2011</t>
  </si>
  <si>
    <t>10.1016/j.ympev.2004.01.015</t>
  </si>
  <si>
    <t>WOS:000222732000015</t>
  </si>
  <si>
    <t>Kulikova, IV; Zhuravlev, YN; McCracken, KG</t>
  </si>
  <si>
    <t>Asymmetric hybridization and sex-biased gene flow between Eastern Spot-billed Ducks (Anas zonorhyncha) and Mallards (A-platyrhynchos) in the Russian Far East</t>
  </si>
  <si>
    <t>MAXIMUM-LIKELIHOOD-ESTIMATION; AMERICAN BLACK DUCKS; DNA CONTROL REGION; MITOCHONDRIAL GENOME; COALESCENT APPROACH; DIFFERENT COLOR; NEW-ZEALAND; POPULATIONS; SEQUENCES; INTROGRESSION</t>
  </si>
  <si>
    <t>10.1642/0004-8038(2004)121[0930:AHASGF]2.0.CO;2</t>
  </si>
  <si>
    <t>WOS:000222806000026</t>
  </si>
  <si>
    <t>Lemey, P; Pybus, OG; Rambaut, A; Drummond, AJ; Robertson, DL; Roques, P; Worobey, M; Vandamme, AM</t>
  </si>
  <si>
    <t>The molecular population genetics of HIV-1 group O</t>
  </si>
  <si>
    <t>DNA-SEQUENCES; PHYLOGENETIC ANALYSIS; DEMOGRAPHIC HISTORY; VIRUS; RECOMBINATION; COALESCENT; EVOLUTION; ORIGIN; CAMEROON; IDENTIFICATION</t>
  </si>
  <si>
    <t>Drummond, Alexei J/A-3209-2010; Pybus, Oliver G/B-2640-2012; Lemey, Philippe/C-3755-2018; Rambaut, Andrew/B-2481-2009; Vandamme, Anne-Mieke/I-4127-2012; Roques, Pierre/M-2212-2013</t>
  </si>
  <si>
    <t>Drummond, Alexei J/0000-0003-4454-2576; Pybus, Oliver G/0000-0002-8797-2667; Lemey, Philippe/0000-0003-2826-5353; Rambaut, Andrew/0000-0003-4337-3707; Vandamme, Anne-Mieke/0000-0002-6594-2766; Roques, Pierre/0000-0003-1825-1054</t>
  </si>
  <si>
    <t>10.1534/genetics.104.026666</t>
  </si>
  <si>
    <t>WOS:000223109300003</t>
  </si>
  <si>
    <t>Choisy, M; Franck, P; Cornuet, JM</t>
  </si>
  <si>
    <t>Estimating admixture proportions with microsatellites: comparison of methods based on simulated data</t>
  </si>
  <si>
    <t>admixture; Apis; coalescent; simulation</t>
  </si>
  <si>
    <t>APIS-MELLIFERA; GENETIC-STRUCTURE; HYBRID ZONE; INTROGRESSION; RED; DNA; HYBRIDIZATION; POPULATIONS; HONEYBEES; AMERICANS</t>
  </si>
  <si>
    <t>TATSUTA, HARUKI/F-2997-2010; Choisy, Marc/J-7131-2016; Choisy, Marc/AAE-2557-2020</t>
  </si>
  <si>
    <t>Choisy, Marc/0000-0002-5187-6390; Choisy, Marc/0000-0002-5187-6390; Franck, Pierre/0000-0002-1904-8325</t>
  </si>
  <si>
    <t>10.1111/j.1365-294X.2004.02107.x</t>
  </si>
  <si>
    <t>WOS:000220153000018</t>
  </si>
  <si>
    <t>Ingvarsson, PK</t>
  </si>
  <si>
    <t>Population subdivision and the Hudson-Kreitman-Aguade test: testing for deviations from the neutral model in organelle genomes</t>
  </si>
  <si>
    <t>GENETICS RESEARCH</t>
  </si>
  <si>
    <t>GENETIC-STRUCTURE; ISLAND-MODEL; GYNODIOECIOUS PLANT; SILENE ALBA; EVOLUTION; NUCLEAR; POLLEN; SEED; FLOW; POLYMORPHISM</t>
  </si>
  <si>
    <t>Ingvarsson, Par/G-2748-2010</t>
  </si>
  <si>
    <t>Ingvarsson, Par/0000-0001-9225-7521</t>
  </si>
  <si>
    <t>10.1017/S0016672303006529</t>
  </si>
  <si>
    <t>WOS:000220923200004</t>
  </si>
  <si>
    <t>Olson, MV; Kas, A; Bubb, K; Qui, R; Smith, EE; Raymond, CK; Kaul, R</t>
  </si>
  <si>
    <t>Hypervariability, suppressed recombination and the genetics of individuality</t>
  </si>
  <si>
    <t>PHILOSOPHICAL TRANSACTIONS OF THE ROYAL SOCIETY OF LONDON SERIES B-BIOLOGICAL SCIENCES</t>
  </si>
  <si>
    <t>balancing selection; human leucocyte antigen; O-antigen; Pseudomonas aeruginosa; coalescent</t>
  </si>
  <si>
    <t>CLASS-II REGION; GENOME SEQUENCE VARIATION; PSEUDOMONAS-AERUGINOSA; LINKAGE DISEQUILIBRIUM; COALESCENT THEORY; HLA SYSTEM; 2 PARTS; SELECTION; POLYMORPHISM; LOCI</t>
  </si>
  <si>
    <t>Kaul, Rajinder/0000-0002-7895-9284</t>
  </si>
  <si>
    <t>10.1098/rstb.2003.1418</t>
  </si>
  <si>
    <t>WOS:000188425400016</t>
  </si>
  <si>
    <t>Wilson, AJ; Hutchings, JA; Ferguson, MM</t>
  </si>
  <si>
    <t>Dispersal in a stream dwelling salmonid: Inferences from tagging and microsatellite studies</t>
  </si>
  <si>
    <t>dispersal; gene flow; mark-recapture; microgeographic; population genetics; Salvelinus fontinalis</t>
  </si>
  <si>
    <t>EFFECTIVE POPULATION-SIZE; MAXIMUM-LIKELIHOOD-ESTIMATION; TROUT SALVELINUS-CONFLUENTUS; GENE FLOW; RESTRICTED MOVEMENT; BROOK TROUT; ONCORHYNCHUS-MYKISS; COALESCENT APPROACH; ATLANTIC SALMON; CUTTHROAT TROUT</t>
  </si>
  <si>
    <t>Hutchings, Jeffrey/ABA-1098-2020; Ebersole, Joseph L/A-8371-2009; Wilson, Alastair/F-3118-2010</t>
  </si>
  <si>
    <t>Wilson, Alastair/0000-0002-5045-2051; Hutchings, Jeffrey/0000-0003-1572-5429</t>
  </si>
  <si>
    <t>10.1023/B:COGE.0000014053.97782.79</t>
  </si>
  <si>
    <t>WOS:000188667600003</t>
  </si>
  <si>
    <t>Fraser, DJ; Lippe, C; Bernatchez, L</t>
  </si>
  <si>
    <t>Consequences of unequal population size, asymmetric gene flow and sex-biased dispersal on population structure in brook charr (Salvelinus fontinalis)</t>
  </si>
  <si>
    <t>assignment test; dispersal; local adaptation; metapopulation; philopatry; recolonization; social behaviour</t>
  </si>
  <si>
    <t>MAXIMUM-LIKELIHOOD-ESTIMATION; ATLANTIC SALMON; PACIFIC SALMON; LOCAL ADAPTATION; SOCKEYE-SALMON; TROUT; LAKE; MIGRATION; EVOLUTION; DIFFERENTIATION</t>
  </si>
  <si>
    <t>Fraser, Dylan/X-1659-2019</t>
  </si>
  <si>
    <t>Fraser, Dylan/0000-0002-5686-7338</t>
  </si>
  <si>
    <t>10.1046/j.1365-294X.2003.02038.x</t>
  </si>
  <si>
    <t>WOS:000187005700007</t>
  </si>
  <si>
    <t>Ceplitis, A</t>
  </si>
  <si>
    <t>Coalescence times and the Meselson effect in asexual eukaryotes</t>
  </si>
  <si>
    <t>GENETICAL RESEARCH</t>
  </si>
  <si>
    <t>RECOMBINATION; SEX; EVOLUTION; POPULATION; REPRODUCTION; LINEAGES; GENOMES</t>
  </si>
  <si>
    <t>10.1017/S0016672303006487</t>
  </si>
  <si>
    <t>WOS:000220642000004</t>
  </si>
  <si>
    <t>Morrell, PL; Lundy, KE; Clegg, MT</t>
  </si>
  <si>
    <t>Distinct geographic patterns of genetic diversity are maintained in wild barley (Hordeum vulgare ssp spontaneum) despite migration</t>
  </si>
  <si>
    <t>NUCLEOTIDE-SEQUENCE DIVERSITY; MAXIMUM-LIKELIHOOD-ESTIMATION; MOLECULAR POPULATION-GENETICS; NATURAL-POPULATIONS; COALESCENT APPROACH; SEGREGATING SITES; DNA-SEQUENCES; RECOMBINATION; RATES; HETEROZYGOSITY</t>
  </si>
  <si>
    <t>Morrell, Peter/E-2059-2011</t>
  </si>
  <si>
    <t>Morrell, Peter/0000-0001-6282-1582</t>
  </si>
  <si>
    <t>10.1073/pnas.1633708100</t>
  </si>
  <si>
    <t>WOS:000185415300044</t>
  </si>
  <si>
    <t>Randi, E; Tabarroni, C; Rimondi, S; Lucchini, V; Sfougaris, A</t>
  </si>
  <si>
    <t>Phylogeography of the rock partridge (Alectoris graeca)</t>
  </si>
  <si>
    <t>Alectoris graeca; demographic changes; microsatellites; mtDNA control-region; phylogeography; population structure; rock partridge</t>
  </si>
  <si>
    <t>MITOCHONDRIAL-DNA; POPULATION-STRUCTURE; F-STATISTICS; HARDY-WEINBERG; CONTROL REGION; MUTATION; BOTTLENECK; DISTANCES; EVOLUTION; MIGRATION</t>
  </si>
  <si>
    <t>10.1046/j.1365-294X.2003.01899.x</t>
  </si>
  <si>
    <t>WOS:000184178000014</t>
  </si>
  <si>
    <t>Bulgin, NL; Gibbs, HL; Vickery, P; Baker, AJ</t>
  </si>
  <si>
    <t>Ancestral polymorphisms in genetic markers obscure detection of evolutionarily distinct populations in the endangered Florida grasshopper sparrow (Ammodramus savannarum floridanus)</t>
  </si>
  <si>
    <t>Ammodramus savannarum floridanus; ESU; Florida grasshopper sparrow; phylogeography; retained ancestral polymorphism</t>
  </si>
  <si>
    <t>AVIAN POPULATIONS; DNA; CONSERVATION; DIFFERENTIATION; BIRD; SYSTEMATICS; FRINGILLA; MIGRATION; TAXONOMY; MUTATION</t>
  </si>
  <si>
    <t>10.1046/j.1365-294X.2003.01774.x</t>
  </si>
  <si>
    <t>WOS:000181862100004</t>
  </si>
  <si>
    <t>Gum, B; Gross, R; Rottmann, O; Schroder, W; Kuhn, R</t>
  </si>
  <si>
    <t>Microsatellite variation in Bavarian populations of European grayling (Thymallus thymallus): Implications for conservation</t>
  </si>
  <si>
    <t>assignment test; conservation units; genetic differentiation; microsatellites; salmonids; Thymallus thymallus</t>
  </si>
  <si>
    <t>GENETIC-DIVERGENCE; FRESH-WATER; SALMONIDAE; COLONIZATION; DISTANCES; PATTERNS; MUTATION; REFUGIA; UNITS; LOCI</t>
  </si>
  <si>
    <t>Gross, Riho/A-1735-2009</t>
  </si>
  <si>
    <t>Gross, Riho/0000-0003-0311-3003; Kuehn, Ralph/0000-0001-9518-0590</t>
  </si>
  <si>
    <t>10.1023/B:COGE.0000006106.64243.e6</t>
  </si>
  <si>
    <t>WOS:000186895000001</t>
  </si>
  <si>
    <t>Hudson, RR; Turelli, M</t>
  </si>
  <si>
    <t>Stochasticity overrules the three-times rule: Genetic drift, genetic draft, and coalescence times for nuclear loci versus mitochondrial DNA</t>
  </si>
  <si>
    <t>coalescence theory; linked selection; mitochondrial DNA; monophyly; species identification; three-times rule</t>
  </si>
  <si>
    <t>DELETERIOUS MUTATIONS; PHYLOGENETIC SYSTEMATICS; POPULATION; SEQUENCES; EVOLUTION; GENOME</t>
  </si>
  <si>
    <t>WOS:000181156600019</t>
  </si>
  <si>
    <t>Churikov, D; Gharrett, AJ</t>
  </si>
  <si>
    <t>Comparative phylogeography of the two pink salmon broodlines: an analysis based on a mitochondrial DNA genealogy</t>
  </si>
  <si>
    <t>mtDNA genealogy; nested clade analysis; pink salmon; Pleistocene glaciations; population structure and history</t>
  </si>
  <si>
    <t>ONCORHYNCHUS-GORBUSCHA; GENE TREES; CLADISTIC-ANALYSIS; PHENOTYPIC ASSOCIATIONS; POPULATION-STRUCTURE; BRITISH-COLUMBIA; COALESCENT THEORY; RESTRICTION DATA; BODY SIZE; HISTORY</t>
  </si>
  <si>
    <t>10.1046/j.1365-294X.2002.01506.x</t>
  </si>
  <si>
    <t>WOS:000175841000011</t>
  </si>
  <si>
    <t>Posada, D; Crandall, KA</t>
  </si>
  <si>
    <t>Evaluation of methods for detecting recombination from DNA sequences: Computer simulations</t>
  </si>
  <si>
    <t>GENE CONVERSION; INTRAGENIC RECOMBINATION; NUCLEOTIDE-SEQUENCES; MOLECULAR SEQUENCE; RANDOM DIVISION; EVOLUTION; SUBJECT; SAMPLE; VIRUS; GENEALOGIES</t>
  </si>
  <si>
    <t>Posada, David/C-4502-2008; Crandall, Keith A./H-2789-2019</t>
  </si>
  <si>
    <t>Posada, David/0000-0003-1407-3406; Crandall, Keith A./0000-0002-0836-3389</t>
  </si>
  <si>
    <t>NOV 20</t>
  </si>
  <si>
    <t>10.1073/pnas.241370698</t>
  </si>
  <si>
    <t>WOS:000172328100053</t>
  </si>
  <si>
    <t>Palo, JU; Makinen, HS; Helle, E; Stenman, O; Vainola, R</t>
  </si>
  <si>
    <t>Microsatellite variation in ringed seals (Phoca hispida): genetic structure and history of the Baltic Sea population</t>
  </si>
  <si>
    <t>effective population size; gene flow; microsatellite; population differentiation; postglacial isolation; ringed seal</t>
  </si>
  <si>
    <t>HALICHOERUS-GRYPUS; GREY SEALS; DIFFERENTIATION; CRUSTACEA; CONSERVATION; DIVERGENCE; SEQUENCES; PATTERNS</t>
  </si>
  <si>
    <t>10.1046/j.1365-2540.2001.00859.x</t>
  </si>
  <si>
    <t>WOS:000170667700011</t>
  </si>
  <si>
    <t>Miller, RD; Taillon-Miller, P; Kwok, PY</t>
  </si>
  <si>
    <t>Regions of low single-nucleotide polymorphism incidence in human and orangutan Xq: Deserts and recent coalescences</t>
  </si>
  <si>
    <t>GENOMICS</t>
  </si>
  <si>
    <t>DROSOPHILA-MELANOGASTER; HUMAN GENOME; RECOMBINATION; EVOLUTION; SEQUENCE; GENES; POPULATION; DISCOVERY; LOCUS; MODEL</t>
  </si>
  <si>
    <t>Kwok, Pui-Yan/F-7725-2014</t>
  </si>
  <si>
    <t>Kwok, Pui-Yan/0000-0002-5087-3059</t>
  </si>
  <si>
    <t>JAN 1</t>
  </si>
  <si>
    <t>10.1006/geno.2000.6417</t>
  </si>
  <si>
    <t>WOS:000166515300008</t>
  </si>
  <si>
    <t>Cornuet, JM; Piry, S; Luikart, G; Estoup, A; Solignac, M</t>
  </si>
  <si>
    <t>New methods employing multilocus genotypes to select or exclude populations as origins of individuals</t>
  </si>
  <si>
    <t>MICROSATELLITE DATA; NATURAL-POPULATIONS; GENE FLOW; PATTERNS; DIFFERENTIATION; POLYMORPHISM; STATISTICS; DISPERSAL; MARKERS</t>
  </si>
  <si>
    <t>Piry, Sylvain/Q-6206-2019; Piry, Sylvain/G-2756-2013</t>
  </si>
  <si>
    <t>Piry, Sylvain/0000-0002-7717-7555; Luikart, Gordon/0000-0001-8697-0582</t>
  </si>
  <si>
    <t>WOS:000084079300042</t>
  </si>
  <si>
    <t>Kaessmann, H; Heissig, F; von Haeseler, A; Paabo, S</t>
  </si>
  <si>
    <t>DNA sequence variation in a non-coding region of low recombination on the human X chromosome</t>
  </si>
  <si>
    <t>EVOLUTION; DISTRIBUTIONS; POLYMORPHISMS; SITES</t>
  </si>
  <si>
    <t>Kaessmann, Henrik/B-4989-2013</t>
  </si>
  <si>
    <t>Kaessmann, Henrik/0000-0001-7563-839X</t>
  </si>
  <si>
    <t>10.1038/8785</t>
  </si>
  <si>
    <t>WOS:000080096300027</t>
  </si>
  <si>
    <t>Bergstrom, TF; Josefsson, A; Erlich, HA; Gyllensten, U</t>
  </si>
  <si>
    <t>Recent origin of HLA-DRB1 alleles and implications for human evolution</t>
  </si>
  <si>
    <t>HUMAN IA ANTIGENS; CLASS-II REGION; DR-BETA LOCI; NUCLEOTIDE SUBSTITUTION; MITOCHONDRIAL-DNA; OVERDOMINANT SELECTION; LINKAGE DISEQUILIBRIUM; COALESCENT PROCESS; GENE CONVERSION; POLYMORPHISM</t>
  </si>
  <si>
    <t>Bergstrom, Tomas/B-4681-2017</t>
  </si>
  <si>
    <t>Bergstrom, Tomas/0000-0002-7480-2669</t>
  </si>
  <si>
    <t>10.1038/ng0398-237</t>
  </si>
  <si>
    <t>WOS:000072325000021</t>
  </si>
  <si>
    <t>Gaut, BS; Doebley, JF</t>
  </si>
  <si>
    <t>DNA sequence evidence for the segmental allotetraploid origin of maize</t>
  </si>
  <si>
    <t>duplicated loci; chromosomal evolution</t>
  </si>
  <si>
    <t>NUCLEOTIDE SUBSTITUTION RATES; MOLECULAR EVOLUTION; GENE FAMILY; ZEA-MAYS; GENOME</t>
  </si>
  <si>
    <t>10.1073/pnas.94.13.6809</t>
  </si>
  <si>
    <t>WOS:A1997XH03400041</t>
  </si>
  <si>
    <t>Wood, TC; Krajewski, C</t>
  </si>
  <si>
    <t>Mitochondrial DNA sequence variation among the subspecies of Sarus Crane (Grus antigone)</t>
  </si>
  <si>
    <t>CYTOCHROME-B; PHYLOGENETIC-RELATIONSHIPS; EVOLUTION; BIRDS; GENE; POPULATIONS; GRUIFORMES</t>
  </si>
  <si>
    <t>WOS:A1996UX24200015</t>
  </si>
  <si>
    <t>DIRIENZO, A; PETERSON, AC; GARZA, JC; VALDES, AM; SLATKIN, M; FREIMER, NB</t>
  </si>
  <si>
    <t>MUTATIONAL PROCESSES OF SIMPLE-SEQUENCE REPEAT LOCI IN HUMAN-POPULATIONS</t>
  </si>
  <si>
    <t>COALESCENT PROCESS; REPEAT INSTABILITY; HUMAN DIVERSITY; MICROSATELLITE DNA</t>
  </si>
  <si>
    <t>HUMAN MITOCHONDRIAL-DNA; POLYMORPHISMS; CONSTRUCTION; EVOLUTION; FINLAND; GENOME; MAP</t>
  </si>
  <si>
    <t>Valdes, Ana M./0000-0003-1141-4471</t>
  </si>
  <si>
    <t>APR 12</t>
  </si>
  <si>
    <t>10.1073/pnas.91.8.3166</t>
  </si>
  <si>
    <t>WOS:A1994NF96800063</t>
  </si>
  <si>
    <t>Web of Science used to collect literature</t>
  </si>
  <si>
    <t>separate search strings put into one mega search string: (coalescent and fst) OR (coalescent* and SNP and diverg*) OR (coalescent and microsat* and diverg*) OR (coalescent and genome and diverg*)</t>
  </si>
  <si>
    <t>put into endnote and get pdfs. This is also put in google drive Willoughby Lab &gt; coal vs fst</t>
  </si>
  <si>
    <t>"savedrecs" tab is the RAW data exported from Web of Science</t>
  </si>
  <si>
    <t>"data" tab is the data collected that will be analyzed</t>
  </si>
  <si>
    <t>"trash" is the data that do not fit into these analyses</t>
  </si>
  <si>
    <t>N</t>
  </si>
  <si>
    <t>"data" tab is sorted by author last name, columns not applicable are deleted</t>
  </si>
  <si>
    <t>"savedrecsEDIT" tab contains the raw from Web of Science with only values that may be applicable</t>
  </si>
  <si>
    <t>Country</t>
  </si>
  <si>
    <t>Genus</t>
  </si>
  <si>
    <t>Species</t>
  </si>
  <si>
    <t>Genus_Species</t>
  </si>
  <si>
    <t>Kingdom</t>
  </si>
  <si>
    <t>Ob_Het</t>
  </si>
  <si>
    <t>Ex_Het</t>
  </si>
  <si>
    <t>Loci</t>
  </si>
  <si>
    <t>AllelicRichness</t>
  </si>
  <si>
    <t>SampleSize</t>
  </si>
  <si>
    <t>MarkerType</t>
  </si>
  <si>
    <t>Fst</t>
  </si>
  <si>
    <t>M</t>
  </si>
  <si>
    <t>theta</t>
  </si>
  <si>
    <t>phi</t>
  </si>
  <si>
    <t>sigmasq</t>
  </si>
  <si>
    <t>mu</t>
  </si>
  <si>
    <t>stats</t>
  </si>
  <si>
    <t>added tabs I think might be necessary</t>
  </si>
  <si>
    <t>Reason</t>
  </si>
  <si>
    <t>mtDNA</t>
  </si>
  <si>
    <t>notes</t>
  </si>
  <si>
    <t>mtDNA used in this study. This was a subset of a previous publication that utilized microsat values. These values were reported here</t>
  </si>
  <si>
    <t>reason</t>
  </si>
  <si>
    <t>used human SNP data to look at the math models</t>
  </si>
  <si>
    <t>human</t>
  </si>
  <si>
    <t>no fst</t>
  </si>
  <si>
    <t>could only find coalescent values</t>
  </si>
  <si>
    <t>fungus</t>
  </si>
  <si>
    <t>actually kinda cool</t>
  </si>
  <si>
    <t>penecillin</t>
  </si>
  <si>
    <t>come back</t>
  </si>
  <si>
    <t>USA</t>
  </si>
  <si>
    <t>Helianthus petiolaris</t>
  </si>
  <si>
    <t>petiolaris</t>
  </si>
  <si>
    <t>Helianthus</t>
  </si>
  <si>
    <t>Plantae</t>
  </si>
  <si>
    <t>common name</t>
  </si>
  <si>
    <t>sunflower</t>
  </si>
  <si>
    <t>SNP</t>
  </si>
  <si>
    <t>many values, microsat data previously pblished</t>
  </si>
  <si>
    <t>mentioned but no values given; Fu's F =/= Fst</t>
  </si>
  <si>
    <t>simulation with real data but gives graphs, not actual descrete values</t>
  </si>
  <si>
    <t>simulation</t>
  </si>
  <si>
    <t>come back, gives rage of fst values, not discrete</t>
  </si>
  <si>
    <t>Megadenia</t>
  </si>
  <si>
    <t>plantae</t>
  </si>
  <si>
    <t>human, mtDNA</t>
  </si>
  <si>
    <t>no fst, virus in humans</t>
  </si>
  <si>
    <t>no fst, mtDNA in pathogen</t>
  </si>
  <si>
    <t xml:space="preserve">lots of info about coalescent approaches!! </t>
  </si>
  <si>
    <t>gives Kst, which is "related to Fst" https://academic.oup.com/mbe/article/9/1/138/986458</t>
  </si>
  <si>
    <t>cant get access to supplementary info</t>
  </si>
  <si>
    <t>gives Kst, which is "related to Fst" link at extension://mbcgpelmjnpfbdnkbebdlfjmeckpnhha/enhanced-reader.html?pdf=https%3A%2F%2Fwww.genetics.org%2Fcontent%2Fgenetics%2F181%2F2%2F645.full.pdf&amp;doi=10.1534/genetics.108.094250 https://academic.oup.com/mbe/article/9/1/138/986458</t>
  </si>
  <si>
    <t>no fst, mtDNA</t>
  </si>
  <si>
    <t>gives fs, not fs</t>
  </si>
  <si>
    <t>intro to a R package, ABLE</t>
  </si>
  <si>
    <t>come back, supp material has F but not Fst, Fst MAY be from coalescent analysis</t>
  </si>
  <si>
    <t>gives Kst</t>
  </si>
  <si>
    <t>human, no fst</t>
  </si>
  <si>
    <t>animal</t>
  </si>
  <si>
    <t>zebra finch</t>
  </si>
  <si>
    <t>tiger shark</t>
  </si>
  <si>
    <t>stickleback</t>
  </si>
  <si>
    <t>Leach’s storm-petrel seabird</t>
  </si>
  <si>
    <t>comeback</t>
  </si>
  <si>
    <t>Vibrio vulnificus</t>
  </si>
  <si>
    <t>marine pathogen</t>
  </si>
  <si>
    <t>bacteria</t>
  </si>
  <si>
    <t>no fst, gives F in supplementary data</t>
  </si>
  <si>
    <t>intro to a R package, CoreSimul</t>
  </si>
  <si>
    <t>seahorse</t>
  </si>
  <si>
    <t>Hippocampus erectus</t>
  </si>
  <si>
    <t>comeback, Fst may be from coalescent sim</t>
  </si>
  <si>
    <t>Drosophila melanogaster</t>
  </si>
  <si>
    <t>comeback, fst mentioned, may need to contact author</t>
  </si>
  <si>
    <t>frog</t>
  </si>
  <si>
    <t>Ligula intestinalis</t>
  </si>
  <si>
    <t>fish parasite, tapeworm</t>
  </si>
  <si>
    <t>comeback, mtDNA</t>
  </si>
  <si>
    <t>double-collared sunbird</t>
  </si>
  <si>
    <t>perspectives</t>
  </si>
  <si>
    <t>review paper on phylogenomics and multi-species coalescent models</t>
  </si>
  <si>
    <t>coemback, cpDNA</t>
  </si>
  <si>
    <t>balsam poplar</t>
  </si>
  <si>
    <t>simulations, no fst</t>
  </si>
  <si>
    <t>started skimming lit. Started at #1, searching for Fst values and similarities among studies</t>
  </si>
  <si>
    <t>those not applicable moved to "trash" tab with reasoning</t>
  </si>
  <si>
    <t>come back- microsat and mtDNA</t>
  </si>
  <si>
    <t>grasshopper sparrow</t>
  </si>
  <si>
    <t>Ammodramus savannarum floridanus</t>
  </si>
  <si>
    <t>rockfishes</t>
  </si>
  <si>
    <t>come back, uses mtDNA</t>
  </si>
  <si>
    <t>continued as above</t>
  </si>
  <si>
    <t>What to do if Fst values are from mtDNA?</t>
  </si>
  <si>
    <t>What to do if Fst values are for each locus?</t>
  </si>
  <si>
    <t>Should multiple measurments be averaged or treated as separate?</t>
  </si>
  <si>
    <t>has Fct not fst</t>
  </si>
  <si>
    <t>blackfish</t>
  </si>
  <si>
    <t>Dallia</t>
  </si>
  <si>
    <t>european rabbit</t>
  </si>
  <si>
    <t>Oryctolagus cuniculus</t>
  </si>
  <si>
    <t>no fst, human</t>
  </si>
  <si>
    <t>email for FST</t>
  </si>
  <si>
    <t>wedge-tailed eagle</t>
  </si>
  <si>
    <t>Boa</t>
  </si>
  <si>
    <t>boa</t>
  </si>
  <si>
    <t>Babesia microti</t>
  </si>
  <si>
    <t>parasite</t>
  </si>
  <si>
    <t>Protista</t>
  </si>
  <si>
    <t>harp seal</t>
  </si>
  <si>
    <t>Pagophilus groenlandicus</t>
  </si>
  <si>
    <t>willow</t>
  </si>
  <si>
    <t>Salix melanopsis</t>
  </si>
  <si>
    <t>Cordyceps tenuipes</t>
  </si>
  <si>
    <t>fungi</t>
  </si>
  <si>
    <t>variables commonly seen</t>
  </si>
  <si>
    <t>(pi) nucleotide diversity</t>
  </si>
  <si>
    <t>theta (watterson's theta)</t>
  </si>
  <si>
    <t>Tajima's D</t>
  </si>
  <si>
    <t>Fu and Li's F (Fu's D)</t>
  </si>
  <si>
    <t>come back - 2 species</t>
  </si>
  <si>
    <t>states fisher info in supp materials but cant access</t>
  </si>
  <si>
    <t>Nannoperca australis</t>
  </si>
  <si>
    <t>southern pygmy perch</t>
  </si>
  <si>
    <t>come back-- mention Fst but not reported</t>
  </si>
  <si>
    <t>come back, supp info, 28 populations</t>
  </si>
  <si>
    <t>How to classify separate populations, species from the same study? (one has 28 pops)</t>
  </si>
  <si>
    <t>Hancornia speciosa</t>
  </si>
  <si>
    <t>Caryocar brasiliense</t>
  </si>
  <si>
    <t>fig wasp</t>
  </si>
  <si>
    <t>Pleistodontes nigriventris</t>
  </si>
  <si>
    <t>Animal</t>
  </si>
  <si>
    <t>simulations</t>
  </si>
  <si>
    <t>check out for writing</t>
  </si>
  <si>
    <t>package - DIY ABC</t>
  </si>
  <si>
    <t>Alosa killarnensis</t>
  </si>
  <si>
    <t>killarney shad</t>
  </si>
  <si>
    <t>simulation, talks about coalescence not always applicable</t>
  </si>
  <si>
    <t>gag</t>
  </si>
  <si>
    <t>Mycteroperca microlepis</t>
  </si>
  <si>
    <t>no fst, cant access supp info</t>
  </si>
  <si>
    <t>mention using Fst but not listed</t>
  </si>
  <si>
    <t>black throated tits</t>
  </si>
  <si>
    <t>Aegithalos concinnus</t>
  </si>
  <si>
    <t>black-throated blue warbler</t>
  </si>
  <si>
    <t>Dendroica caerulescens</t>
  </si>
  <si>
    <t>did contain values</t>
  </si>
  <si>
    <t>Coenonympha oedippus</t>
  </si>
  <si>
    <t>false ringlet butterfly</t>
  </si>
  <si>
    <t>Macquaria ambigua</t>
  </si>
  <si>
    <t>golden perch</t>
  </si>
  <si>
    <t>Adansonia gregorii</t>
  </si>
  <si>
    <t>Strongylocentrotus droebachiensis</t>
  </si>
  <si>
    <t>sea urchin</t>
  </si>
  <si>
    <t>boab tree</t>
  </si>
  <si>
    <t>Plantago lanceolata</t>
  </si>
  <si>
    <t>Dipteronia dyeriana</t>
  </si>
  <si>
    <t>Vertebrate</t>
  </si>
  <si>
    <t>n</t>
  </si>
  <si>
    <t>y</t>
  </si>
  <si>
    <t>Leavenworthia stylosa</t>
  </si>
  <si>
    <t>from here down, screening has changed. Instead of screening for Fst, I am screening for vertebrate/invert to lower the sample size. 2/1/2021</t>
  </si>
  <si>
    <t>Lophura nycthemera</t>
  </si>
  <si>
    <t>silver phaesant</t>
  </si>
  <si>
    <t>barn swallow</t>
  </si>
  <si>
    <t>Lupinus microcarpus</t>
  </si>
  <si>
    <t>foxtail pine</t>
  </si>
  <si>
    <t>narrowleaf cottonwoods</t>
  </si>
  <si>
    <t>Dipteronia</t>
  </si>
  <si>
    <t>macque</t>
  </si>
  <si>
    <t>Mytilus edulis</t>
  </si>
  <si>
    <t>blue mussel</t>
  </si>
  <si>
    <t>evergreen tree</t>
  </si>
  <si>
    <t>Picea</t>
  </si>
  <si>
    <t>thrush</t>
  </si>
  <si>
    <t>common raven</t>
  </si>
  <si>
    <t>Corvus corax</t>
  </si>
  <si>
    <t>Heuchera</t>
  </si>
  <si>
    <t>coral bells</t>
  </si>
  <si>
    <t>harbour porpoises</t>
  </si>
  <si>
    <t>killer whale</t>
  </si>
  <si>
    <t>Poecilia reticulata</t>
  </si>
  <si>
    <t>guppy</t>
  </si>
  <si>
    <t>brook trout</t>
  </si>
  <si>
    <t>Salvelinus fontinalis</t>
  </si>
  <si>
    <t>marbled eel</t>
  </si>
  <si>
    <t>Anguilla marmorata</t>
  </si>
  <si>
    <t xml:space="preserve">animal </t>
  </si>
  <si>
    <t>glasseye</t>
  </si>
  <si>
    <t>Heteropriacanthus cruentatus</t>
  </si>
  <si>
    <t>chinese blue sheep</t>
  </si>
  <si>
    <t>Pseudois nayaur</t>
  </si>
  <si>
    <t>mallard</t>
  </si>
  <si>
    <t>Anas platyrhynchos</t>
  </si>
  <si>
    <t>maize</t>
  </si>
  <si>
    <t>Amentotaxus argotaenia</t>
  </si>
  <si>
    <t>catkin yew</t>
  </si>
  <si>
    <t>sea lamprey</t>
  </si>
  <si>
    <t>Petromyzon marinus</t>
  </si>
  <si>
    <t>seabird</t>
  </si>
  <si>
    <t>moose</t>
  </si>
  <si>
    <t>spider flies</t>
  </si>
  <si>
    <t>Salvelinus alpinus</t>
  </si>
  <si>
    <t>striped dolphin</t>
  </si>
  <si>
    <t>lane snapper</t>
  </si>
  <si>
    <t>Arctic charr</t>
  </si>
  <si>
    <t>cycad</t>
  </si>
  <si>
    <t>Cycas multipinnata</t>
  </si>
  <si>
    <t>Campylopterus curvipennis</t>
  </si>
  <si>
    <t>wedge-tailed sabrewing</t>
  </si>
  <si>
    <t>Phytophthora ramorum</t>
  </si>
  <si>
    <t>chromista</t>
  </si>
  <si>
    <t>lizard</t>
  </si>
  <si>
    <t>Liolaemus fitzingerii</t>
  </si>
  <si>
    <t>oak</t>
  </si>
  <si>
    <t>poison frog</t>
  </si>
  <si>
    <t>grayling</t>
  </si>
  <si>
    <t>Thymallus thymallus</t>
  </si>
  <si>
    <t>mouse</t>
  </si>
  <si>
    <t>polar bear</t>
  </si>
  <si>
    <t>northern bobwhite</t>
  </si>
  <si>
    <t>rodent</t>
  </si>
  <si>
    <t>Colinus virginianus</t>
  </si>
  <si>
    <t>brown trout</t>
  </si>
  <si>
    <t>white-footed mouse</t>
  </si>
  <si>
    <t>Peromyscus leucopus</t>
  </si>
  <si>
    <t>Xenops minutus</t>
  </si>
  <si>
    <t>spectacled salamanders</t>
  </si>
  <si>
    <t>African buffalo</t>
  </si>
  <si>
    <t>Atractoscion aequidens</t>
  </si>
  <si>
    <t>Chinese mitten crab</t>
  </si>
  <si>
    <t>Eriocheir sinensis</t>
  </si>
  <si>
    <t>Mexican salamander</t>
  </si>
  <si>
    <t>protista</t>
  </si>
  <si>
    <t>North American water shrew</t>
  </si>
  <si>
    <t>Sorex</t>
  </si>
  <si>
    <t>shrew</t>
  </si>
  <si>
    <t>ray</t>
  </si>
  <si>
    <t>Sorex cinereus</t>
  </si>
  <si>
    <t>stonefly</t>
  </si>
  <si>
    <t>sei whale</t>
  </si>
  <si>
    <t>Balaenoptera borealis</t>
  </si>
  <si>
    <t>finch</t>
  </si>
  <si>
    <t>blackbuck</t>
  </si>
  <si>
    <t>Antilope cervicapra</t>
  </si>
  <si>
    <t>Saccharomyces cerevisiae</t>
  </si>
  <si>
    <t>grass finch</t>
  </si>
  <si>
    <t>Poephila</t>
  </si>
  <si>
    <t>finless porpoise</t>
  </si>
  <si>
    <t>Neophocaena phocaenoides</t>
  </si>
  <si>
    <t>hummingbird</t>
  </si>
  <si>
    <t>house mouse</t>
  </si>
  <si>
    <t>Geum</t>
  </si>
  <si>
    <t>teal</t>
  </si>
  <si>
    <t>Alces alces</t>
  </si>
  <si>
    <t>tilapia</t>
  </si>
  <si>
    <t>robin</t>
  </si>
  <si>
    <t>bustard</t>
  </si>
  <si>
    <t>cactus</t>
  </si>
  <si>
    <t>Pilosocereus jauruensis</t>
  </si>
  <si>
    <t>big-headed sedge</t>
  </si>
  <si>
    <t>Carex macrocephala</t>
  </si>
  <si>
    <t>looks interesting</t>
  </si>
  <si>
    <t>Arabidopsis arenosa</t>
  </si>
  <si>
    <t>wolf</t>
  </si>
  <si>
    <t>legume</t>
  </si>
  <si>
    <t>Australia</t>
  </si>
  <si>
    <t>sheldgeese</t>
  </si>
  <si>
    <t>fish</t>
  </si>
  <si>
    <t>Sarcocheilichthys</t>
  </si>
  <si>
    <t>plam</t>
  </si>
  <si>
    <t>Livistona</t>
  </si>
  <si>
    <t>bat</t>
  </si>
  <si>
    <t>green-lizard</t>
  </si>
  <si>
    <t>brown bear</t>
  </si>
  <si>
    <t>Callinectes sapidus</t>
  </si>
  <si>
    <t>blue crab</t>
  </si>
  <si>
    <t>tree</t>
  </si>
  <si>
    <t>bear</t>
  </si>
  <si>
    <t>cape hare</t>
  </si>
  <si>
    <t>weakly-electric fish</t>
  </si>
  <si>
    <t>songbird</t>
  </si>
  <si>
    <t>sweat bee</t>
  </si>
  <si>
    <t>glass lizard</t>
  </si>
  <si>
    <t>horned lizard</t>
  </si>
  <si>
    <t>Phrynosoma</t>
  </si>
  <si>
    <t>Exploring rain forest diversification using demographic model testing in the African foam-nest treefrog (Chiromantis rufescens)</t>
  </si>
  <si>
    <t>treefrog</t>
  </si>
  <si>
    <t>Chiromantis rufescens</t>
  </si>
  <si>
    <t>alligator lizard</t>
  </si>
  <si>
    <t>brown algae</t>
  </si>
  <si>
    <t>Sargassum thunbergii</t>
  </si>
  <si>
    <t>conifer</t>
  </si>
  <si>
    <t>aspen</t>
  </si>
  <si>
    <t>Cupressus chengiana</t>
  </si>
  <si>
    <t>Stewartia</t>
  </si>
  <si>
    <t>virus</t>
  </si>
  <si>
    <t>Schizopygopsis chengi</t>
  </si>
  <si>
    <t>loach</t>
  </si>
  <si>
    <t>Leptobotia elongata</t>
  </si>
  <si>
    <t>Jabiru Storks</t>
  </si>
  <si>
    <t>wasp</t>
  </si>
  <si>
    <t>Cardiocrinum</t>
  </si>
  <si>
    <t>snake</t>
  </si>
  <si>
    <t>herb</t>
  </si>
  <si>
    <t>Oxyria sinensis</t>
  </si>
  <si>
    <t>anole</t>
  </si>
  <si>
    <t>looks interesting!</t>
  </si>
  <si>
    <t>Thylogale billardierii</t>
  </si>
  <si>
    <t>Tasmanian pademelon</t>
  </si>
  <si>
    <t>Orangutan</t>
  </si>
  <si>
    <t>great ape</t>
  </si>
  <si>
    <t>Chlorospingus ophthalmicus</t>
  </si>
  <si>
    <t>common bush tanager</t>
  </si>
  <si>
    <t>Malawi cichlid</t>
  </si>
  <si>
    <t>horseshoe bat</t>
  </si>
  <si>
    <t>Rhinolophus sinicus</t>
  </si>
  <si>
    <t>Chrysomela lapponica</t>
  </si>
  <si>
    <t>goat</t>
  </si>
  <si>
    <t>Procavia capensis</t>
  </si>
  <si>
    <t>rock hyrax</t>
  </si>
  <si>
    <t>Arabidopsis lyrata</t>
  </si>
  <si>
    <t>daisy</t>
  </si>
  <si>
    <t>bird</t>
  </si>
  <si>
    <t>mulga parrot</t>
  </si>
  <si>
    <t>Ovabunda</t>
  </si>
  <si>
    <t>corals</t>
  </si>
  <si>
    <t>bowhead whales</t>
  </si>
  <si>
    <t>Balaena mysticetus</t>
  </si>
  <si>
    <t>green algae</t>
  </si>
  <si>
    <t>Oophaga histrionica</t>
  </si>
  <si>
    <t>Cichlid</t>
  </si>
  <si>
    <t>speckled rattlesnakes</t>
  </si>
  <si>
    <t>Anguilla bicolor</t>
  </si>
  <si>
    <t>Drosophila montana</t>
  </si>
  <si>
    <t>Anopheles</t>
  </si>
  <si>
    <t>grey parrot</t>
  </si>
  <si>
    <t>wild barley</t>
  </si>
  <si>
    <t>Psittacus erithacus</t>
  </si>
  <si>
    <t>snowshoe hare</t>
  </si>
  <si>
    <t>Lepus americanus</t>
  </si>
  <si>
    <t>Blumeria graminis</t>
  </si>
  <si>
    <t>corn mildew</t>
  </si>
  <si>
    <t>mosquito</t>
  </si>
  <si>
    <t>orchid</t>
  </si>
  <si>
    <t>eel</t>
  </si>
  <si>
    <t>Epidendrum</t>
  </si>
  <si>
    <t>wood storck</t>
  </si>
  <si>
    <t>Liolaemus</t>
  </si>
  <si>
    <t>iguanian lizard</t>
  </si>
  <si>
    <t>red-billed chough</t>
  </si>
  <si>
    <t>brown boobie</t>
  </si>
  <si>
    <t>Sula leucogaster</t>
  </si>
  <si>
    <t>bromeliad</t>
  </si>
  <si>
    <t>Anolis marmoratus</t>
  </si>
  <si>
    <t>Uria aalge</t>
  </si>
  <si>
    <t>common murre</t>
  </si>
  <si>
    <t>mite</t>
  </si>
  <si>
    <t>Halozetes fulvus</t>
  </si>
  <si>
    <t>leopard anole</t>
  </si>
  <si>
    <t>speckled dace</t>
  </si>
  <si>
    <t>Rhinichthys osculus</t>
  </si>
  <si>
    <t>cornsnake</t>
  </si>
  <si>
    <t>Pantherophis guttatus</t>
  </si>
  <si>
    <t>flycatcher</t>
  </si>
  <si>
    <t>scalloped hammerhead shark</t>
  </si>
  <si>
    <t>Sphyrna lewini</t>
  </si>
  <si>
    <t>black pine</t>
  </si>
  <si>
    <t>scotts pine</t>
  </si>
  <si>
    <t>darter</t>
  </si>
  <si>
    <t>Ascaris</t>
  </si>
  <si>
    <t>savi's warbler</t>
  </si>
  <si>
    <t>Locustella luscinioides</t>
  </si>
  <si>
    <t>folding door spider</t>
  </si>
  <si>
    <t>Antrodiaetus unicolor</t>
  </si>
  <si>
    <t>rhinovirus</t>
  </si>
  <si>
    <t>tailed frog</t>
  </si>
  <si>
    <t>moss</t>
  </si>
  <si>
    <t>Ceratodon</t>
  </si>
  <si>
    <t>Shorea leprosula</t>
  </si>
  <si>
    <t>grasshopper</t>
  </si>
  <si>
    <t>brittlestar</t>
  </si>
  <si>
    <t>salamander</t>
  </si>
  <si>
    <t>bottlenose dolphin</t>
  </si>
  <si>
    <t>fountain darter</t>
  </si>
  <si>
    <t>Carasobarbus luteus</t>
  </si>
  <si>
    <t>Etheostoma fonticola</t>
  </si>
  <si>
    <t>salmon</t>
  </si>
  <si>
    <t>daphnia</t>
  </si>
  <si>
    <t>goose</t>
  </si>
  <si>
    <t>southern grey shrike</t>
  </si>
  <si>
    <t>Thaumetopoea wilkinsoni</t>
  </si>
  <si>
    <t>Lanius meridionalis koenigi</t>
  </si>
  <si>
    <t>spiny lobster</t>
  </si>
  <si>
    <t>Palinurus</t>
  </si>
  <si>
    <t>ring seal</t>
  </si>
  <si>
    <t>Phoca hispida</t>
  </si>
  <si>
    <t>Shangcheng stout salamander</t>
  </si>
  <si>
    <t>Pachyhynobius</t>
  </si>
  <si>
    <t>rotifer</t>
  </si>
  <si>
    <t>yellow barbell</t>
  </si>
  <si>
    <t>ant parasite</t>
  </si>
  <si>
    <t>Rupicapra</t>
  </si>
  <si>
    <t>zebu cattle</t>
  </si>
  <si>
    <t>wood duck</t>
  </si>
  <si>
    <t>Aix sponsa</t>
  </si>
  <si>
    <t>moth</t>
  </si>
  <si>
    <t>Abudefduf saxatilis</t>
  </si>
  <si>
    <t>cichlid</t>
  </si>
  <si>
    <t>whale</t>
  </si>
  <si>
    <t>sandbar shark</t>
  </si>
  <si>
    <t>Carcharhinus plumbeus</t>
  </si>
  <si>
    <t>Carlia amax</t>
  </si>
  <si>
    <t>water lily</t>
  </si>
  <si>
    <t>Nymphaea thermarum</t>
  </si>
  <si>
    <t>anole lizard</t>
  </si>
  <si>
    <t>downy woodpecker</t>
  </si>
  <si>
    <t>house sparrow</t>
  </si>
  <si>
    <t>Picoides pubescens</t>
  </si>
  <si>
    <t>Platycrater arguta</t>
  </si>
  <si>
    <t>ring-necked pheasant</t>
  </si>
  <si>
    <t>rock partridge</t>
  </si>
  <si>
    <t>Phasianus colchicus</t>
  </si>
  <si>
    <t>Garrulax elliotii</t>
  </si>
  <si>
    <t>vinous-throated parrotbill</t>
  </si>
  <si>
    <t>Paradoxornis webbianus</t>
  </si>
  <si>
    <t>Verticillium dahliae</t>
  </si>
  <si>
    <t>citrus</t>
  </si>
  <si>
    <t>Arabidopsis thaliana</t>
  </si>
  <si>
    <t>hantavirus</t>
  </si>
  <si>
    <t>pine</t>
  </si>
  <si>
    <t>newt</t>
  </si>
  <si>
    <t>Alectoris graeca</t>
  </si>
  <si>
    <t>sticklebacl</t>
  </si>
  <si>
    <t>chipmunk</t>
  </si>
  <si>
    <t>catfish</t>
  </si>
  <si>
    <t>dwarf milkweed</t>
  </si>
  <si>
    <t>water flea</t>
  </si>
  <si>
    <t xml:space="preserve"> Daphnia magna</t>
  </si>
  <si>
    <t>weevil</t>
  </si>
  <si>
    <t>Naupactus cervinus</t>
  </si>
  <si>
    <t>wall lizard</t>
  </si>
  <si>
    <t>Tamias alpinus</t>
  </si>
  <si>
    <t xml:space="preserve">Podarcis pityusensis </t>
  </si>
  <si>
    <t>gray langur</t>
  </si>
  <si>
    <t>Trachypithecus crepusculus</t>
  </si>
  <si>
    <t>fire ant</t>
  </si>
  <si>
    <t>Solenopsis invicta</t>
  </si>
  <si>
    <t>Gladiolus</t>
  </si>
  <si>
    <t>pupfish</t>
  </si>
  <si>
    <t>butterfly</t>
  </si>
  <si>
    <t>Heliconius heurippa</t>
  </si>
  <si>
    <t>owl</t>
  </si>
  <si>
    <t>yam</t>
  </si>
  <si>
    <t>sea snake</t>
  </si>
  <si>
    <t>Macquaria colonorum</t>
  </si>
  <si>
    <t>Dioscorea alata</t>
  </si>
  <si>
    <t>primate</t>
  </si>
  <si>
    <t>wheatears</t>
  </si>
  <si>
    <t>European chub</t>
  </si>
  <si>
    <t>Squalius cephalus</t>
  </si>
  <si>
    <t>toad</t>
  </si>
  <si>
    <t>fern</t>
  </si>
  <si>
    <t>estuary perch</t>
  </si>
  <si>
    <t>atlantic walrus</t>
  </si>
  <si>
    <t>gibbon</t>
  </si>
  <si>
    <t>Larus</t>
  </si>
  <si>
    <t>skink</t>
  </si>
  <si>
    <t>barn swallo</t>
  </si>
  <si>
    <t>Syncerus caffer</t>
  </si>
  <si>
    <t>Populus davidiana</t>
  </si>
  <si>
    <t>Arctic white-headed gull</t>
  </si>
  <si>
    <t>Cooper hawk</t>
  </si>
  <si>
    <t>Accipiter cooperii</t>
  </si>
  <si>
    <t>fungal pathogen</t>
  </si>
  <si>
    <t>insect</t>
  </si>
  <si>
    <t>cockle</t>
  </si>
  <si>
    <t>Cerastoderma glaucum</t>
  </si>
  <si>
    <t>Chiastocheta</t>
  </si>
  <si>
    <t>tomato</t>
  </si>
  <si>
    <t>Thymallus arcticus</t>
  </si>
  <si>
    <t>Joshua tree</t>
  </si>
  <si>
    <t>Sphagnum angermanicum</t>
  </si>
  <si>
    <t>lark</t>
  </si>
  <si>
    <t>Claytonia</t>
  </si>
  <si>
    <t>fly</t>
  </si>
  <si>
    <t>root rat</t>
  </si>
  <si>
    <t>Tachyoryctes</t>
  </si>
  <si>
    <t>peatmoss</t>
  </si>
  <si>
    <t>goshawk</t>
  </si>
  <si>
    <t>Accipiter gentilis</t>
  </si>
  <si>
    <t>Magnolia stellata</t>
  </si>
  <si>
    <t>pygmy whitefish</t>
  </si>
  <si>
    <t>Prosopium coulterii</t>
  </si>
  <si>
    <t>sea squirt</t>
  </si>
  <si>
    <t>nematode</t>
  </si>
  <si>
    <t>Caenorhabditis</t>
  </si>
  <si>
    <t>oyster parasite</t>
  </si>
  <si>
    <t>Mauremys caspica</t>
  </si>
  <si>
    <t>Perkinsus marinus</t>
  </si>
  <si>
    <t>map turtle</t>
  </si>
  <si>
    <t>beetle</t>
  </si>
  <si>
    <t>speckled wood butterfly</t>
  </si>
  <si>
    <t>anthozoa</t>
  </si>
  <si>
    <t>Amborella trichopoda</t>
  </si>
  <si>
    <t>wax palm</t>
  </si>
  <si>
    <t>Ceroxylon echinulatum</t>
  </si>
  <si>
    <t>Japanese cedar</t>
  </si>
  <si>
    <t>Cryptomeria japonica</t>
  </si>
  <si>
    <t>zooplankton</t>
  </si>
  <si>
    <t>terrapin</t>
  </si>
  <si>
    <t>Ligularia tongolensis</t>
  </si>
  <si>
    <t>carob tree</t>
  </si>
  <si>
    <t>Ceratonia siliqua</t>
  </si>
  <si>
    <t>coral reef goby</t>
  </si>
  <si>
    <t>eastern red bat</t>
  </si>
  <si>
    <t>Lasiurus borealis</t>
  </si>
  <si>
    <t>At the crossroads towards polyploidy': genomic divergence and extent of homoploid hybridization are drivers for the formation of the ox-eye daisy polyploid complex (Leucanthemum, Compositae-Anthemideae)</t>
  </si>
  <si>
    <t>ox-eye daisy</t>
  </si>
  <si>
    <t>California rockflower</t>
  </si>
  <si>
    <t>Crossosoma californicum</t>
  </si>
  <si>
    <t>duck</t>
  </si>
  <si>
    <t>Arabidopsis</t>
  </si>
  <si>
    <t>Cycas taiwaniana</t>
  </si>
  <si>
    <t>Tetrastigma hemsleyanum</t>
  </si>
  <si>
    <t>ant</t>
  </si>
  <si>
    <t>Solenopsis geminata</t>
  </si>
  <si>
    <t>Hypogymnia hypotrypa</t>
  </si>
  <si>
    <t>Baird's pocket gopher</t>
  </si>
  <si>
    <t>Geomys breviceps</t>
  </si>
  <si>
    <t>Atlantic cod</t>
  </si>
  <si>
    <t>Gadus morhua</t>
  </si>
  <si>
    <t>cinnamon teal</t>
  </si>
  <si>
    <t>Parachute gecko</t>
  </si>
  <si>
    <t>sarus crane</t>
  </si>
  <si>
    <t>Grus antigone</t>
  </si>
  <si>
    <t>striped beakfish</t>
  </si>
  <si>
    <t>Oplegnathus fasciatus</t>
  </si>
  <si>
    <t>largehead hairtail</t>
  </si>
  <si>
    <t>Trichiurus japonicus</t>
  </si>
  <si>
    <t>small yellow croaker</t>
  </si>
  <si>
    <t>Larimichthys polyactis</t>
  </si>
  <si>
    <t>tree peony</t>
  </si>
  <si>
    <t>Arctic lamprey</t>
  </si>
  <si>
    <t>Lethenteron camtschaticum</t>
  </si>
  <si>
    <t>silkworm</t>
  </si>
  <si>
    <t>turnip mosaic potyvirus</t>
  </si>
  <si>
    <t>greater long-tailed hamster</t>
  </si>
  <si>
    <t>fin whale</t>
  </si>
  <si>
    <t>Balaenoptera physalus</t>
  </si>
  <si>
    <t>Neolitsea sericea</t>
  </si>
  <si>
    <t>gazelle</t>
  </si>
  <si>
    <t>dragon blood tree</t>
  </si>
  <si>
    <t>Dracaena cambodiana</t>
  </si>
  <si>
    <t>added vertebrate column</t>
  </si>
  <si>
    <r>
      <t xml:space="preserve">search was refined to article or early access </t>
    </r>
    <r>
      <rPr>
        <b/>
        <i/>
        <sz val="10"/>
        <rFont val="Arial"/>
        <family val="2"/>
      </rPr>
      <t>n=601</t>
    </r>
  </si>
  <si>
    <r>
      <t xml:space="preserve">continuing yesterday, I classified lit by title into vertebrate or non-vert species, with some unknown. Vertebrates and unknown will be moved to the "Verts" tab and data will now be added </t>
    </r>
    <r>
      <rPr>
        <b/>
        <i/>
        <sz val="10"/>
        <rFont val="Arial"/>
        <family val="2"/>
      </rPr>
      <t>n=500</t>
    </r>
  </si>
  <si>
    <r>
      <t xml:space="preserve">In Verts tab, I copied the Data tab, and will now sort alphabetically by the vertebrate column. Those with a "N" for no will be removed from this tab. Unknowns will be kept until classified as vert or not. Note, not all of these articles have been filtered for Fst </t>
    </r>
    <r>
      <rPr>
        <b/>
        <i/>
        <sz val="10"/>
        <rFont val="Arial"/>
        <family val="2"/>
      </rPr>
      <t>n=330 (92</t>
    </r>
    <r>
      <rPr>
        <sz val="10"/>
        <rFont val="Arial"/>
        <family val="2"/>
      </rPr>
      <t xml:space="preserve"> </t>
    </r>
    <r>
      <rPr>
        <b/>
        <i/>
        <sz val="10"/>
        <rFont val="Arial"/>
        <family val="2"/>
      </rPr>
      <t>unknown, 238 Verts)</t>
    </r>
  </si>
  <si>
    <t>starting now, I will separate out vertebrates via the title, without first screening for Fst. That will decrease the data needed for class and will then go back after. Therefore, I have created a vertebrate column and will only use those for the meta-analysis class data</t>
  </si>
  <si>
    <t>Verts tab is re-sorted into alphabetical by title/by N number</t>
  </si>
  <si>
    <t>nucleotide diversity ∏</t>
  </si>
  <si>
    <t>recombination rate rho</t>
  </si>
  <si>
    <t>Details</t>
  </si>
  <si>
    <t>uses 6 populations and 2 subspecies, gives Kst and coalesenct values per locus</t>
  </si>
  <si>
    <t>Galeocerdo</t>
  </si>
  <si>
    <t>cuvier</t>
  </si>
  <si>
    <t>nuclear microsat</t>
  </si>
  <si>
    <t>total number of populations</t>
  </si>
  <si>
    <t>mammal</t>
  </si>
  <si>
    <t>$</t>
  </si>
  <si>
    <r>
      <t xml:space="preserve">realizing that 330 papers is still going to be a lot, I have made a mammal column. The mammals and unknowns will be moved to the mammal tab and that will be the focus from now on </t>
    </r>
    <r>
      <rPr>
        <b/>
        <i/>
        <sz val="10"/>
        <rFont val="Arial"/>
        <family val="2"/>
      </rPr>
      <t>n=168 (109 unknown, 59</t>
    </r>
    <r>
      <rPr>
        <sz val="10"/>
        <rFont val="Arial"/>
        <family val="2"/>
      </rPr>
      <t xml:space="preserve"> </t>
    </r>
    <r>
      <rPr>
        <b/>
        <i/>
        <sz val="10"/>
        <rFont val="Arial"/>
        <family val="2"/>
      </rPr>
      <t>mammals)</t>
    </r>
  </si>
  <si>
    <t>Macaca</t>
  </si>
  <si>
    <t>mulatta</t>
  </si>
  <si>
    <t>Macaca mulatta</t>
  </si>
  <si>
    <t>Rhesus macaque</t>
  </si>
  <si>
    <t>microsat</t>
  </si>
  <si>
    <t>non-wild</t>
  </si>
  <si>
    <t>from breeding center, compares two monkey species</t>
  </si>
  <si>
    <t>cuniculus</t>
  </si>
  <si>
    <t>Oryctolagus</t>
  </si>
  <si>
    <t>mention coalescent but don’t give values in manuscript</t>
  </si>
  <si>
    <t>genome</t>
  </si>
  <si>
    <t>Ursus</t>
  </si>
  <si>
    <t>americanus</t>
  </si>
  <si>
    <t>Ursus americanus</t>
  </si>
  <si>
    <t>Ds Nei 1978 standard distance</t>
  </si>
  <si>
    <t>Dc Cavalli-Sforza and Edwards 1967</t>
  </si>
  <si>
    <t>Notes2</t>
  </si>
  <si>
    <t>gave original and new, corrected and not values. Listed are new primer Fst uncorrected</t>
  </si>
  <si>
    <t>null alleles</t>
  </si>
  <si>
    <t xml:space="preserve">I am going through the Mammal tab to add data. If data cannot be used, it is moved to Trash tab (like before) and all rows with that paper in Mammal, Verts, and Data tabs are all deleted. </t>
  </si>
  <si>
    <t>if the lit doesn’t work now but might later, it will be moved to the "come back to" tab</t>
  </si>
  <si>
    <t>mention Fst values but dotn give in manuscript</t>
  </si>
  <si>
    <t>nemestrina</t>
  </si>
  <si>
    <t>microsat, mtDNA</t>
  </si>
  <si>
    <t>good for writing</t>
  </si>
  <si>
    <t>no fst, simulation</t>
  </si>
  <si>
    <t>Pseudois</t>
  </si>
  <si>
    <t>nayaur</t>
  </si>
  <si>
    <t>mentions Nei's Da but listed on a phylogenetic tree. Also, some measures of coalescent approaches via mtDNA, not microsat. Some heterozygosity values in the supplementary info.</t>
  </si>
  <si>
    <t>golden whistler and flycatcher</t>
  </si>
  <si>
    <t>Stenella</t>
  </si>
  <si>
    <t>coeruleoalba</t>
  </si>
  <si>
    <t>Stenella coeruleoalba</t>
  </si>
  <si>
    <t>about a new analysis type</t>
  </si>
  <si>
    <t>gives fst but coalescent values arent reported</t>
  </si>
  <si>
    <t>gives m-ratio</t>
  </si>
  <si>
    <t>no species actually given, assumed human</t>
  </si>
  <si>
    <t>non-wild mouse pop</t>
  </si>
  <si>
    <t>*think* Fst was generated from coalescent approach</t>
  </si>
  <si>
    <t>check supp info for fst</t>
  </si>
  <si>
    <t>Drosophila</t>
  </si>
  <si>
    <t>review</t>
  </si>
  <si>
    <t>GOOD FOR WRITING</t>
  </si>
  <si>
    <t>birds</t>
  </si>
  <si>
    <t>contact authors</t>
  </si>
  <si>
    <t>Silene</t>
  </si>
  <si>
    <t>flower</t>
  </si>
  <si>
    <t>15 Fst values from mtDNA, 5 Fu's F values from mtDNA CR, 4 heterozygosity vales</t>
  </si>
  <si>
    <t>mention D values but don’t list them</t>
  </si>
  <si>
    <t>has all coalescent values necessary but doesn’t list Fst, ask if they ran these data</t>
  </si>
  <si>
    <t>review - landscape genetics</t>
  </si>
  <si>
    <t>some good info here</t>
  </si>
  <si>
    <t>island model for Fst</t>
  </si>
  <si>
    <t>review - may be good for writing</t>
  </si>
  <si>
    <t xml:space="preserve">review/simulation </t>
  </si>
  <si>
    <t>hep C - human virus</t>
  </si>
  <si>
    <t>come back- check supp info, S4 and S5 should have info needed</t>
  </si>
  <si>
    <t>GIVES R CODE</t>
  </si>
  <si>
    <t>DROSOPHILA</t>
  </si>
  <si>
    <t>may be good for writing</t>
  </si>
  <si>
    <t>mayfly</t>
  </si>
  <si>
    <t>human infection</t>
  </si>
  <si>
    <t>no fst - looks interesting!</t>
  </si>
  <si>
    <t>taken from other paper</t>
  </si>
  <si>
    <t>simulation and emperical data</t>
  </si>
  <si>
    <t>humans</t>
  </si>
  <si>
    <t>NEED TO READ</t>
  </si>
  <si>
    <t>NA</t>
  </si>
  <si>
    <t>Dryad</t>
  </si>
  <si>
    <t>NA - email</t>
  </si>
  <si>
    <t>corresponding author</t>
  </si>
  <si>
    <t>jukka.palo@helsinki.fi</t>
  </si>
  <si>
    <t>I have added a Dryad column. This will be used so that we can calculate the Fst or coalescent values using data that has been published with the paper. If this is the case, the paper is moved to the "come back to" tab</t>
  </si>
  <si>
    <t>E. coli</t>
  </si>
  <si>
    <t>doesn’t give Fst or coalescent values but supplies the data</t>
  </si>
  <si>
    <t>this is a paper about 10 strains of E coli and the species trees for them</t>
  </si>
  <si>
    <t>https://github.com/TinPang/coarse-graining-phylogenetics</t>
  </si>
  <si>
    <t>pang@hhu.de</t>
  </si>
  <si>
    <t>come back to - check supp info</t>
  </si>
  <si>
    <t>looks interesting! come back to - check supp info</t>
  </si>
  <si>
    <t>snapper fish</t>
  </si>
  <si>
    <t>chamois goat-antelope</t>
  </si>
  <si>
    <t>this looks at into species trees. GenBank data are supplied</t>
  </si>
  <si>
    <t>sanjurjo@uniovi.es</t>
  </si>
  <si>
    <t>Statement: All sequence files are
available from the GenBank database (accession
number(s) TRAPPC10 (9) KU343092 - KU343105
CLCA1 (12) KU342868 - KU342881 LRGUK (14)
KU342966 - KU342979 SEL1L3 (20) KU343064 -
KU343077 COPE (6) KU342882 - KU342895
ABCA1 (49) KU342812 - KU342825 HDAC2 (13)
KU342938 - KU342951 PABPN1 (2) KU342994 -
KU343007 SPTBN1 (31) KU343078 - KU343091
ATP12A (14) KU342826 - KU342839 GAD2 (1)
KU342910 - KU342923 AZIN1 (8) KU342840 - KU342853 LYVE1 (5) KU342980 - KU342993
PTGS2 (3) KU343022 - KU343035 FGB (8)
KU342896 - KU342909 GGA3 (4) KU342924 -
KU342937 PNN (1) KU343008 - KU343021 SCN5A
(26) KU343050 - KU343063 RIOK3 (6) KU343036
- KU343049 CARHSP1 (2) KU342854 - KU342867
TUFM (9) KU343106 - KU343119 ZFYVE27 (6)
KU343120 - KU343133 KLC2 (11) KU342952 -
KU342965</t>
  </si>
  <si>
    <t>looks at the domestication of male zebu cattle</t>
  </si>
  <si>
    <t>https://www.nature.com/articles/s41598-018-36444-7</t>
  </si>
  <si>
    <t>(email: albanobp@fc.up.pt) or F.G. (email: fgoyache@serida.org)</t>
  </si>
  <si>
    <t>simulation - human dataset</t>
  </si>
  <si>
    <t>I'm not sure that we would use this but I put it here because we may be able to and I just don’t know it yet. This looks at data already available and looks at the divergence of humans, primates, and rodents</t>
  </si>
  <si>
    <t>see paper</t>
  </si>
  <si>
    <t>klohmueller@ucla.edu</t>
  </si>
  <si>
    <t>wild-derived inbred strains</t>
  </si>
  <si>
    <t>no fst, data not accessible</t>
  </si>
  <si>
    <t>https://peerj.com/articles/6476/#supplemental-information</t>
  </si>
  <si>
    <t>no Fst, gives coalescent values and genotypes</t>
  </si>
  <si>
    <t>andrinajoro@moov.mg</t>
  </si>
  <si>
    <t>simulation, human</t>
  </si>
  <si>
    <t>no Fst, some coalescent values, data given</t>
  </si>
  <si>
    <t>https://pubmed.ncbi.nlm.nih.gov/21878471/</t>
  </si>
  <si>
    <t>nreid1@tigers.lsu.edu</t>
  </si>
  <si>
    <t>this is about species trees for chipmunks. Both values will probably need to be calculated</t>
  </si>
  <si>
    <t>this compares three datasets of many different species. For that reason (and due to sample size constraints) this may not be applicable, but I will wait to see after we get all data collected. Data will need to be calculated for this study</t>
  </si>
  <si>
    <t>https://link.springer.com/article/10.1007/s13127-016-0275-5</t>
  </si>
  <si>
    <t>andrew.ritchie@sydney.edu.au</t>
  </si>
  <si>
    <t>this uses several rodent species that were collected in many ways (some zoos, dead in the wild, from a museum, etc) and compared the introns of these. All values will need to be calculated and will need to check with authors on the sample size and if any were from the wild. if not, these will be excluded from the study.</t>
  </si>
  <si>
    <t>https://pubmed.ncbi.nlm.nih.gov/24804779/</t>
  </si>
  <si>
    <t>jose.castresana@csic.es</t>
  </si>
  <si>
    <t>https://static-content.springer.com/esm/art%3A10.1007%2Fs10764-017-0008-4/MediaObjects/10764_2017_8_MOESM1_ESM.pdf</t>
  </si>
  <si>
    <t>this looks at species trees of monkeys. Will need to calculate the Fst and coalescent values</t>
  </si>
  <si>
    <t>croos@dpz.eu</t>
  </si>
  <si>
    <t>this takes SEVERAL datasets and compares the lineage tree sorting. No Fst or coalescent values are reported, but all data included (some from previously published studies) in supplemental materials</t>
  </si>
  <si>
    <t>https://www-sciencedirect-com.spot.lib.auburn.edu/science/article/pii/S1055790312000826?via%3Dihub</t>
  </si>
  <si>
    <t>rosenfj1@umdnj.edu</t>
  </si>
  <si>
    <t>simulation, no data</t>
  </si>
  <si>
    <t>very mathy</t>
  </si>
  <si>
    <r>
      <rPr>
        <sz val="10"/>
        <color theme="5"/>
        <rFont val="Arial"/>
        <family val="2"/>
      </rPr>
      <t>Gst explaination</t>
    </r>
    <r>
      <rPr>
        <sz val="10"/>
        <rFont val="Arial"/>
        <family val="2"/>
      </rPr>
      <t xml:space="preserve"> - very mathy</t>
    </r>
  </si>
  <si>
    <t>this looks at 15 mammals and makes species trees</t>
  </si>
  <si>
    <t>jsato@fukuyama-u.ac.jp</t>
  </si>
  <si>
    <t>www.datadryad.org; doi:10.5061/dryad.bs03tq7</t>
  </si>
  <si>
    <t>plant</t>
  </si>
  <si>
    <t>no fst or coalescent, but gives data. Looks at empirical and simulated data of plants</t>
  </si>
  <si>
    <t>ants were collected in the field and then bred in the lab for 4 generations to increase inbreeding</t>
  </si>
  <si>
    <t>non-wild - inbred in lab</t>
  </si>
  <si>
    <t>non-wild - captive primates</t>
  </si>
  <si>
    <t>6 samples were taken from primate genomes of Ensembl database</t>
  </si>
  <si>
    <t>ftp://ftp.ensembl.org/pub/release-67/emf/ensembl-compara</t>
  </si>
  <si>
    <t>carlos.schrago@gmail.com</t>
  </si>
  <si>
    <t>doesn’t give Fst, coalescent, or data info - taken from OrthoMan</t>
  </si>
  <si>
    <t>no coalescent values, data taken from other sources</t>
  </si>
  <si>
    <t>all data from previously published literature. They looked at Fst values and simulated data to test isolation by distance between populations. Look at supplemental info for genotypes</t>
  </si>
  <si>
    <t>https://www.nature.com/articles/hdy201726</t>
  </si>
  <si>
    <t>thierry.demeeus@ird.fr</t>
  </si>
  <si>
    <t>no coalescent values, but data is supplies</t>
  </si>
  <si>
    <t>this compares data from genotyping and ABC analyses in walrus. Data are supplied</t>
  </si>
  <si>
    <t>doi:10.5061/dryad.78k38.</t>
  </si>
  <si>
    <t>aaron.shafer@ebc.uu.se</t>
  </si>
  <si>
    <t>this uses two previously published datasets</t>
  </si>
  <si>
    <t>https://doi-org.spot.lib.auburn.edu/10.1093/molbev/msx277</t>
  </si>
  <si>
    <t>this uses previously published datasets to compare lineage of cats, dogs, and ancestor wolves. I believe sample size will be an issue, and these are not full populations but will leave in case the question changes</t>
  </si>
  <si>
    <t>doi:10.1093/molbev/msq342</t>
  </si>
  <si>
    <t>pontus.skoglund@ebc.uu.se.</t>
  </si>
  <si>
    <t>coalescent values but no fst. Data are supplied in dryad</t>
  </si>
  <si>
    <t>data from previous literature, sample size too low</t>
  </si>
  <si>
    <t>https://datadryad.org/stash/dataset/doi:10.5061/dryad.5b568</t>
  </si>
  <si>
    <t>no fst, coalescent values, though there are data with many taxa and few individuals</t>
  </si>
  <si>
    <t>https://www-sciencedirect-com.spot.lib.auburn.edu/science/article/pii/S1055790316302081?via%3Dihub</t>
  </si>
  <si>
    <t xml:space="preserve">this uses several species to compare species tress. Max sample size is 15, all rest under 9. </t>
  </si>
  <si>
    <t>esuarezv@gmail.com</t>
  </si>
  <si>
    <t>these values may not be able to be used. Gives Fst but populations commparisons are weird. Plus the coalescent analyses values are not given. also utilized mtDNA --gives multimple fst values and other variables from monte carlo simulations, but the populations compared arent the same</t>
  </si>
  <si>
    <t>Canada</t>
  </si>
  <si>
    <t>gives values for data previously published. Also contains data for mosquito.</t>
  </si>
  <si>
    <t>If data collected is not obvious</t>
  </si>
  <si>
    <t>I used the values presented that used the Cavalli-Sforza and Edwards (1967) correction with redesigned primers (therefore the values may not be the same from the original paper)</t>
  </si>
  <si>
    <t>average</t>
  </si>
  <si>
    <t>author</t>
  </si>
  <si>
    <t>(Paetkau and Strobeck 1995). https://onlinelibrary-wiley-com.spot.lib.auburn.edu/doi/epdf/10.1111/j.1365-294X.1995.tb00248.x</t>
  </si>
  <si>
    <t>Indonesia</t>
  </si>
  <si>
    <t>program</t>
  </si>
  <si>
    <t>MIMAR</t>
  </si>
  <si>
    <t>Macaca nemestrina</t>
  </si>
  <si>
    <t>Macaca tonkeana</t>
  </si>
  <si>
    <t xml:space="preserve">this compares two species of maques that inhabit different islands in Indonesia. </t>
  </si>
  <si>
    <t xml:space="preserve">data include posterior probabilities, point estimates, and observed values. The observed values were the ones used </t>
  </si>
  <si>
    <t>Supporting information is available online at http://www.genetics.org/
cgi/content/full/genetics.110.116228/DC1.
Sequence data from this article have been deposited with the EMBL/
GenBank Data Libraries under accession nos. HM071114–HM071842.</t>
  </si>
  <si>
    <t>N v T</t>
  </si>
  <si>
    <t>N v all</t>
  </si>
  <si>
    <t>listed values are from observed values, not estimates</t>
  </si>
  <si>
    <t>Tajima D - Tajima 1989</t>
  </si>
  <si>
    <t>Atlantic Ocean</t>
  </si>
  <si>
    <t>S-I</t>
  </si>
  <si>
    <t>S-B</t>
  </si>
  <si>
    <t>I-B</t>
  </si>
  <si>
    <t>S-W</t>
  </si>
  <si>
    <t>S-E</t>
  </si>
  <si>
    <t>I-W</t>
  </si>
  <si>
    <t>B-W</t>
  </si>
  <si>
    <t>I-E</t>
  </si>
  <si>
    <t>B-E</t>
  </si>
  <si>
    <t>W-E</t>
  </si>
  <si>
    <t>m, migration rate</t>
  </si>
  <si>
    <t>ARLEQUIN, DIYABC, BAYESASS</t>
  </si>
  <si>
    <t>heterozygosity and allelic richness values averaged from each marker in each population</t>
  </si>
  <si>
    <t>gives 5 populations, 10 Fst, 20 m values, and several heterozygosity and richness</t>
  </si>
  <si>
    <t>Fst values taken, m values averaged, hetero and richess averaged. Hetero in supplemental info</t>
  </si>
  <si>
    <t>https://onlinelibrary.wiley.com/doi/abs/10.1111/jbi.13079</t>
  </si>
  <si>
    <t>All North Atlantic mtDNA haplotypes have been
deposited in GenBankTM under accession numbers
MH035689–MH035695. Interested readers are encouraged
to contact the corresponding author(s) for microsatellite
genotypes and access to raw data.</t>
  </si>
  <si>
    <t>Balaenoptera</t>
  </si>
  <si>
    <t>borealis</t>
  </si>
  <si>
    <t>contact authors, give mtDNA Fst and only range for microsat Fst</t>
  </si>
  <si>
    <t>compares new and old whale data across the Atlantic, which was previously divided into 3 "stocks"; Genetic data from the North Pacific (collected 2002–2007)
were obtained from previously published studies (n=489;
Kanda et al. 2006, 2009; Tamura et al. 2009). A single
additional Antarctic sei whale mtDNA control region
sequence was obtained from GenBankTM (accession num-
ber NC_006929.1; Sasaki et al. 2005).</t>
  </si>
  <si>
    <t>Gulf, Iceland, and Azores are the 3 stocks within the atlantic. They contain analyses comparing within and among these</t>
  </si>
  <si>
    <t>ΦST, mtDNA Fst</t>
  </si>
  <si>
    <t>Gulf - Iceland</t>
  </si>
  <si>
    <t>Iceland - Azores</t>
  </si>
  <si>
    <t>Azores - Gulf</t>
  </si>
  <si>
    <t>theta, Weir and Cockerham</t>
  </si>
  <si>
    <t>ARLEQUIN, IMA2P, DNASP</t>
  </si>
  <si>
    <t>F, Fu and Li</t>
  </si>
  <si>
    <t>pi, nucleotide diversity</t>
  </si>
  <si>
    <t>Tajima's D and Fu's F taken from mtDNA, hetero from microsat… m may be able to be estimated, but will need to check into supp info more</t>
  </si>
  <si>
    <t>ARLEQUIN</t>
  </si>
  <si>
    <t>TotalSampleSize</t>
  </si>
  <si>
    <t>mtDNA, microsat</t>
  </si>
  <si>
    <t>Fu's F was given for each pop compared with all other populations. The mtDNA Fst values were from one pop to another, so all PRE values averaged, all LYR values averaged, etc… one pop, MYR was not given F value. Only PRE had heterozygosity values</t>
  </si>
  <si>
    <t>Neophocaena</t>
  </si>
  <si>
    <t>phocaenoides</t>
  </si>
  <si>
    <t>asiaeorientalis</t>
  </si>
  <si>
    <t>Neophocaena asiaeorientalis sunameri</t>
  </si>
  <si>
    <t>Neophocaena asiaeorientalis asiaeorientalis</t>
  </si>
  <si>
    <t>Chinese waters</t>
  </si>
  <si>
    <t>doi:10.1007/s00227-014-2474-y</t>
  </si>
  <si>
    <t>Fu's F were averaged per population. Fst values were given pop v pop, so all values that contained PRE were averaged, all containing NYS averaged, etc. These were from mtDNA, while heterozygosity values were from microsats</t>
  </si>
  <si>
    <t>https://plos.figshare.com/articles/dataset/_Genetic_diversity_indices_and_neutrality_tests_Fu_s_Fs_and_Tajima_s_D_in_the_mtCOI_5_barcode_sequences_of_putative_species_in_Bemisia_tabaci_complex_from_Pakistan_and_India_/1129518</t>
  </si>
  <si>
    <t>Faroe islands</t>
  </si>
  <si>
    <t>FSTAT, RST CALC, POPULATIONS</t>
  </si>
  <si>
    <t>Rst</t>
  </si>
  <si>
    <t>https://onlinelibrary.wiley.com/doi/10.1111/jbi.12582</t>
  </si>
  <si>
    <t>Arctic islands</t>
  </si>
  <si>
    <t>caribou</t>
  </si>
  <si>
    <t>Rangifer tarandus pearyi</t>
  </si>
  <si>
    <t>Rangifer</t>
  </si>
  <si>
    <t>tarandus pearyi</t>
  </si>
  <si>
    <t xml:space="preserve">Fst in supplemental info. Look into "gene diversity" value to see what that is. They looked at caribou in Canada and compared diversity among Arctic islands. Tajimas mentioned but not provided </t>
  </si>
  <si>
    <t>https://datadryad.org/stash/dataset/doi:10.5061/dryad.t1cc5</t>
  </si>
  <si>
    <t>Murina gracilis</t>
  </si>
  <si>
    <t>Murina recondita</t>
  </si>
  <si>
    <t>Taiwan</t>
  </si>
  <si>
    <t>Murina</t>
  </si>
  <si>
    <t>recondita</t>
  </si>
  <si>
    <t>gracilis</t>
  </si>
  <si>
    <t>Fst values were separated among Male/Female. These were averaged. Theta and other estimates were divided by locus, these were averaged</t>
  </si>
  <si>
    <t>DNASP, BEAST</t>
  </si>
  <si>
    <t>theta, Watterson 1975</t>
  </si>
  <si>
    <t>theta and pi given per locus, averaged over all per species (including zero counts). Fst was given per sex, these were averaged per species</t>
  </si>
  <si>
    <t>unclear</t>
  </si>
  <si>
    <t>Mg</t>
  </si>
  <si>
    <t>Mr</t>
  </si>
  <si>
    <t>they compared bat sister species in Taiwan. They separated out male/female and gave values for other species, though didn’t supply Fst values for the two other species</t>
  </si>
  <si>
    <t>https://datadryad.org/stash/dataset/doi:10.5061/dryad.19923</t>
  </si>
  <si>
    <t>F-H</t>
  </si>
  <si>
    <t>F-M</t>
  </si>
  <si>
    <t>talked with Janna, make sure the pair-wise comparisons are listed. Heterozygosity values for both pops should be on same row</t>
  </si>
  <si>
    <t>Pagophilus</t>
  </si>
  <si>
    <t>groenlandicus</t>
  </si>
  <si>
    <t>Genepop</t>
  </si>
  <si>
    <t>Ob_Het1</t>
  </si>
  <si>
    <t>Ex_Het1</t>
  </si>
  <si>
    <t>Ob_Het2</t>
  </si>
  <si>
    <t>Ex_Het2</t>
  </si>
  <si>
    <t>AllelicRichness1</t>
  </si>
  <si>
    <t>AllelicRichness2</t>
  </si>
  <si>
    <t>pop (top, side)</t>
  </si>
  <si>
    <t>Pacific - all</t>
  </si>
  <si>
    <t>says "Fst of … based on the 720-bp mtDNA CR" may need to be classified as mtDNA fst instead of microsat</t>
  </si>
  <si>
    <t>F-N</t>
  </si>
  <si>
    <t>F-S</t>
  </si>
  <si>
    <t>F-tt</t>
  </si>
  <si>
    <t>F-tw</t>
  </si>
  <si>
    <t>F-B</t>
  </si>
  <si>
    <t>F-BG</t>
  </si>
  <si>
    <t>H-M</t>
  </si>
  <si>
    <t>H-N</t>
  </si>
  <si>
    <t>H-S</t>
  </si>
  <si>
    <t>H-tt</t>
  </si>
  <si>
    <t>H-tw</t>
  </si>
  <si>
    <t>H-B</t>
  </si>
  <si>
    <t>H-BG</t>
  </si>
  <si>
    <t>M-N</t>
  </si>
  <si>
    <t>M-S</t>
  </si>
  <si>
    <t>M-tt</t>
  </si>
  <si>
    <t>M-tw</t>
  </si>
  <si>
    <t>M-B</t>
  </si>
  <si>
    <t>M-BG</t>
  </si>
  <si>
    <t>N-S</t>
  </si>
  <si>
    <t>N-tt</t>
  </si>
  <si>
    <t>N-tw</t>
  </si>
  <si>
    <t>N-B</t>
  </si>
  <si>
    <t>N-BG</t>
  </si>
  <si>
    <t>S-tt</t>
  </si>
  <si>
    <t>S-tw</t>
  </si>
  <si>
    <t>S-BG</t>
  </si>
  <si>
    <t>tt-tw</t>
  </si>
  <si>
    <t>tt-B</t>
  </si>
  <si>
    <t>tt-BG</t>
  </si>
  <si>
    <t>tw-B</t>
  </si>
  <si>
    <t>tw-BG</t>
  </si>
  <si>
    <t>B-BG</t>
  </si>
  <si>
    <r>
      <t>Fu’s </t>
    </r>
    <r>
      <rPr>
        <b/>
        <i/>
        <sz val="10"/>
        <color rgb="FF464646"/>
        <rFont val="Arial"/>
        <family val="2"/>
      </rPr>
      <t>Fs:</t>
    </r>
    <r>
      <rPr>
        <b/>
        <sz val="10"/>
        <color rgb="FF464646"/>
        <rFont val="Arial"/>
        <family val="2"/>
      </rPr>
      <t> A negative value of </t>
    </r>
    <r>
      <rPr>
        <b/>
        <i/>
        <sz val="10"/>
        <color rgb="FF464646"/>
        <rFont val="Arial"/>
        <family val="2"/>
      </rPr>
      <t>F</t>
    </r>
    <r>
      <rPr>
        <b/>
        <i/>
        <sz val="7"/>
        <color rgb="FF464646"/>
        <rFont val="Arial"/>
        <family val="2"/>
      </rPr>
      <t>S</t>
    </r>
    <r>
      <rPr>
        <b/>
        <sz val="10"/>
        <color rgb="FF464646"/>
        <rFont val="Arial"/>
        <family val="2"/>
      </rPr>
      <t> is evidence for an excess number of alleles, as would be expected from a recent population expansion or from genetic hitchhiking. A positive value of </t>
    </r>
    <r>
      <rPr>
        <b/>
        <i/>
        <sz val="10"/>
        <color rgb="FF464646"/>
        <rFont val="Arial"/>
        <family val="2"/>
      </rPr>
      <t>F</t>
    </r>
    <r>
      <rPr>
        <b/>
        <i/>
        <sz val="7"/>
        <color rgb="FF464646"/>
        <rFont val="Arial"/>
        <family val="2"/>
      </rPr>
      <t>S</t>
    </r>
    <r>
      <rPr>
        <b/>
        <sz val="10"/>
        <color rgb="FF464646"/>
        <rFont val="Arial"/>
        <family val="2"/>
      </rPr>
      <t> is evidence for an deficiency of alleles, as would be expected from a recent population bottleneck.</t>
    </r>
  </si>
  <si>
    <r>
      <t>Tajima’s </t>
    </r>
    <r>
      <rPr>
        <b/>
        <i/>
        <sz val="10"/>
        <color rgb="FF464646"/>
        <rFont val="Arial"/>
        <family val="2"/>
      </rPr>
      <t>D</t>
    </r>
    <r>
      <rPr>
        <b/>
        <sz val="10"/>
        <color rgb="FF464646"/>
        <rFont val="Arial"/>
        <family val="2"/>
      </rPr>
      <t>: A negative Tajima’s </t>
    </r>
    <r>
      <rPr>
        <b/>
        <i/>
        <sz val="10"/>
        <color rgb="FF464646"/>
        <rFont val="Arial"/>
        <family val="2"/>
      </rPr>
      <t>D</t>
    </r>
    <r>
      <rPr>
        <b/>
        <sz val="10"/>
        <color rgb="FF464646"/>
        <rFont val="Arial"/>
        <family val="2"/>
      </rPr>
      <t> signifies an excess of low frequency polymorphisms relative to expectation. A positive Tajima’s </t>
    </r>
    <r>
      <rPr>
        <b/>
        <i/>
        <sz val="10"/>
        <color rgb="FF464646"/>
        <rFont val="Arial"/>
        <family val="2"/>
      </rPr>
      <t>D</t>
    </r>
    <r>
      <rPr>
        <b/>
        <sz val="10"/>
        <color rgb="FF464646"/>
        <rFont val="Arial"/>
        <family val="2"/>
      </rPr>
      <t> signifies low levels of both low and high frequency polymorphisms.</t>
    </r>
  </si>
  <si>
    <t xml:space="preserve"> </t>
  </si>
  <si>
    <t>Mus</t>
  </si>
  <si>
    <t>musculus</t>
  </si>
  <si>
    <t>Mus musculus</t>
  </si>
  <si>
    <t>N_pop1</t>
  </si>
  <si>
    <t>N_pop2</t>
  </si>
  <si>
    <t>PRE v all</t>
  </si>
  <si>
    <t>TS v all</t>
  </si>
  <si>
    <t>NYS v all</t>
  </si>
  <si>
    <t>SYS v all</t>
  </si>
  <si>
    <t>LYR v all</t>
  </si>
  <si>
    <t>Alces</t>
  </si>
  <si>
    <t>alces</t>
  </si>
  <si>
    <t>S-P</t>
  </si>
  <si>
    <t>S-O</t>
  </si>
  <si>
    <t>S-K</t>
  </si>
  <si>
    <t>S-KU</t>
  </si>
  <si>
    <t>P-O</t>
  </si>
  <si>
    <t>P-K</t>
  </si>
  <si>
    <t>P-KU</t>
  </si>
  <si>
    <t>P-E</t>
  </si>
  <si>
    <t>P-W</t>
  </si>
  <si>
    <t>O-K</t>
  </si>
  <si>
    <t>O-KU</t>
  </si>
  <si>
    <t>O-E</t>
  </si>
  <si>
    <t>O-W</t>
  </si>
  <si>
    <t>K-KU</t>
  </si>
  <si>
    <t>K-E</t>
  </si>
  <si>
    <t>K-W</t>
  </si>
  <si>
    <t>KU-E</t>
  </si>
  <si>
    <t>KU-W</t>
  </si>
  <si>
    <t>E-W</t>
  </si>
  <si>
    <t>ARLEQUIN, FSTAT, SPaGeDi, GENETIX, IMa2</t>
  </si>
  <si>
    <t>ARLEQUIN, FSTAT, SPaGeDi, GENETIX, IMa8</t>
  </si>
  <si>
    <t>ARLEQUIN, FSTAT, SPaGeDi, GENETIX, IMa3</t>
  </si>
  <si>
    <t>ARLEQUIN, FSTAT, SPaGeDi, GENETIX, IMa4</t>
  </si>
  <si>
    <t>ARLEQUIN, FSTAT, SPaGeDi, GENETIX, IMa5</t>
  </si>
  <si>
    <t>ARLEQUIN, FSTAT, SPaGeDi, GENETIX, IMa6</t>
  </si>
  <si>
    <t>ARLEQUIN, FSTAT, SPaGeDi, GENETIX, IMa7</t>
  </si>
  <si>
    <t>ARLEQUIN, FSTAT, SPaGeDi, GENETIX, IMa9</t>
  </si>
  <si>
    <t>ARLEQUIN, FSTAT, SPaGeDi, GENETIX, IMa10</t>
  </si>
  <si>
    <t>ARLEQUIN, FSTAT, SPaGeDi, GENETIX, IMa11</t>
  </si>
  <si>
    <t>ARLEQUIN, FSTAT, SPaGeDi, GENETIX, IMa12</t>
  </si>
  <si>
    <t>ARLEQUIN, FSTAT, SPaGeDi, GENETIX, IMa13</t>
  </si>
  <si>
    <t>ARLEQUIN, FSTAT, SPaGeDi, GENETIX, IMa14</t>
  </si>
  <si>
    <t>ARLEQUIN, FSTAT, SPaGeDi, GENETIX, IMa15</t>
  </si>
  <si>
    <t>ARLEQUIN, FSTAT, SPaGeDi, GENETIX, IMa16</t>
  </si>
  <si>
    <t>ARLEQUIN, FSTAT, SPaGeDi, GENETIX, IMa17</t>
  </si>
  <si>
    <t>ARLEQUIN, FSTAT, SPaGeDi, GENETIX, IMa18</t>
  </si>
  <si>
    <t>ARLEQUIN, FSTAT, SPaGeDi, GENETIX, IMa19</t>
  </si>
  <si>
    <t>ARLEQUIN, FSTAT, SPaGeDi, GENETIX, IMa20</t>
  </si>
  <si>
    <t>ARLEQUIN, FSTAT, SPaGeDi, GENETIX, IMa21</t>
  </si>
  <si>
    <t>ARLEQUIN, FSTAT, SPaGeDi, GENETIX, IMa22</t>
  </si>
  <si>
    <t>Finland</t>
  </si>
  <si>
    <t>The microsatellite genotypes and full DNA
alignments were deposited in Dryad: https://doi.org/10.5061/dryad.
th71ss0.</t>
  </si>
  <si>
    <t>M may be able to be calculated from the supp info - look into this</t>
  </si>
  <si>
    <t>Tasmania</t>
  </si>
  <si>
    <t>Thylogale</t>
  </si>
  <si>
    <t>billardierii</t>
  </si>
  <si>
    <t>DNASP, MEGA, ARLEQUIN, MIGRATE, GENEPOP, FSTAT, GENEALEX</t>
  </si>
  <si>
    <t>M may be able to be calculated from the supp info or fig 3 - look into this. Coalescent analyses (fu f and theta) are estimated, but with different comparisons. Check on this</t>
  </si>
  <si>
    <t>global</t>
  </si>
  <si>
    <t>Capra</t>
  </si>
  <si>
    <t>aegagrus</t>
  </si>
  <si>
    <t>Capra aegagrus</t>
  </si>
  <si>
    <t>NS-CWE</t>
  </si>
  <si>
    <t>SS-NWA</t>
  </si>
  <si>
    <t>NWA-E</t>
  </si>
  <si>
    <t>C-NWA</t>
  </si>
  <si>
    <t>unclear if these are wild populations. More Fst values listed than coalesent values</t>
  </si>
  <si>
    <t>ARLEQUIN, Migrate-n, IMa, Genepop</t>
  </si>
  <si>
    <t>10 pops listed but results only given for 6. IMa values are listed (and averaged) from Supp table 4, not Migrate or Slatkin</t>
  </si>
  <si>
    <t>theta, Hay and Neilson</t>
  </si>
  <si>
    <t>doi: 10.1111/mec.12462</t>
  </si>
  <si>
    <t>vole</t>
  </si>
  <si>
    <t>Microtus</t>
  </si>
  <si>
    <t>arvalis</t>
  </si>
  <si>
    <t>Microtus arvalis</t>
  </si>
  <si>
    <t>continent</t>
  </si>
  <si>
    <t>islands</t>
  </si>
  <si>
    <t>ARLEQUIN, Ima</t>
  </si>
  <si>
    <t>all fst values given, plus some mean values for the island and continental populations. Orkney mainland values not used… FST from microsat, Coalescent values from mtDNA</t>
  </si>
  <si>
    <t>Orkney</t>
  </si>
  <si>
    <t>coastal france and belgium, N_pop1 is number sampled in mtDNA</t>
  </si>
  <si>
    <t>all orkney islands,  N_pop1 is number sampled in mtDNA</t>
  </si>
  <si>
    <t>monkey</t>
  </si>
  <si>
    <t>this compares different sections of the DNA sequence in primates to see if differeces in selection alter evolution rates</t>
  </si>
  <si>
    <t>http://www.mediafire.com/file/udqdd25a9734jyi/time-dependency.zip/file</t>
  </si>
  <si>
    <t>Corresponding authors: E-mail: s.subramanian@griffith.edu.au; d.lambert@griffith.edu.au.</t>
  </si>
  <si>
    <t>https://www-sciencedirect-com.spot.lib.auburn.edu/science/article/pii/S1055790317305249?via%3Dihub</t>
  </si>
  <si>
    <t>this compares species trees for ethiopian root rats-- there is inconsistency between 3 species and over 10</t>
  </si>
  <si>
    <t>sumbera@prf.jcu.cz</t>
  </si>
  <si>
    <t>data taken from Becquet et al. (2007), not all monekys were wild-caught</t>
  </si>
  <si>
    <t>https://pubmed.ncbi.nlm.nih.gov/19221007/</t>
  </si>
  <si>
    <t>finch, drosophila</t>
  </si>
  <si>
    <t>bovine</t>
  </si>
  <si>
    <t>uses previously published data to compare with simulated data using new appraoch-- The Bovine HapMap Consortium. Genome-wide survey of SNP variation uncovers the genetic
structure of cattle breeds. Science. 2009; Vol. 324(no. 5926):528–532.</t>
  </si>
  <si>
    <t>https://onlinelibrary.wiley.com/doi/10.1111/j.1365-294X.2010.04947.x</t>
  </si>
  <si>
    <t>msoren@bu.edu</t>
  </si>
  <si>
    <t>compares bat genomes and structure between ansectral and current populations. Fst and migration rates given, but for different populations. Data is given so should probably just do the calculations instead.</t>
  </si>
  <si>
    <t>Fst and Coalescent values don’t match up. Data given</t>
  </si>
  <si>
    <t>doesn’t give Fst or coalescent values but supplies the data..**THREE CAPTIVE INDIVIDUALS WILL NEED TO BE TAKEN OUT OF THE DATASET FOR CALCULATIONS</t>
  </si>
  <si>
    <t>comapres RAD-seq and species tree of primates.</t>
  </si>
  <si>
    <t>linavalencia@utexas.edu</t>
  </si>
  <si>
    <t>https://journals.plos.org/plosone/article?id=10.1371/journal.pone.0201254</t>
  </si>
  <si>
    <t xml:space="preserve">review </t>
  </si>
  <si>
    <t>sample size- two individuals per genus</t>
  </si>
  <si>
    <t>https://www.genetics.org/content/suppl/2015/03/12/genetics.115.174425.DC1</t>
  </si>
  <si>
    <t>Euphorbia balsamifera</t>
  </si>
  <si>
    <t xml:space="preserve">compares species trees in plants. </t>
  </si>
  <si>
    <t>https://nph.onlinelibrary.wiley.com/doi/10.1111/nph.15312</t>
  </si>
  <si>
    <t>tvilhid@gmail.com; isanmartin@rjb.csic.es</t>
  </si>
  <si>
    <t>read https://onlinelibrary.wiley.com/doi/full/10.1111/eva.12590#:~:text=Jost's%20D%20is%20obtained%20when%20q%20=%202.,Hill%20numbers%20(Jost,%202007;%20Gaggiotti%20et%20al.,%202018).</t>
  </si>
  <si>
    <t>simulation, small sample sizes of drosophila- inbred and non-wild</t>
  </si>
  <si>
    <t>DOI: 10.1534/genetics.109.110528</t>
  </si>
  <si>
    <t>lamprey and bird</t>
  </si>
  <si>
    <t>doesn’t give Fst or coalescent values but supplies the data.. Data taken from previously published literature</t>
  </si>
  <si>
    <t>looks at chimp divergence from humans. Uses previously published data (Patterson et al 2006)</t>
  </si>
  <si>
    <t>https://pubmed.ncbi.nlm.nih.gov/16710306/    +++++++      https://www.nature.com/articles/nature04789</t>
  </si>
  <si>
    <t>E-mail: innan hideki@soken.ac.jp.</t>
  </si>
  <si>
    <t>doi:10.1093/gbe/evq011       https://academic.oup.com/mbe/article/25/9/1979/1303030</t>
  </si>
  <si>
    <t>z.yang@ucl.ac.uk.</t>
  </si>
  <si>
    <t>looks at chimp and gorilla divergence from humans. Uses previously published data (Patterson et al 2006)</t>
  </si>
  <si>
    <t>https://onlinelibrary.wiley.com/action/downloadSupplement?doi=10.1111%2F1749-4877.12150&amp;file=inz212150-sup-0001-S1.pdf</t>
  </si>
  <si>
    <t>simulated data are available with code</t>
  </si>
  <si>
    <t>doi:10.1111/evo.12111</t>
  </si>
  <si>
    <t>compares two types of whales</t>
  </si>
  <si>
    <t>https://link.springer.com/article/10.1007%2Fs10709-017-9988-4</t>
  </si>
  <si>
    <t>yoosh312@snu.ac.kr</t>
  </si>
  <si>
    <t>chiru</t>
  </si>
  <si>
    <t>Pantholops hodgsonii</t>
  </si>
  <si>
    <t>Pantholops</t>
  </si>
  <si>
    <t>hodgsonii</t>
  </si>
  <si>
    <t>Procapra picticaudata</t>
  </si>
  <si>
    <t>picticaudata</t>
  </si>
  <si>
    <t>Procapra</t>
  </si>
  <si>
    <t>BEAST, ARLEQUIN, MIGRATE, DNASP</t>
  </si>
  <si>
    <t>D, Fu and Li</t>
  </si>
  <si>
    <t>not sure which theta value (watterson v weir and cockerman). Theta for gazelle averaged from table 10.</t>
  </si>
  <si>
    <t>only one F and D value for each species, but multiple Fst and theta. Fst and Theta averaged. (tables 4&amp;6, 7&amp;10, uncorrected values)</t>
  </si>
  <si>
    <t>Tscherskia triton</t>
  </si>
  <si>
    <t>triton</t>
  </si>
  <si>
    <t>Tscherskia</t>
  </si>
  <si>
    <t>China</t>
  </si>
  <si>
    <t>NE</t>
  </si>
  <si>
    <t>NC</t>
  </si>
  <si>
    <t>NW</t>
  </si>
  <si>
    <t>ARLEQUIN, BEAST, M_P_Val, CRITICAL_M</t>
  </si>
  <si>
    <t>fst values compared with text and used ImageJ and fig S3</t>
  </si>
  <si>
    <t>author - states values available upon request. For class, I am averaging and using just the 3 localities approach</t>
  </si>
  <si>
    <t>Geomys</t>
  </si>
  <si>
    <t>breviceps</t>
  </si>
  <si>
    <t>averaged</t>
  </si>
  <si>
    <t>Arlequin, Migrate-N</t>
  </si>
  <si>
    <t>three localities data used. not sure which theta value (watterson v weir and cockerman)</t>
  </si>
  <si>
    <t xml:space="preserve">lists Fst and Jost D values. Will need to calculate coalescent values, because the ones given are only for 1 loci and 1 mtDNA section </t>
  </si>
  <si>
    <t>compares bats. Gives MANY Fst values</t>
  </si>
  <si>
    <t>African continent</t>
  </si>
  <si>
    <t>Syncerus</t>
  </si>
  <si>
    <t>caffer</t>
  </si>
  <si>
    <t>Arlequin, DNASP</t>
  </si>
  <si>
    <t>many FST values, averaged overall to use Fu's F value</t>
  </si>
  <si>
    <t>all</t>
  </si>
  <si>
    <t>Fst from mtDNA</t>
  </si>
  <si>
    <t>compares 4 subspecies of buffalo. For the class, I averaged them all. Also says FST but generated from mtDNA</t>
  </si>
  <si>
    <t>compares two chipmunk species over 6 localitites</t>
  </si>
  <si>
    <t>African countries</t>
  </si>
  <si>
    <t>Procavia</t>
  </si>
  <si>
    <t>capensis</t>
  </si>
  <si>
    <t>https://www.sciencedirect.com/science/article/pii/S1055790316304572?via%3Dihub#s0095</t>
  </si>
  <si>
    <t>DNASP, FSTAT, POWSIM 4.0, Ima 1.0</t>
  </si>
  <si>
    <t>north-south</t>
  </si>
  <si>
    <t>called Fst but on mtDNA, so put in the mtDNA fst column. Averaged tajima, Fu, and theta over the 3 mtDNA loci</t>
  </si>
  <si>
    <t>data are mtDNA data. Coalescent values averaged, only one Fst value given</t>
  </si>
  <si>
    <t>carbon dated and from many many many years ago</t>
  </si>
  <si>
    <t>ARLEQUIN, MODELGENERATOR, DNASP</t>
  </si>
  <si>
    <t>Balaena</t>
  </si>
  <si>
    <t>mysticetus</t>
  </si>
  <si>
    <t>Canadian Arctic</t>
  </si>
  <si>
    <t>mean</t>
  </si>
  <si>
    <t>F* values used for Fu. Only one coalescent value given, Fst and mtDNA fst averaged. Nucleotide diversity used for only control region</t>
  </si>
  <si>
    <t>Megaptera</t>
  </si>
  <si>
    <t>novaeangliae</t>
  </si>
  <si>
    <t>Megaptera novaeangliae</t>
  </si>
  <si>
    <t>X-C</t>
  </si>
  <si>
    <t>X-D</t>
  </si>
  <si>
    <t>X-E</t>
  </si>
  <si>
    <t>X-F</t>
  </si>
  <si>
    <t>Arlequin, MDIV, DNASP</t>
  </si>
  <si>
    <t>come back- previously reported microsat Fst values and data given to recaculate with the added indiviudals</t>
  </si>
  <si>
    <t>compares old and new samples of dolphins</t>
  </si>
  <si>
    <t>https://academic.oup.com/jhered/article/110/6/662/5520132#supplementary-data</t>
  </si>
  <si>
    <t>m.nykanen@ucc.ie</t>
  </si>
  <si>
    <t>sample size is a little mudled. There are 5 stocks,but the stocks are further divided into 11 groups, hence why I put 11 pops</t>
  </si>
  <si>
    <t>TaN-all</t>
  </si>
  <si>
    <t>TaS-all</t>
  </si>
  <si>
    <t>TmN-all</t>
  </si>
  <si>
    <t>TmC-all</t>
  </si>
  <si>
    <t>TmW-all</t>
  </si>
  <si>
    <t>TmS-all</t>
  </si>
  <si>
    <t>Lepus capensis sensu lato</t>
  </si>
  <si>
    <t>Lepus</t>
  </si>
  <si>
    <t>FSTAT, BEAST, IMa2, SIMCOAL</t>
  </si>
  <si>
    <t>NWA-A</t>
  </si>
  <si>
    <t>SA-NWA</t>
  </si>
  <si>
    <t>DNASP, ARLEQUIN, DIYABC</t>
  </si>
  <si>
    <t>Fst averaged over groups ebcause theta value limiting</t>
  </si>
  <si>
    <t>lapland-all</t>
  </si>
  <si>
    <t>nfin-all</t>
  </si>
  <si>
    <t>efin-all</t>
  </si>
  <si>
    <t>wfin-all</t>
  </si>
  <si>
    <t>karelia</t>
  </si>
  <si>
    <t>one theta value per pop(mtDNA) , many fst, so fst averaged over the pop. Sample size varies in mtdna and microsat</t>
  </si>
  <si>
    <t>K-all</t>
  </si>
  <si>
    <t>fl-all</t>
  </si>
  <si>
    <t>sc-all</t>
  </si>
  <si>
    <t>se-all</t>
  </si>
  <si>
    <t>nw-all</t>
  </si>
  <si>
    <t>nc-all</t>
  </si>
  <si>
    <t>e-all</t>
  </si>
  <si>
    <t>ne-all</t>
  </si>
  <si>
    <t>n-all</t>
  </si>
  <si>
    <t>many fst but only one theta (mtDNA) per pop. Plus, only Fu's F for a few pops and random groupings. No Fst for E</t>
  </si>
  <si>
    <t>Tamias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</si>
</sst>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0"/>
      <name val="Arial"/>
      <family val="2"/>
    </font>
    <font>
      <sz val="10"/>
      <color rgb="FFFF0000"/>
      <name val="Arial"/>
      <family val="2"/>
    </font>
    <font>
      <sz val="10"/>
      <color theme="9"/>
      <name val="Arial"/>
      <family val="2"/>
    </font>
    <font>
      <sz val="10"/>
      <color rgb="FF111111"/>
      <name val="Arial"/>
      <family val="2"/>
    </font>
    <font>
      <b/>
      <i/>
      <sz val="10"/>
      <name val="Arial"/>
      <family val="2"/>
    </font>
    <font>
      <sz val="10"/>
      <color theme="5"/>
      <name val="Arial"/>
      <family val="2"/>
    </font>
    <font>
      <sz val="10"/>
      <color theme="1"/>
      <name val="Arial"/>
      <family val="2"/>
    </font>
    <font>
      <u/>
      <sz val="10"/>
      <color theme="10"/>
      <name val="Arial"/>
      <family val="2"/>
    </font>
    <font>
      <sz val="10"/>
      <color rgb="FF212121"/>
      <name val="Segoe UI"/>
      <family val="2"/>
    </font>
    <font>
      <sz val="8"/>
      <name val="Arial"/>
      <family val="2"/>
    </font>
    <font>
      <sz val="11"/>
      <name val="Calibri"/>
      <family val="2"/>
    </font>
    <font>
      <b/>
      <sz val="10"/>
      <name val="Arial"/>
      <family val="2"/>
    </font>
    <font>
      <b/>
      <sz val="10"/>
      <color rgb="FF464646"/>
      <name val="Arial"/>
      <family val="2"/>
    </font>
    <font>
      <b/>
      <i/>
      <sz val="10"/>
      <color rgb="FF464646"/>
      <name val="Arial"/>
      <family val="2"/>
    </font>
    <font>
      <b/>
      <i/>
      <sz val="7"/>
      <color rgb="FF464646"/>
      <name val="Arial"/>
      <family val="2"/>
    </font>
    <font>
      <b/>
      <u/>
      <sz val="10"/>
      <color theme="10"/>
      <name val="Arial"/>
      <family val="2"/>
    </font>
  </fonts>
  <fills count="9">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tint="-0.249977111117893"/>
        <bgColor indexed="64"/>
      </patternFill>
    </fill>
    <fill>
      <patternFill patternType="solid">
        <fgColor theme="4"/>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86">
    <xf numFmtId="0" fontId="0" fillId="0" borderId="0" xfId="0"/>
    <xf numFmtId="14" fontId="0" fillId="0" borderId="0" xfId="0" applyNumberFormat="1"/>
    <xf numFmtId="0" fontId="1" fillId="0" borderId="0" xfId="0" applyFont="1"/>
    <xf numFmtId="0" fontId="2" fillId="0" borderId="0" xfId="0" applyFont="1"/>
    <xf numFmtId="0" fontId="3" fillId="0" borderId="0" xfId="0" applyFont="1"/>
    <xf numFmtId="0" fontId="0" fillId="2" borderId="0" xfId="0" applyFill="1"/>
    <xf numFmtId="0" fontId="4" fillId="0" borderId="0" xfId="0" applyFont="1"/>
    <xf numFmtId="0" fontId="0" fillId="3" borderId="0" xfId="0" applyFill="1"/>
    <xf numFmtId="0" fontId="0" fillId="4" borderId="0" xfId="0" applyFill="1"/>
    <xf numFmtId="0" fontId="1" fillId="0" borderId="0" xfId="0" quotePrefix="1" applyFont="1"/>
    <xf numFmtId="0" fontId="1" fillId="5" borderId="0" xfId="0" applyFont="1" applyFill="1"/>
    <xf numFmtId="0" fontId="0" fillId="5" borderId="0" xfId="0" applyFill="1"/>
    <xf numFmtId="0" fontId="6" fillId="0" borderId="0" xfId="0" applyFont="1"/>
    <xf numFmtId="0" fontId="1" fillId="3" borderId="0" xfId="0" applyFont="1" applyFill="1"/>
    <xf numFmtId="0" fontId="0" fillId="0" borderId="1" xfId="0" applyBorder="1"/>
    <xf numFmtId="0" fontId="6" fillId="0" borderId="1" xfId="0" applyFont="1" applyBorder="1"/>
    <xf numFmtId="0" fontId="0" fillId="0" borderId="0" xfId="0" applyBorder="1"/>
    <xf numFmtId="0" fontId="1" fillId="0" borderId="0" xfId="0" applyFont="1" applyBorder="1"/>
    <xf numFmtId="0" fontId="1" fillId="0" borderId="0" xfId="0" applyFont="1" applyFill="1" applyBorder="1"/>
    <xf numFmtId="0" fontId="6" fillId="0" borderId="0" xfId="0" applyFont="1" applyFill="1" applyBorder="1"/>
    <xf numFmtId="0" fontId="8" fillId="0" borderId="0" xfId="1"/>
    <xf numFmtId="0" fontId="0" fillId="0" borderId="0" xfId="0" applyFill="1"/>
    <xf numFmtId="0" fontId="1" fillId="0" borderId="0" xfId="0" applyFont="1" applyAlignment="1"/>
    <xf numFmtId="0" fontId="8" fillId="0" borderId="0" xfId="1" applyAlignment="1"/>
    <xf numFmtId="0" fontId="1" fillId="0" borderId="0" xfId="0" applyFont="1" applyFill="1" applyBorder="1" applyAlignment="1"/>
    <xf numFmtId="0" fontId="9" fillId="0" borderId="0" xfId="0" applyFont="1"/>
    <xf numFmtId="0" fontId="7" fillId="0" borderId="0" xfId="0" applyFont="1"/>
    <xf numFmtId="0" fontId="6" fillId="0" borderId="0" xfId="0" applyFont="1" applyAlignment="1"/>
    <xf numFmtId="0" fontId="1" fillId="0" borderId="0" xfId="0" applyFont="1" applyFill="1"/>
    <xf numFmtId="0" fontId="0" fillId="0" borderId="0" xfId="0" applyFont="1" applyFill="1"/>
    <xf numFmtId="0" fontId="7" fillId="0" borderId="0" xfId="0" applyFont="1" applyAlignment="1"/>
    <xf numFmtId="0" fontId="1" fillId="0" borderId="1" xfId="0" applyFont="1" applyBorder="1"/>
    <xf numFmtId="0" fontId="6" fillId="0" borderId="1" xfId="0" applyFont="1" applyBorder="1" applyAlignment="1"/>
    <xf numFmtId="0" fontId="7" fillId="0" borderId="1" xfId="0" applyFont="1" applyBorder="1"/>
    <xf numFmtId="0" fontId="7" fillId="0" borderId="1" xfId="0" applyFont="1" applyBorder="1" applyAlignment="1"/>
    <xf numFmtId="0" fontId="0" fillId="0" borderId="1" xfId="0" applyFill="1" applyBorder="1"/>
    <xf numFmtId="0" fontId="0" fillId="0" borderId="1" xfId="0" applyFont="1" applyFill="1" applyBorder="1"/>
    <xf numFmtId="0" fontId="1" fillId="0" borderId="1" xfId="0" applyFont="1" applyFill="1" applyBorder="1"/>
    <xf numFmtId="0" fontId="1" fillId="6" borderId="0" xfId="0" applyFont="1" applyFill="1"/>
    <xf numFmtId="0" fontId="1" fillId="6" borderId="1" xfId="0" applyFont="1" applyFill="1" applyBorder="1"/>
    <xf numFmtId="0" fontId="0" fillId="6" borderId="1" xfId="0" applyFill="1" applyBorder="1"/>
    <xf numFmtId="0" fontId="11" fillId="0" borderId="0" xfId="0" applyFont="1"/>
    <xf numFmtId="0" fontId="11" fillId="0" borderId="0" xfId="0" applyFont="1" applyFill="1"/>
    <xf numFmtId="0" fontId="12" fillId="0" borderId="0" xfId="0" applyFont="1"/>
    <xf numFmtId="0" fontId="13" fillId="0" borderId="0" xfId="0" applyFont="1"/>
    <xf numFmtId="0" fontId="16" fillId="0" borderId="0" xfId="1" applyFont="1"/>
    <xf numFmtId="0" fontId="6" fillId="0" borderId="0" xfId="0" applyFont="1" applyBorder="1"/>
    <xf numFmtId="0" fontId="0" fillId="0" borderId="0" xfId="0" applyFill="1" applyBorder="1"/>
    <xf numFmtId="0" fontId="0" fillId="0" borderId="0" xfId="0" applyAlignment="1"/>
    <xf numFmtId="0" fontId="6" fillId="7" borderId="0" xfId="0" applyFont="1" applyFill="1"/>
    <xf numFmtId="0" fontId="0" fillId="7" borderId="0" xfId="0" applyFill="1"/>
    <xf numFmtId="0" fontId="6" fillId="0" borderId="0" xfId="0" applyFont="1" applyFill="1"/>
    <xf numFmtId="0" fontId="6" fillId="0" borderId="1" xfId="0" applyFont="1" applyFill="1" applyBorder="1"/>
    <xf numFmtId="0" fontId="0" fillId="7" borderId="0" xfId="0" applyFill="1" applyBorder="1"/>
    <xf numFmtId="0" fontId="6" fillId="7" borderId="1" xfId="0" applyFont="1" applyFill="1" applyBorder="1"/>
    <xf numFmtId="0" fontId="0" fillId="7" borderId="1" xfId="0" applyFill="1" applyBorder="1"/>
    <xf numFmtId="0" fontId="8" fillId="0" borderId="0" xfId="1" applyFill="1" applyBorder="1"/>
    <xf numFmtId="0" fontId="0" fillId="0" borderId="0" xfId="0" applyFont="1" applyAlignment="1"/>
    <xf numFmtId="0" fontId="0" fillId="0" borderId="2" xfId="0" applyFill="1" applyBorder="1"/>
    <xf numFmtId="0" fontId="1" fillId="7" borderId="2" xfId="0" applyFont="1" applyFill="1" applyBorder="1"/>
    <xf numFmtId="0" fontId="6" fillId="7" borderId="2" xfId="0" applyFont="1" applyFill="1" applyBorder="1"/>
    <xf numFmtId="0" fontId="7" fillId="7" borderId="2" xfId="0" applyFont="1" applyFill="1" applyBorder="1"/>
    <xf numFmtId="0" fontId="0" fillId="7" borderId="2" xfId="0" applyFill="1" applyBorder="1"/>
    <xf numFmtId="0" fontId="0" fillId="0" borderId="0" xfId="0" applyFill="1" applyAlignment="1"/>
    <xf numFmtId="0" fontId="1" fillId="0" borderId="1" xfId="0" applyFont="1" applyFill="1" applyBorder="1" applyAlignment="1"/>
    <xf numFmtId="0" fontId="7" fillId="7" borderId="0" xfId="0" applyFont="1" applyFill="1"/>
    <xf numFmtId="0" fontId="1" fillId="7" borderId="0" xfId="0" applyFont="1" applyFill="1"/>
    <xf numFmtId="0" fontId="11" fillId="7" borderId="0" xfId="0" applyFont="1" applyFill="1"/>
    <xf numFmtId="0" fontId="7" fillId="7" borderId="1" xfId="0" applyFont="1" applyFill="1" applyBorder="1"/>
    <xf numFmtId="0" fontId="1" fillId="7" borderId="1" xfId="0" applyFont="1" applyFill="1" applyBorder="1"/>
    <xf numFmtId="11" fontId="0" fillId="0" borderId="0" xfId="0" applyNumberFormat="1" applyFill="1"/>
    <xf numFmtId="0" fontId="8" fillId="0" borderId="0" xfId="1" applyFill="1"/>
    <xf numFmtId="11" fontId="0" fillId="0" borderId="0" xfId="0" applyNumberFormat="1" applyFill="1" applyBorder="1"/>
    <xf numFmtId="11" fontId="0" fillId="0" borderId="1" xfId="0" applyNumberFormat="1" applyFill="1" applyBorder="1"/>
    <xf numFmtId="0" fontId="8" fillId="7" borderId="2" xfId="1" applyFill="1" applyBorder="1"/>
    <xf numFmtId="0" fontId="1" fillId="7" borderId="0" xfId="0" applyFont="1" applyFill="1" applyBorder="1"/>
    <xf numFmtId="0" fontId="6" fillId="7" borderId="0" xfId="0" applyFont="1" applyFill="1" applyBorder="1"/>
    <xf numFmtId="0" fontId="0" fillId="0" borderId="0" xfId="0" applyFont="1" applyFill="1" applyAlignment="1"/>
    <xf numFmtId="0" fontId="6" fillId="0" borderId="2" xfId="0" applyFont="1" applyFill="1" applyBorder="1"/>
    <xf numFmtId="0" fontId="8" fillId="7" borderId="0" xfId="1" applyFill="1"/>
    <xf numFmtId="0" fontId="8" fillId="7" borderId="1" xfId="1" applyFill="1" applyBorder="1"/>
    <xf numFmtId="0" fontId="0" fillId="0" borderId="0" xfId="0" applyFont="1" applyFill="1" applyBorder="1"/>
    <xf numFmtId="0" fontId="0" fillId="7" borderId="1" xfId="0" applyFill="1" applyBorder="1" applyAlignment="1"/>
    <xf numFmtId="0" fontId="0" fillId="7" borderId="0" xfId="0" applyFill="1" applyBorder="1" applyAlignment="1"/>
    <xf numFmtId="0" fontId="0" fillId="8" borderId="0" xfId="0" applyFill="1"/>
    <xf numFmtId="0" fontId="0" fillId="8" borderId="1"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24765</xdr:colOff>
      <xdr:row>39</xdr:row>
      <xdr:rowOff>24765</xdr:rowOff>
    </xdr:from>
    <xdr:to>
      <xdr:col>12</xdr:col>
      <xdr:colOff>101553</xdr:colOff>
      <xdr:row>56</xdr:row>
      <xdr:rowOff>131707</xdr:rowOff>
    </xdr:to>
    <xdr:pic>
      <xdr:nvPicPr>
        <xdr:cNvPr id="2" name="Picture 1">
          <a:extLst>
            <a:ext uri="{FF2B5EF4-FFF2-40B4-BE49-F238E27FC236}">
              <a16:creationId xmlns:a16="http://schemas.microsoft.com/office/drawing/2014/main" id="{4245D64B-06D8-40CA-B247-D888319148A2}"/>
            </a:ext>
          </a:extLst>
        </xdr:cNvPr>
        <xdr:cNvPicPr>
          <a:picLocks noChangeAspect="1"/>
        </xdr:cNvPicPr>
      </xdr:nvPicPr>
      <xdr:blipFill>
        <a:blip xmlns:r="http://schemas.openxmlformats.org/officeDocument/2006/relationships" r:embed="rId1"/>
        <a:stretch>
          <a:fillRect/>
        </a:stretch>
      </xdr:blipFill>
      <xdr:spPr>
        <a:xfrm>
          <a:off x="653415" y="6711315"/>
          <a:ext cx="6782388" cy="30215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onlinelibrary.wiley.com/action/downloadSupplement?doi=10.1111%2F1749-4877.12150&amp;file=inz212150-sup-0001-S1.pdf" TargetMode="External"/><Relationship Id="rId2" Type="http://schemas.openxmlformats.org/officeDocument/2006/relationships/hyperlink" Target="https://onlinelibrary.wiley.com/action/downloadSupplement?doi=10.1111%2F1749-4877.12150&amp;file=inz212150-sup-0001-S1.pdf" TargetMode="External"/><Relationship Id="rId1" Type="http://schemas.openxmlformats.org/officeDocument/2006/relationships/hyperlink" Target="https://plos.figshare.com/articles/dataset/_Genetic_diversity_indices_and_neutrality_tests_Fu_s_Fs_and_Tajima_s_D_in_the_mtCOI_5_barcode_sequences_of_putative_species_in_Bemisia_tabaci_complex_from_Pakistan_and_India_/1129518" TargetMode="External"/><Relationship Id="rId6" Type="http://schemas.openxmlformats.org/officeDocument/2006/relationships/printerSettings" Target="../printerSettings/printerSettings1.bin"/><Relationship Id="rId5" Type="http://schemas.openxmlformats.org/officeDocument/2006/relationships/hyperlink" Target="https://www.sciencedirect.com/science/article/pii/S1055790316304572?via%3Dihub" TargetMode="External"/><Relationship Id="rId4" Type="http://schemas.openxmlformats.org/officeDocument/2006/relationships/hyperlink" Target="https://onlinelibrary.wiley.com/action/downloadSupplement?doi=10.1111%2F1749-4877.12150&amp;file=inz212150-sup-0001-S1.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genetics.org/content/suppl/2015/03/12/genetics.115.174425.DC1" TargetMode="External"/><Relationship Id="rId2" Type="http://schemas.openxmlformats.org/officeDocument/2006/relationships/hyperlink" Target="https://pubmed.ncbi.nlm.nih.gov/19221007/" TargetMode="External"/><Relationship Id="rId1" Type="http://schemas.openxmlformats.org/officeDocument/2006/relationships/hyperlink" Target="https://datadryad.org/stash/dataset/doi:10.5061/dryad.5b568"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3" Type="http://schemas.openxmlformats.org/officeDocument/2006/relationships/hyperlink" Target="https://static-content.springer.com/esm/art%3A10.1007%2Fs10764-017-0008-4/MediaObjects/10764_2017_8_MOESM1_ESM.pdf" TargetMode="External"/><Relationship Id="rId18" Type="http://schemas.openxmlformats.org/officeDocument/2006/relationships/hyperlink" Target="ftp://ftp.ensembl.org/pub/release-67/emf/ensembl-compara" TargetMode="External"/><Relationship Id="rId26" Type="http://schemas.openxmlformats.org/officeDocument/2006/relationships/hyperlink" Target="mailto:esuarezv@gmail.com" TargetMode="External"/><Relationship Id="rId39" Type="http://schemas.openxmlformats.org/officeDocument/2006/relationships/hyperlink" Target="mailto:m.nykanen@ucc.ie" TargetMode="External"/><Relationship Id="rId21" Type="http://schemas.openxmlformats.org/officeDocument/2006/relationships/hyperlink" Target="mailto:thierry.demeeus@ird.fr" TargetMode="External"/><Relationship Id="rId34" Type="http://schemas.openxmlformats.org/officeDocument/2006/relationships/hyperlink" Target="https://nph.onlinelibrary.wiley.com/doi/10.1111/nph.15312" TargetMode="External"/><Relationship Id="rId7" Type="http://schemas.openxmlformats.org/officeDocument/2006/relationships/hyperlink" Target="mailto:andrinajoro@moov.mg" TargetMode="External"/><Relationship Id="rId12" Type="http://schemas.openxmlformats.org/officeDocument/2006/relationships/hyperlink" Target="mailto:jose.castresana@csic.es" TargetMode="External"/><Relationship Id="rId17" Type="http://schemas.openxmlformats.org/officeDocument/2006/relationships/hyperlink" Target="mailto:jsato@fukuyama-u.ac.jp" TargetMode="External"/><Relationship Id="rId25" Type="http://schemas.openxmlformats.org/officeDocument/2006/relationships/hyperlink" Target="https://www-sciencedirect-com.spot.lib.auburn.edu/science/article/pii/S1055790316302081?via%3Dihub" TargetMode="External"/><Relationship Id="rId33" Type="http://schemas.openxmlformats.org/officeDocument/2006/relationships/hyperlink" Target="mailto:linavalencia@utexas.edu" TargetMode="External"/><Relationship Id="rId38" Type="http://schemas.openxmlformats.org/officeDocument/2006/relationships/hyperlink" Target="https://academic.oup.com/jhered/article/110/6/662/5520132" TargetMode="External"/><Relationship Id="rId2" Type="http://schemas.openxmlformats.org/officeDocument/2006/relationships/hyperlink" Target="mailto:pang@hhu.de" TargetMode="External"/><Relationship Id="rId16" Type="http://schemas.openxmlformats.org/officeDocument/2006/relationships/hyperlink" Target="mailto:rosenfj1@umdnj.edu" TargetMode="External"/><Relationship Id="rId20" Type="http://schemas.openxmlformats.org/officeDocument/2006/relationships/hyperlink" Target="https://www.nature.com/articles/hdy201726" TargetMode="External"/><Relationship Id="rId29" Type="http://schemas.openxmlformats.org/officeDocument/2006/relationships/hyperlink" Target="mailto:sumbera@prf.jcu.cz" TargetMode="External"/><Relationship Id="rId1" Type="http://schemas.openxmlformats.org/officeDocument/2006/relationships/hyperlink" Target="mailto:jukka.palo@helsinki.fi" TargetMode="External"/><Relationship Id="rId6" Type="http://schemas.openxmlformats.org/officeDocument/2006/relationships/hyperlink" Target="https://peerj.com/articles/6476/" TargetMode="External"/><Relationship Id="rId11" Type="http://schemas.openxmlformats.org/officeDocument/2006/relationships/hyperlink" Target="https://pubmed.ncbi.nlm.nih.gov/24804779/" TargetMode="External"/><Relationship Id="rId24" Type="http://schemas.openxmlformats.org/officeDocument/2006/relationships/hyperlink" Target="mailto:pontus.skoglund@ebc.uu.se." TargetMode="External"/><Relationship Id="rId32" Type="http://schemas.openxmlformats.org/officeDocument/2006/relationships/hyperlink" Target="https://journals.plos.org/plosone/article?id=10.1371/journal.pone.0201254" TargetMode="External"/><Relationship Id="rId37" Type="http://schemas.openxmlformats.org/officeDocument/2006/relationships/hyperlink" Target="mailto:yoosh312@snu.ac.kr" TargetMode="External"/><Relationship Id="rId40" Type="http://schemas.openxmlformats.org/officeDocument/2006/relationships/printerSettings" Target="../printerSettings/printerSettings6.bin"/><Relationship Id="rId5" Type="http://schemas.openxmlformats.org/officeDocument/2006/relationships/hyperlink" Target="mailto:klohmueller@ucla.edu" TargetMode="External"/><Relationship Id="rId15" Type="http://schemas.openxmlformats.org/officeDocument/2006/relationships/hyperlink" Target="https://www-sciencedirect-com.spot.lib.auburn.edu/science/article/pii/S1055790312000826?via%3Dihub" TargetMode="External"/><Relationship Id="rId23" Type="http://schemas.openxmlformats.org/officeDocument/2006/relationships/hyperlink" Target="https://doi-org.spot.lib.auburn.edu/10.1093/molbev/msx277" TargetMode="External"/><Relationship Id="rId28" Type="http://schemas.openxmlformats.org/officeDocument/2006/relationships/hyperlink" Target="https://www-sciencedirect-com.spot.lib.auburn.edu/science/article/pii/S1055790317305249?via%3Dihub" TargetMode="External"/><Relationship Id="rId36" Type="http://schemas.openxmlformats.org/officeDocument/2006/relationships/hyperlink" Target="https://link.springer.com/article/10.1007%2Fs10709-017-9988-4" TargetMode="External"/><Relationship Id="rId10" Type="http://schemas.openxmlformats.org/officeDocument/2006/relationships/hyperlink" Target="mailto:andrew.ritchie@sydney.edu.au" TargetMode="External"/><Relationship Id="rId19" Type="http://schemas.openxmlformats.org/officeDocument/2006/relationships/hyperlink" Target="mailto:carlos.schrago@gmail.com" TargetMode="External"/><Relationship Id="rId31" Type="http://schemas.openxmlformats.org/officeDocument/2006/relationships/hyperlink" Target="mailto:msoren@bu.edu" TargetMode="External"/><Relationship Id="rId4" Type="http://schemas.openxmlformats.org/officeDocument/2006/relationships/hyperlink" Target="https://www.nature.com/articles/s41598-018-36444-7" TargetMode="External"/><Relationship Id="rId9" Type="http://schemas.openxmlformats.org/officeDocument/2006/relationships/hyperlink" Target="https://link.springer.com/article/10.1007/s13127-016-0275-5" TargetMode="External"/><Relationship Id="rId14" Type="http://schemas.openxmlformats.org/officeDocument/2006/relationships/hyperlink" Target="mailto:croos@dpz.eu" TargetMode="External"/><Relationship Id="rId22" Type="http://schemas.openxmlformats.org/officeDocument/2006/relationships/hyperlink" Target="mailto:aaron.shafer@ebc.uu.se" TargetMode="External"/><Relationship Id="rId27" Type="http://schemas.openxmlformats.org/officeDocument/2006/relationships/hyperlink" Target="http://www.mediafire.com/file/udqdd25a9734jyi/time-dependency.zip/file" TargetMode="External"/><Relationship Id="rId30" Type="http://schemas.openxmlformats.org/officeDocument/2006/relationships/hyperlink" Target="https://onlinelibrary.wiley.com/doi/10.1111/j.1365-294X.2010.04947.x" TargetMode="External"/><Relationship Id="rId35" Type="http://schemas.openxmlformats.org/officeDocument/2006/relationships/hyperlink" Target="mailto:z.yang@ucl.ac.uk." TargetMode="External"/><Relationship Id="rId8" Type="http://schemas.openxmlformats.org/officeDocument/2006/relationships/hyperlink" Target="https://pubmed.ncbi.nlm.nih.gov/21878471/" TargetMode="External"/><Relationship Id="rId3" Type="http://schemas.openxmlformats.org/officeDocument/2006/relationships/hyperlink" Target="mailto:sanjurjo@uniov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728DE-6F8F-4570-A33F-E0B0722D2394}">
  <dimension ref="A1:BH123"/>
  <sheetViews>
    <sheetView tabSelected="1" topLeftCell="F1" zoomScale="95" zoomScaleNormal="95" workbookViewId="0">
      <pane ySplit="1" topLeftCell="A105" activePane="bottomLeft" state="frozen"/>
      <selection activeCell="AB1" sqref="AB1"/>
      <selection pane="bottomLeft" activeCell="R111" sqref="R111:R116"/>
    </sheetView>
  </sheetViews>
  <sheetFormatPr defaultRowHeight="13.2" x14ac:dyDescent="0.25"/>
  <cols>
    <col min="7" max="7" width="8.88671875" customWidth="1"/>
    <col min="8" max="8" width="11.6640625" customWidth="1"/>
    <col min="9" max="9" width="11.33203125" customWidth="1"/>
    <col min="20" max="20" width="10.88671875" customWidth="1"/>
  </cols>
  <sheetData>
    <row r="1" spans="1:60" s="43" customFormat="1" x14ac:dyDescent="0.25">
      <c r="A1" s="43" t="s">
        <v>5294</v>
      </c>
      <c r="B1" s="43" t="s">
        <v>5836</v>
      </c>
      <c r="C1" s="43" t="s">
        <v>5997</v>
      </c>
      <c r="D1" s="43" t="s">
        <v>5913</v>
      </c>
      <c r="E1" s="43" t="s">
        <v>5270</v>
      </c>
      <c r="F1" s="43" t="s">
        <v>1</v>
      </c>
      <c r="G1" s="43" t="s">
        <v>5</v>
      </c>
      <c r="H1" s="43" t="s">
        <v>8</v>
      </c>
      <c r="I1" s="43" t="s">
        <v>9</v>
      </c>
      <c r="J1" s="43" t="s">
        <v>19</v>
      </c>
      <c r="K1" s="43" t="s">
        <v>20</v>
      </c>
      <c r="L1" s="43" t="s">
        <v>31</v>
      </c>
      <c r="M1" s="43" t="s">
        <v>32</v>
      </c>
      <c r="N1" s="43" t="s">
        <v>44</v>
      </c>
      <c r="O1" s="43" t="s">
        <v>5273</v>
      </c>
      <c r="P1" s="43" t="s">
        <v>5842</v>
      </c>
      <c r="Q1" s="43" t="s">
        <v>5310</v>
      </c>
      <c r="R1" s="43" t="s">
        <v>5274</v>
      </c>
      <c r="S1" s="43" t="s">
        <v>5275</v>
      </c>
      <c r="T1" s="43" t="s">
        <v>5276</v>
      </c>
      <c r="U1" s="43" t="s">
        <v>5277</v>
      </c>
      <c r="V1" s="43" t="s">
        <v>5431</v>
      </c>
      <c r="W1" s="43" t="s">
        <v>6091</v>
      </c>
      <c r="X1" s="43" t="s">
        <v>6092</v>
      </c>
      <c r="Y1" s="43" t="s">
        <v>6093</v>
      </c>
      <c r="Z1" s="43" t="s">
        <v>6094</v>
      </c>
      <c r="AA1" s="43" t="s">
        <v>5280</v>
      </c>
      <c r="AB1" s="43" t="s">
        <v>6095</v>
      </c>
      <c r="AC1" s="43" t="s">
        <v>6096</v>
      </c>
      <c r="AD1" s="43" t="s">
        <v>6097</v>
      </c>
      <c r="AE1" s="43" t="s">
        <v>6139</v>
      </c>
      <c r="AF1" s="43" t="s">
        <v>6140</v>
      </c>
      <c r="AG1" s="43" t="s">
        <v>5841</v>
      </c>
      <c r="AH1" s="43" t="s">
        <v>6047</v>
      </c>
      <c r="AI1" s="43" t="s">
        <v>5283</v>
      </c>
      <c r="AJ1" s="43" t="s">
        <v>6003</v>
      </c>
      <c r="AK1" s="43" t="s">
        <v>6061</v>
      </c>
      <c r="AL1" s="43" t="s">
        <v>6037</v>
      </c>
      <c r="AM1" s="43" t="s">
        <v>5284</v>
      </c>
      <c r="AN1" s="43" t="s">
        <v>6013</v>
      </c>
      <c r="AO1" s="43" t="s">
        <v>5859</v>
      </c>
      <c r="AP1" s="43" t="s">
        <v>5860</v>
      </c>
      <c r="AQ1" s="43" t="s">
        <v>6043</v>
      </c>
      <c r="AR1" s="43" t="s">
        <v>6272</v>
      </c>
      <c r="AS1" s="43" t="s">
        <v>5861</v>
      </c>
      <c r="AT1" s="43" t="s">
        <v>5863</v>
      </c>
      <c r="AU1" s="43" t="s">
        <v>6025</v>
      </c>
      <c r="AV1" s="43" t="s">
        <v>6207</v>
      </c>
      <c r="AW1" s="43" t="s">
        <v>6078</v>
      </c>
      <c r="AX1" s="43" t="s">
        <v>6041</v>
      </c>
      <c r="AY1" s="43" t="s">
        <v>6044</v>
      </c>
      <c r="AZ1" s="43" t="s">
        <v>5288</v>
      </c>
      <c r="BA1" s="43" t="s">
        <v>5289</v>
      </c>
      <c r="BB1" s="43" t="s">
        <v>5290</v>
      </c>
      <c r="BC1" s="43" t="s">
        <v>5835</v>
      </c>
      <c r="BF1" s="44" t="s">
        <v>6133</v>
      </c>
      <c r="BG1" s="44" t="s">
        <v>6134</v>
      </c>
      <c r="BH1" s="45" t="s">
        <v>6058</v>
      </c>
    </row>
    <row r="2" spans="1:60" s="62" customFormat="1" x14ac:dyDescent="0.25">
      <c r="A2" s="59" t="s">
        <v>6001</v>
      </c>
      <c r="B2" s="60" t="s">
        <v>5996</v>
      </c>
      <c r="C2" s="61" t="s">
        <v>5998</v>
      </c>
      <c r="D2" s="61" t="s">
        <v>6000</v>
      </c>
      <c r="E2" s="62">
        <v>84</v>
      </c>
      <c r="F2" s="62" t="s">
        <v>4904</v>
      </c>
      <c r="G2" s="62" t="s">
        <v>4905</v>
      </c>
      <c r="H2" s="62" t="s">
        <v>4906</v>
      </c>
      <c r="I2" s="62" t="s">
        <v>416</v>
      </c>
      <c r="J2" s="62" t="s">
        <v>4907</v>
      </c>
      <c r="K2" s="62" t="s">
        <v>4908</v>
      </c>
      <c r="L2" s="62">
        <v>1777</v>
      </c>
      <c r="M2" s="62">
        <v>1816</v>
      </c>
      <c r="N2" s="62">
        <v>2007</v>
      </c>
      <c r="O2" s="62" t="s">
        <v>5995</v>
      </c>
      <c r="P2" s="62">
        <v>1</v>
      </c>
      <c r="Q2" s="59" t="s">
        <v>5548</v>
      </c>
      <c r="R2" s="59" t="s">
        <v>5856</v>
      </c>
      <c r="S2" s="59" t="s">
        <v>5857</v>
      </c>
      <c r="T2" s="59" t="s">
        <v>5858</v>
      </c>
      <c r="U2" s="59" t="s">
        <v>5333</v>
      </c>
      <c r="V2" s="59" t="s">
        <v>5433</v>
      </c>
      <c r="W2" s="62">
        <f>(0+0.379+0.08)/3</f>
        <v>0.153</v>
      </c>
      <c r="X2" s="62">
        <f>(0.6+0.878+0.52)/3</f>
        <v>0.66600000000000004</v>
      </c>
      <c r="AA2" s="62">
        <v>1</v>
      </c>
      <c r="AD2" s="62" t="s">
        <v>5999</v>
      </c>
      <c r="AG2" s="62">
        <v>3</v>
      </c>
      <c r="AH2" s="62">
        <f>11+31+26</f>
        <v>68</v>
      </c>
      <c r="AI2" s="59" t="s">
        <v>5849</v>
      </c>
      <c r="AJ2" s="59" t="s">
        <v>6090</v>
      </c>
      <c r="AK2" s="59"/>
      <c r="AL2" s="59"/>
      <c r="AM2" s="62">
        <v>0.15</v>
      </c>
      <c r="AO2" s="62">
        <v>0.35399999999999998</v>
      </c>
      <c r="AP2" s="62">
        <v>0.498</v>
      </c>
      <c r="AS2" s="59" t="s">
        <v>5862</v>
      </c>
      <c r="AT2" s="59">
        <f>(0.591+0.242+0.192)/3</f>
        <v>0.34166666666666662</v>
      </c>
    </row>
    <row r="3" spans="1:60" s="21" customFormat="1" x14ac:dyDescent="0.25">
      <c r="B3" s="21" t="s">
        <v>6007</v>
      </c>
      <c r="C3" s="21" t="s">
        <v>6008</v>
      </c>
      <c r="D3" s="63" t="s">
        <v>6009</v>
      </c>
      <c r="E3" s="21">
        <v>131</v>
      </c>
      <c r="F3" s="21" t="s">
        <v>4279</v>
      </c>
      <c r="G3" s="21" t="s">
        <v>4280</v>
      </c>
      <c r="H3" s="21" t="s">
        <v>4281</v>
      </c>
      <c r="I3" s="21" t="s">
        <v>1168</v>
      </c>
      <c r="J3" s="21" t="s">
        <v>69</v>
      </c>
      <c r="K3" s="21" t="s">
        <v>4282</v>
      </c>
      <c r="L3" s="21">
        <v>12</v>
      </c>
      <c r="M3" s="21">
        <v>12</v>
      </c>
      <c r="N3" s="21">
        <v>2010</v>
      </c>
      <c r="O3" s="21" t="s">
        <v>6002</v>
      </c>
      <c r="P3" s="21">
        <v>1</v>
      </c>
      <c r="Q3" s="28" t="s">
        <v>5443</v>
      </c>
      <c r="R3" s="21" t="s">
        <v>5845</v>
      </c>
      <c r="S3" s="28" t="s">
        <v>5867</v>
      </c>
      <c r="T3" s="21" t="s">
        <v>6005</v>
      </c>
      <c r="U3" s="28" t="s">
        <v>5333</v>
      </c>
      <c r="V3" s="28" t="s">
        <v>5433</v>
      </c>
      <c r="AA3" s="21">
        <v>30</v>
      </c>
      <c r="AD3" s="28" t="s">
        <v>6010</v>
      </c>
      <c r="AE3" s="28"/>
      <c r="AF3" s="28"/>
      <c r="AG3" s="21">
        <v>3</v>
      </c>
      <c r="AH3" s="21">
        <v>24</v>
      </c>
      <c r="AI3" s="28" t="s">
        <v>5868</v>
      </c>
      <c r="AJ3" s="28" t="s">
        <v>6004</v>
      </c>
      <c r="AK3" s="28"/>
      <c r="AL3" s="28"/>
      <c r="AM3" s="21">
        <v>0.39100000000000001</v>
      </c>
      <c r="AN3" s="21">
        <f>(-0.454+-0.529)/2</f>
        <v>-0.49150000000000005</v>
      </c>
      <c r="AS3" s="21" t="s">
        <v>6012</v>
      </c>
      <c r="AY3" s="21">
        <f>(0.805+1.216)/2</f>
        <v>1.0105</v>
      </c>
    </row>
    <row r="4" spans="1:60" s="37" customFormat="1" x14ac:dyDescent="0.25">
      <c r="B4" s="37" t="s">
        <v>6007</v>
      </c>
      <c r="C4" s="37" t="s">
        <v>6008</v>
      </c>
      <c r="D4" s="64" t="s">
        <v>6009</v>
      </c>
      <c r="E4" s="37">
        <v>131</v>
      </c>
      <c r="F4" s="37" t="s">
        <v>4279</v>
      </c>
      <c r="G4" s="37" t="s">
        <v>4280</v>
      </c>
      <c r="H4" s="37" t="s">
        <v>4281</v>
      </c>
      <c r="I4" s="37" t="s">
        <v>1168</v>
      </c>
      <c r="J4" s="37" t="s">
        <v>69</v>
      </c>
      <c r="K4" s="37" t="s">
        <v>4282</v>
      </c>
      <c r="L4" s="37">
        <v>12</v>
      </c>
      <c r="M4" s="37">
        <v>12</v>
      </c>
      <c r="N4" s="37">
        <v>2010</v>
      </c>
      <c r="O4" s="37" t="s">
        <v>6002</v>
      </c>
      <c r="P4" s="37">
        <v>1</v>
      </c>
      <c r="Q4" s="37" t="s">
        <v>5443</v>
      </c>
      <c r="R4" s="37" t="s">
        <v>5845</v>
      </c>
      <c r="S4" s="37" t="s">
        <v>5867</v>
      </c>
      <c r="T4" s="37" t="s">
        <v>6006</v>
      </c>
      <c r="U4" s="37" t="s">
        <v>5333</v>
      </c>
      <c r="V4" s="37" t="s">
        <v>5433</v>
      </c>
      <c r="AA4" s="37">
        <v>30</v>
      </c>
      <c r="AD4" s="37" t="s">
        <v>6011</v>
      </c>
      <c r="AG4" s="37">
        <v>3</v>
      </c>
      <c r="AH4" s="37">
        <v>24</v>
      </c>
      <c r="AI4" s="37" t="s">
        <v>5868</v>
      </c>
      <c r="AJ4" s="37" t="s">
        <v>6004</v>
      </c>
      <c r="AM4" s="37">
        <v>0.29399999999999998</v>
      </c>
      <c r="AN4" s="37">
        <f>(-0.733+-0.529)/2</f>
        <v>-0.63100000000000001</v>
      </c>
      <c r="AS4" s="37" t="s">
        <v>6012</v>
      </c>
      <c r="AY4" s="37">
        <f>(1.076+1.132)/2</f>
        <v>1.1040000000000001</v>
      </c>
    </row>
    <row r="5" spans="1:60" s="50" customFormat="1" ht="14.4" x14ac:dyDescent="0.3">
      <c r="B5" s="65" t="s">
        <v>6028</v>
      </c>
      <c r="C5" s="65" t="s">
        <v>6029</v>
      </c>
      <c r="D5" s="50" t="s">
        <v>6030</v>
      </c>
      <c r="E5" s="50">
        <v>162</v>
      </c>
      <c r="F5" s="50" t="s">
        <v>1580</v>
      </c>
      <c r="G5" s="50" t="s">
        <v>1581</v>
      </c>
      <c r="H5" s="50" t="s">
        <v>1582</v>
      </c>
      <c r="I5" s="50" t="s">
        <v>111</v>
      </c>
      <c r="J5" s="50" t="s">
        <v>1583</v>
      </c>
      <c r="K5" s="50" t="s">
        <v>1584</v>
      </c>
      <c r="L5" s="50">
        <v>5</v>
      </c>
      <c r="M5" s="50">
        <v>5</v>
      </c>
      <c r="N5" s="50">
        <v>2017</v>
      </c>
      <c r="O5" s="50" t="s">
        <v>6014</v>
      </c>
      <c r="P5" s="50">
        <v>1</v>
      </c>
      <c r="Q5" s="66" t="s">
        <v>5477</v>
      </c>
      <c r="R5" s="50" t="s">
        <v>5875</v>
      </c>
      <c r="S5" s="50" t="s">
        <v>5876</v>
      </c>
      <c r="T5" s="50" t="s">
        <v>5877</v>
      </c>
      <c r="U5" s="66" t="s">
        <v>5333</v>
      </c>
      <c r="V5" s="66" t="s">
        <v>5433</v>
      </c>
      <c r="W5" s="67">
        <v>0.85699999999999998</v>
      </c>
      <c r="X5" s="67">
        <v>0.80200000000000005</v>
      </c>
      <c r="Y5" s="67">
        <v>0.84199999999999997</v>
      </c>
      <c r="Z5" s="67">
        <v>0.82499999999999996</v>
      </c>
      <c r="AA5" s="50">
        <v>20</v>
      </c>
      <c r="AB5" s="67">
        <v>8.36</v>
      </c>
      <c r="AC5" s="67">
        <v>9.0090000000000003</v>
      </c>
      <c r="AD5" s="66" t="s">
        <v>6015</v>
      </c>
      <c r="AE5" s="66"/>
      <c r="AF5" s="66"/>
      <c r="AG5" s="50">
        <v>5</v>
      </c>
      <c r="AH5" s="50">
        <v>256</v>
      </c>
      <c r="AI5" s="66" t="s">
        <v>5849</v>
      </c>
      <c r="AJ5" s="66" t="s">
        <v>6026</v>
      </c>
      <c r="AK5" s="66"/>
      <c r="AL5" s="66"/>
      <c r="AM5" s="50">
        <v>1.2E-2</v>
      </c>
      <c r="AS5" s="66" t="s">
        <v>6027</v>
      </c>
      <c r="AU5" s="50">
        <f>(0.06+0.297)/2</f>
        <v>0.17849999999999999</v>
      </c>
    </row>
    <row r="6" spans="1:60" s="50" customFormat="1" ht="14.4" x14ac:dyDescent="0.3">
      <c r="B6" s="65" t="s">
        <v>6028</v>
      </c>
      <c r="C6" s="65" t="s">
        <v>6029</v>
      </c>
      <c r="D6" s="50" t="s">
        <v>6030</v>
      </c>
      <c r="E6" s="50">
        <v>162</v>
      </c>
      <c r="F6" s="50" t="s">
        <v>1580</v>
      </c>
      <c r="G6" s="50" t="s">
        <v>1581</v>
      </c>
      <c r="H6" s="50" t="s">
        <v>1582</v>
      </c>
      <c r="I6" s="50" t="s">
        <v>111</v>
      </c>
      <c r="J6" s="50" t="s">
        <v>1583</v>
      </c>
      <c r="K6" s="50" t="s">
        <v>1584</v>
      </c>
      <c r="L6" s="50">
        <v>5</v>
      </c>
      <c r="M6" s="50">
        <v>5</v>
      </c>
      <c r="N6" s="50">
        <v>2017</v>
      </c>
      <c r="O6" s="50" t="s">
        <v>6014</v>
      </c>
      <c r="P6" s="50">
        <v>1</v>
      </c>
      <c r="Q6" s="66" t="s">
        <v>5477</v>
      </c>
      <c r="R6" s="50" t="s">
        <v>5875</v>
      </c>
      <c r="S6" s="50" t="s">
        <v>5876</v>
      </c>
      <c r="T6" s="50" t="s">
        <v>5877</v>
      </c>
      <c r="U6" s="66" t="s">
        <v>5333</v>
      </c>
      <c r="V6" s="66" t="s">
        <v>5433</v>
      </c>
      <c r="W6" s="67">
        <v>0.84199999999999997</v>
      </c>
      <c r="X6" s="67">
        <v>0.82499999999999996</v>
      </c>
      <c r="Y6" s="67">
        <v>0.73899999999999999</v>
      </c>
      <c r="Z6" s="67">
        <v>0.77800000000000002</v>
      </c>
      <c r="AA6" s="50">
        <v>20</v>
      </c>
      <c r="AB6" s="67">
        <v>9.0090000000000003</v>
      </c>
      <c r="AC6" s="67">
        <v>8.4</v>
      </c>
      <c r="AD6" s="66" t="s">
        <v>6017</v>
      </c>
      <c r="AE6" s="66"/>
      <c r="AF6" s="66"/>
      <c r="AG6" s="50">
        <v>5</v>
      </c>
      <c r="AH6" s="50">
        <v>256</v>
      </c>
      <c r="AI6" s="66" t="s">
        <v>5849</v>
      </c>
      <c r="AJ6" s="66" t="s">
        <v>6026</v>
      </c>
      <c r="AK6" s="66"/>
      <c r="AL6" s="66"/>
      <c r="AM6" s="50">
        <v>0.01</v>
      </c>
      <c r="AS6" s="66" t="s">
        <v>6027</v>
      </c>
      <c r="AU6" s="50">
        <f>(0.007+0.035)/2</f>
        <v>2.1000000000000001E-2</v>
      </c>
    </row>
    <row r="7" spans="1:60" s="50" customFormat="1" ht="14.4" x14ac:dyDescent="0.3">
      <c r="B7" s="65" t="s">
        <v>6028</v>
      </c>
      <c r="C7" s="65" t="s">
        <v>6029</v>
      </c>
      <c r="D7" s="50" t="s">
        <v>6030</v>
      </c>
      <c r="E7" s="50">
        <v>162</v>
      </c>
      <c r="F7" s="50" t="s">
        <v>1580</v>
      </c>
      <c r="G7" s="50" t="s">
        <v>1581</v>
      </c>
      <c r="H7" s="50" t="s">
        <v>1582</v>
      </c>
      <c r="I7" s="50" t="s">
        <v>111</v>
      </c>
      <c r="J7" s="50" t="s">
        <v>1583</v>
      </c>
      <c r="K7" s="50" t="s">
        <v>1584</v>
      </c>
      <c r="L7" s="50">
        <v>5</v>
      </c>
      <c r="M7" s="50">
        <v>5</v>
      </c>
      <c r="N7" s="50">
        <v>2017</v>
      </c>
      <c r="O7" s="50" t="s">
        <v>6014</v>
      </c>
      <c r="P7" s="50">
        <v>1</v>
      </c>
      <c r="Q7" s="66" t="s">
        <v>5477</v>
      </c>
      <c r="R7" s="50" t="s">
        <v>5875</v>
      </c>
      <c r="S7" s="50" t="s">
        <v>5876</v>
      </c>
      <c r="T7" s="50" t="s">
        <v>5877</v>
      </c>
      <c r="U7" s="66" t="s">
        <v>5333</v>
      </c>
      <c r="V7" s="66" t="s">
        <v>5433</v>
      </c>
      <c r="W7" s="67">
        <v>0.85699999999999998</v>
      </c>
      <c r="X7" s="67">
        <v>0.80200000000000005</v>
      </c>
      <c r="Y7" s="67">
        <v>0.73899999999999999</v>
      </c>
      <c r="Z7" s="67">
        <v>0.77800000000000002</v>
      </c>
      <c r="AA7" s="50">
        <v>20</v>
      </c>
      <c r="AB7" s="67">
        <v>8.36</v>
      </c>
      <c r="AC7" s="67">
        <v>8.4</v>
      </c>
      <c r="AD7" s="66" t="s">
        <v>6016</v>
      </c>
      <c r="AE7" s="66"/>
      <c r="AF7" s="66"/>
      <c r="AG7" s="50">
        <v>5</v>
      </c>
      <c r="AH7" s="50">
        <v>256</v>
      </c>
      <c r="AI7" s="66" t="s">
        <v>5849</v>
      </c>
      <c r="AJ7" s="66" t="s">
        <v>6026</v>
      </c>
      <c r="AK7" s="66"/>
      <c r="AL7" s="66"/>
      <c r="AM7" s="50">
        <v>1.2E-2</v>
      </c>
      <c r="AS7" s="66" t="s">
        <v>6027</v>
      </c>
      <c r="AU7" s="50">
        <f>(0.006+0.249)/2</f>
        <v>0.1275</v>
      </c>
    </row>
    <row r="8" spans="1:60" s="50" customFormat="1" ht="14.4" x14ac:dyDescent="0.3">
      <c r="B8" s="65" t="s">
        <v>6028</v>
      </c>
      <c r="C8" s="65" t="s">
        <v>6029</v>
      </c>
      <c r="D8" s="50" t="s">
        <v>6030</v>
      </c>
      <c r="E8" s="50">
        <v>162</v>
      </c>
      <c r="F8" s="50" t="s">
        <v>1580</v>
      </c>
      <c r="G8" s="50" t="s">
        <v>1581</v>
      </c>
      <c r="H8" s="50" t="s">
        <v>1582</v>
      </c>
      <c r="I8" s="50" t="s">
        <v>111</v>
      </c>
      <c r="J8" s="50" t="s">
        <v>1583</v>
      </c>
      <c r="K8" s="50" t="s">
        <v>1584</v>
      </c>
      <c r="L8" s="50">
        <v>5</v>
      </c>
      <c r="M8" s="50">
        <v>5</v>
      </c>
      <c r="N8" s="50">
        <v>2017</v>
      </c>
      <c r="O8" s="50" t="s">
        <v>6014</v>
      </c>
      <c r="P8" s="50">
        <v>1</v>
      </c>
      <c r="Q8" s="66" t="s">
        <v>5477</v>
      </c>
      <c r="R8" s="50" t="s">
        <v>5875</v>
      </c>
      <c r="S8" s="50" t="s">
        <v>5876</v>
      </c>
      <c r="T8" s="50" t="s">
        <v>5877</v>
      </c>
      <c r="U8" s="66" t="s">
        <v>5333</v>
      </c>
      <c r="V8" s="66" t="s">
        <v>5433</v>
      </c>
      <c r="W8" s="67">
        <v>0.85699999999999998</v>
      </c>
      <c r="X8" s="67">
        <v>0.80200000000000005</v>
      </c>
      <c r="Y8" s="67">
        <v>0.83499999999999996</v>
      </c>
      <c r="Z8" s="67">
        <v>0.77800000000000002</v>
      </c>
      <c r="AA8" s="50">
        <v>20</v>
      </c>
      <c r="AB8" s="67">
        <v>8.36</v>
      </c>
      <c r="AC8" s="67">
        <v>7.3719999999999999</v>
      </c>
      <c r="AD8" s="66" t="s">
        <v>6018</v>
      </c>
      <c r="AE8" s="66"/>
      <c r="AF8" s="66"/>
      <c r="AG8" s="50">
        <v>5</v>
      </c>
      <c r="AH8" s="50">
        <v>256</v>
      </c>
      <c r="AI8" s="66" t="s">
        <v>5849</v>
      </c>
      <c r="AJ8" s="66" t="s">
        <v>6026</v>
      </c>
      <c r="AK8" s="66"/>
      <c r="AL8" s="66"/>
      <c r="AM8" s="50">
        <v>4.4999999999999998E-2</v>
      </c>
      <c r="AS8" s="66" t="s">
        <v>6027</v>
      </c>
      <c r="AU8" s="50">
        <f>(0.018+0.017)/2</f>
        <v>1.7500000000000002E-2</v>
      </c>
    </row>
    <row r="9" spans="1:60" s="50" customFormat="1" ht="14.4" x14ac:dyDescent="0.3">
      <c r="B9" s="65" t="s">
        <v>6028</v>
      </c>
      <c r="C9" s="65" t="s">
        <v>6029</v>
      </c>
      <c r="D9" s="50" t="s">
        <v>6030</v>
      </c>
      <c r="E9" s="50">
        <v>162</v>
      </c>
      <c r="F9" s="50" t="s">
        <v>1580</v>
      </c>
      <c r="G9" s="50" t="s">
        <v>1581</v>
      </c>
      <c r="H9" s="50" t="s">
        <v>1582</v>
      </c>
      <c r="I9" s="50" t="s">
        <v>111</v>
      </c>
      <c r="J9" s="50" t="s">
        <v>1583</v>
      </c>
      <c r="K9" s="50" t="s">
        <v>1584</v>
      </c>
      <c r="L9" s="50">
        <v>5</v>
      </c>
      <c r="M9" s="50">
        <v>5</v>
      </c>
      <c r="N9" s="50">
        <v>2017</v>
      </c>
      <c r="O9" s="50" t="s">
        <v>6014</v>
      </c>
      <c r="P9" s="50">
        <v>1</v>
      </c>
      <c r="Q9" s="66" t="s">
        <v>5477</v>
      </c>
      <c r="R9" s="50" t="s">
        <v>5875</v>
      </c>
      <c r="S9" s="50" t="s">
        <v>5876</v>
      </c>
      <c r="T9" s="50" t="s">
        <v>5877</v>
      </c>
      <c r="U9" s="66" t="s">
        <v>5333</v>
      </c>
      <c r="V9" s="66" t="s">
        <v>5433</v>
      </c>
      <c r="W9" s="67">
        <v>0.85699999999999998</v>
      </c>
      <c r="X9" s="67">
        <v>0.80200000000000005</v>
      </c>
      <c r="Y9" s="67">
        <v>0.78700000000000003</v>
      </c>
      <c r="Z9" s="67">
        <v>0.76700000000000002</v>
      </c>
      <c r="AA9" s="50">
        <v>20</v>
      </c>
      <c r="AB9" s="67">
        <v>8.36</v>
      </c>
      <c r="AC9" s="67">
        <v>7.0279999999999996</v>
      </c>
      <c r="AD9" s="66" t="s">
        <v>6019</v>
      </c>
      <c r="AE9" s="66"/>
      <c r="AF9" s="66"/>
      <c r="AG9" s="50">
        <v>5</v>
      </c>
      <c r="AH9" s="50">
        <v>256</v>
      </c>
      <c r="AI9" s="66" t="s">
        <v>5849</v>
      </c>
      <c r="AJ9" s="66" t="s">
        <v>6026</v>
      </c>
      <c r="AK9" s="66"/>
      <c r="AL9" s="66"/>
      <c r="AM9" s="50">
        <v>5.0999999999999997E-2</v>
      </c>
      <c r="AS9" s="66" t="s">
        <v>6027</v>
      </c>
      <c r="AU9" s="50">
        <f>(0.006+0.041)/2</f>
        <v>2.35E-2</v>
      </c>
    </row>
    <row r="10" spans="1:60" s="50" customFormat="1" ht="14.4" x14ac:dyDescent="0.3">
      <c r="B10" s="65" t="s">
        <v>6028</v>
      </c>
      <c r="C10" s="65" t="s">
        <v>6029</v>
      </c>
      <c r="D10" s="50" t="s">
        <v>6030</v>
      </c>
      <c r="E10" s="50">
        <v>162</v>
      </c>
      <c r="F10" s="50" t="s">
        <v>1580</v>
      </c>
      <c r="G10" s="50" t="s">
        <v>1581</v>
      </c>
      <c r="H10" s="50" t="s">
        <v>1582</v>
      </c>
      <c r="I10" s="50" t="s">
        <v>111</v>
      </c>
      <c r="J10" s="50" t="s">
        <v>1583</v>
      </c>
      <c r="K10" s="50" t="s">
        <v>1584</v>
      </c>
      <c r="L10" s="50">
        <v>5</v>
      </c>
      <c r="M10" s="50">
        <v>5</v>
      </c>
      <c r="N10" s="50">
        <v>2017</v>
      </c>
      <c r="O10" s="50" t="s">
        <v>6014</v>
      </c>
      <c r="P10" s="50">
        <v>1</v>
      </c>
      <c r="Q10" s="66" t="s">
        <v>5477</v>
      </c>
      <c r="R10" s="50" t="s">
        <v>5875</v>
      </c>
      <c r="S10" s="50" t="s">
        <v>5876</v>
      </c>
      <c r="T10" s="50" t="s">
        <v>5877</v>
      </c>
      <c r="U10" s="66" t="s">
        <v>5333</v>
      </c>
      <c r="V10" s="66" t="s">
        <v>5433</v>
      </c>
      <c r="W10" s="67">
        <v>0.84199999999999997</v>
      </c>
      <c r="X10" s="67">
        <v>0.82499999999999996</v>
      </c>
      <c r="Y10" s="67">
        <v>0.83499999999999996</v>
      </c>
      <c r="Z10" s="67">
        <v>0.77800000000000002</v>
      </c>
      <c r="AA10" s="50">
        <v>20</v>
      </c>
      <c r="AB10" s="67">
        <v>9.0090000000000003</v>
      </c>
      <c r="AC10" s="67">
        <v>7.3719999999999999</v>
      </c>
      <c r="AD10" s="66" t="s">
        <v>6020</v>
      </c>
      <c r="AE10" s="66"/>
      <c r="AF10" s="66"/>
      <c r="AG10" s="50">
        <v>5</v>
      </c>
      <c r="AH10" s="50">
        <v>256</v>
      </c>
      <c r="AI10" s="66" t="s">
        <v>5849</v>
      </c>
      <c r="AJ10" s="66" t="s">
        <v>6026</v>
      </c>
      <c r="AK10" s="66"/>
      <c r="AL10" s="66"/>
      <c r="AM10" s="50">
        <v>3.3000000000000002E-2</v>
      </c>
      <c r="AS10" s="66" t="s">
        <v>6027</v>
      </c>
      <c r="AU10" s="50">
        <f>(0.003+0.008)/2</f>
        <v>5.4999999999999997E-3</v>
      </c>
    </row>
    <row r="11" spans="1:60" s="50" customFormat="1" ht="14.4" x14ac:dyDescent="0.3">
      <c r="B11" s="65" t="s">
        <v>6028</v>
      </c>
      <c r="C11" s="65" t="s">
        <v>6029</v>
      </c>
      <c r="D11" s="50" t="s">
        <v>6030</v>
      </c>
      <c r="E11" s="50">
        <v>162</v>
      </c>
      <c r="F11" s="50" t="s">
        <v>1580</v>
      </c>
      <c r="G11" s="50" t="s">
        <v>1581</v>
      </c>
      <c r="H11" s="50" t="s">
        <v>1582</v>
      </c>
      <c r="I11" s="50" t="s">
        <v>111</v>
      </c>
      <c r="J11" s="50" t="s">
        <v>1583</v>
      </c>
      <c r="K11" s="50" t="s">
        <v>1584</v>
      </c>
      <c r="L11" s="50">
        <v>5</v>
      </c>
      <c r="M11" s="50">
        <v>5</v>
      </c>
      <c r="N11" s="50">
        <v>2017</v>
      </c>
      <c r="O11" s="50" t="s">
        <v>6014</v>
      </c>
      <c r="P11" s="50">
        <v>1</v>
      </c>
      <c r="Q11" s="66" t="s">
        <v>5477</v>
      </c>
      <c r="R11" s="50" t="s">
        <v>5875</v>
      </c>
      <c r="S11" s="50" t="s">
        <v>5876</v>
      </c>
      <c r="T11" s="50" t="s">
        <v>5877</v>
      </c>
      <c r="U11" s="66" t="s">
        <v>5333</v>
      </c>
      <c r="V11" s="66" t="s">
        <v>5433</v>
      </c>
      <c r="W11" s="67">
        <v>0.73899999999999999</v>
      </c>
      <c r="X11" s="67">
        <v>0.77800000000000002</v>
      </c>
      <c r="Y11" s="67">
        <v>0.83499999999999996</v>
      </c>
      <c r="Z11" s="67">
        <v>0.77800000000000002</v>
      </c>
      <c r="AA11" s="50">
        <v>20</v>
      </c>
      <c r="AB11" s="67">
        <v>8.4</v>
      </c>
      <c r="AC11" s="67">
        <v>7.3719999999999999</v>
      </c>
      <c r="AD11" s="66" t="s">
        <v>6021</v>
      </c>
      <c r="AE11" s="66"/>
      <c r="AF11" s="66"/>
      <c r="AG11" s="50">
        <v>5</v>
      </c>
      <c r="AH11" s="50">
        <v>256</v>
      </c>
      <c r="AI11" s="66" t="s">
        <v>5849</v>
      </c>
      <c r="AJ11" s="66" t="s">
        <v>6026</v>
      </c>
      <c r="AK11" s="66"/>
      <c r="AL11" s="66"/>
      <c r="AM11" s="50">
        <v>4.3999999999999997E-2</v>
      </c>
      <c r="AS11" s="66" t="s">
        <v>6027</v>
      </c>
      <c r="AU11" s="50">
        <f>(0.003+0.016)/2</f>
        <v>9.4999999999999998E-3</v>
      </c>
    </row>
    <row r="12" spans="1:60" s="50" customFormat="1" ht="14.4" x14ac:dyDescent="0.3">
      <c r="B12" s="65" t="s">
        <v>6028</v>
      </c>
      <c r="C12" s="65" t="s">
        <v>6029</v>
      </c>
      <c r="D12" s="50" t="s">
        <v>6030</v>
      </c>
      <c r="E12" s="50">
        <v>162</v>
      </c>
      <c r="F12" s="50" t="s">
        <v>1580</v>
      </c>
      <c r="G12" s="50" t="s">
        <v>1581</v>
      </c>
      <c r="H12" s="50" t="s">
        <v>1582</v>
      </c>
      <c r="I12" s="50" t="s">
        <v>111</v>
      </c>
      <c r="J12" s="50" t="s">
        <v>1583</v>
      </c>
      <c r="K12" s="50" t="s">
        <v>1584</v>
      </c>
      <c r="L12" s="50">
        <v>5</v>
      </c>
      <c r="M12" s="50">
        <v>5</v>
      </c>
      <c r="N12" s="50">
        <v>2017</v>
      </c>
      <c r="O12" s="50" t="s">
        <v>6014</v>
      </c>
      <c r="P12" s="50">
        <v>1</v>
      </c>
      <c r="Q12" s="66" t="s">
        <v>5477</v>
      </c>
      <c r="R12" s="50" t="s">
        <v>5875</v>
      </c>
      <c r="S12" s="50" t="s">
        <v>5876</v>
      </c>
      <c r="T12" s="50" t="s">
        <v>5877</v>
      </c>
      <c r="U12" s="66" t="s">
        <v>5333</v>
      </c>
      <c r="V12" s="66" t="s">
        <v>5433</v>
      </c>
      <c r="W12" s="67">
        <v>0.84199999999999997</v>
      </c>
      <c r="X12" s="67">
        <v>0.82499999999999996</v>
      </c>
      <c r="Y12" s="67">
        <v>0.78700000000000003</v>
      </c>
      <c r="Z12" s="67">
        <v>0.76700000000000002</v>
      </c>
      <c r="AA12" s="50">
        <v>20</v>
      </c>
      <c r="AB12" s="67">
        <v>9.0090000000000003</v>
      </c>
      <c r="AC12" s="67">
        <v>7.0279999999999996</v>
      </c>
      <c r="AD12" s="66" t="s">
        <v>6022</v>
      </c>
      <c r="AE12" s="66"/>
      <c r="AF12" s="66"/>
      <c r="AG12" s="50">
        <v>5</v>
      </c>
      <c r="AH12" s="50">
        <v>256</v>
      </c>
      <c r="AI12" s="66" t="s">
        <v>5849</v>
      </c>
      <c r="AJ12" s="66" t="s">
        <v>6026</v>
      </c>
      <c r="AK12" s="66"/>
      <c r="AL12" s="66"/>
      <c r="AM12" s="50">
        <v>5.2999999999999999E-2</v>
      </c>
      <c r="AS12" s="66" t="s">
        <v>6027</v>
      </c>
      <c r="AU12" s="50">
        <f>(0.012+0.007)/2</f>
        <v>9.4999999999999998E-3</v>
      </c>
    </row>
    <row r="13" spans="1:60" s="50" customFormat="1" ht="14.4" x14ac:dyDescent="0.3">
      <c r="B13" s="65" t="s">
        <v>6028</v>
      </c>
      <c r="C13" s="65" t="s">
        <v>6029</v>
      </c>
      <c r="D13" s="50" t="s">
        <v>6030</v>
      </c>
      <c r="E13" s="50">
        <v>162</v>
      </c>
      <c r="F13" s="50" t="s">
        <v>1580</v>
      </c>
      <c r="G13" s="50" t="s">
        <v>1581</v>
      </c>
      <c r="H13" s="50" t="s">
        <v>1582</v>
      </c>
      <c r="I13" s="50" t="s">
        <v>111</v>
      </c>
      <c r="J13" s="50" t="s">
        <v>1583</v>
      </c>
      <c r="K13" s="50" t="s">
        <v>1584</v>
      </c>
      <c r="L13" s="50">
        <v>5</v>
      </c>
      <c r="M13" s="50">
        <v>5</v>
      </c>
      <c r="N13" s="50">
        <v>2017</v>
      </c>
      <c r="O13" s="50" t="s">
        <v>6014</v>
      </c>
      <c r="P13" s="50">
        <v>1</v>
      </c>
      <c r="Q13" s="66" t="s">
        <v>5477</v>
      </c>
      <c r="R13" s="50" t="s">
        <v>5875</v>
      </c>
      <c r="S13" s="50" t="s">
        <v>5876</v>
      </c>
      <c r="T13" s="50" t="s">
        <v>5877</v>
      </c>
      <c r="U13" s="66" t="s">
        <v>5333</v>
      </c>
      <c r="V13" s="66" t="s">
        <v>5433</v>
      </c>
      <c r="W13" s="67">
        <v>0.73899999999999999</v>
      </c>
      <c r="X13" s="67">
        <v>0.77800000000000002</v>
      </c>
      <c r="Y13" s="67">
        <v>0.78700000000000003</v>
      </c>
      <c r="Z13" s="67">
        <v>0.76700000000000002</v>
      </c>
      <c r="AA13" s="50">
        <v>20</v>
      </c>
      <c r="AB13" s="67">
        <v>8.4</v>
      </c>
      <c r="AC13" s="67">
        <v>7.0279999999999996</v>
      </c>
      <c r="AD13" s="66" t="s">
        <v>6023</v>
      </c>
      <c r="AE13" s="66"/>
      <c r="AF13" s="66"/>
      <c r="AG13" s="50">
        <v>5</v>
      </c>
      <c r="AH13" s="50">
        <v>256</v>
      </c>
      <c r="AI13" s="66" t="s">
        <v>5849</v>
      </c>
      <c r="AJ13" s="66" t="s">
        <v>6026</v>
      </c>
      <c r="AK13" s="66"/>
      <c r="AL13" s="66"/>
      <c r="AM13" s="50">
        <v>5.6000000000000001E-2</v>
      </c>
      <c r="AS13" s="66" t="s">
        <v>6027</v>
      </c>
      <c r="AU13" s="50">
        <f>(0.011+0.018)/2</f>
        <v>1.4499999999999999E-2</v>
      </c>
    </row>
    <row r="14" spans="1:60" s="55" customFormat="1" ht="14.4" x14ac:dyDescent="0.3">
      <c r="B14" s="68" t="s">
        <v>6028</v>
      </c>
      <c r="C14" s="68" t="s">
        <v>6029</v>
      </c>
      <c r="D14" s="55" t="s">
        <v>6030</v>
      </c>
      <c r="E14" s="55">
        <v>162</v>
      </c>
      <c r="F14" s="55" t="s">
        <v>1580</v>
      </c>
      <c r="G14" s="55" t="s">
        <v>1581</v>
      </c>
      <c r="H14" s="55" t="s">
        <v>1582</v>
      </c>
      <c r="I14" s="55" t="s">
        <v>111</v>
      </c>
      <c r="J14" s="55" t="s">
        <v>1583</v>
      </c>
      <c r="K14" s="55" t="s">
        <v>1584</v>
      </c>
      <c r="L14" s="55">
        <v>5</v>
      </c>
      <c r="M14" s="55">
        <v>5</v>
      </c>
      <c r="N14" s="55">
        <v>2017</v>
      </c>
      <c r="O14" s="55" t="s">
        <v>6014</v>
      </c>
      <c r="P14" s="55">
        <v>1</v>
      </c>
      <c r="Q14" s="69" t="s">
        <v>5477</v>
      </c>
      <c r="R14" s="55" t="s">
        <v>5875</v>
      </c>
      <c r="S14" s="55" t="s">
        <v>5876</v>
      </c>
      <c r="T14" s="55" t="s">
        <v>5877</v>
      </c>
      <c r="U14" s="69" t="s">
        <v>5333</v>
      </c>
      <c r="V14" s="69" t="s">
        <v>5433</v>
      </c>
      <c r="W14" s="67">
        <v>0.83499999999999996</v>
      </c>
      <c r="X14" s="67">
        <v>0.77800000000000002</v>
      </c>
      <c r="Y14" s="67">
        <v>0.78700000000000003</v>
      </c>
      <c r="Z14" s="67">
        <v>0.76700000000000002</v>
      </c>
      <c r="AA14" s="55">
        <v>20</v>
      </c>
      <c r="AB14" s="67">
        <v>7.3719999999999999</v>
      </c>
      <c r="AC14" s="67">
        <v>7.0279999999999996</v>
      </c>
      <c r="AD14" s="69" t="s">
        <v>6024</v>
      </c>
      <c r="AE14" s="69"/>
      <c r="AF14" s="69"/>
      <c r="AG14" s="55">
        <v>5</v>
      </c>
      <c r="AH14" s="55">
        <v>256</v>
      </c>
      <c r="AI14" s="69" t="s">
        <v>5849</v>
      </c>
      <c r="AJ14" s="69" t="s">
        <v>6026</v>
      </c>
      <c r="AK14" s="69"/>
      <c r="AL14" s="69"/>
      <c r="AM14" s="55">
        <v>3.2000000000000001E-2</v>
      </c>
      <c r="AS14" s="69" t="s">
        <v>6027</v>
      </c>
      <c r="AU14" s="55">
        <f>(0.259+0.003)/2</f>
        <v>0.13100000000000001</v>
      </c>
    </row>
    <row r="15" spans="1:60" ht="14.4" x14ac:dyDescent="0.3">
      <c r="A15" s="12" t="s">
        <v>6034</v>
      </c>
      <c r="B15" s="27" t="s">
        <v>6035</v>
      </c>
      <c r="C15" s="26" t="s">
        <v>6036</v>
      </c>
      <c r="D15" s="30" t="s">
        <v>6031</v>
      </c>
      <c r="E15">
        <v>207</v>
      </c>
      <c r="F15" t="s">
        <v>1299</v>
      </c>
      <c r="G15" t="s">
        <v>1300</v>
      </c>
      <c r="H15" s="2" t="s">
        <v>1301</v>
      </c>
      <c r="I15" t="s">
        <v>1302</v>
      </c>
      <c r="J15" t="s">
        <v>1303</v>
      </c>
      <c r="K15" t="s">
        <v>1304</v>
      </c>
      <c r="L15">
        <v>4</v>
      </c>
      <c r="M15">
        <v>4</v>
      </c>
      <c r="N15" s="21">
        <v>2018</v>
      </c>
      <c r="O15" s="29" t="s">
        <v>6014</v>
      </c>
      <c r="P15" s="21">
        <v>1</v>
      </c>
      <c r="Q15" s="28" t="s">
        <v>5514</v>
      </c>
      <c r="R15" s="29" t="s">
        <v>6032</v>
      </c>
      <c r="S15" s="29" t="s">
        <v>6033</v>
      </c>
      <c r="T15" s="2" t="s">
        <v>5515</v>
      </c>
      <c r="U15" s="2" t="s">
        <v>5333</v>
      </c>
      <c r="V15" s="2" t="s">
        <v>5433</v>
      </c>
      <c r="W15">
        <v>0.56000000000000005</v>
      </c>
      <c r="X15">
        <v>0.57999999999999996</v>
      </c>
      <c r="Y15" s="41">
        <v>0.6</v>
      </c>
      <c r="Z15" s="41">
        <v>0.6</v>
      </c>
      <c r="AA15" s="21">
        <v>11</v>
      </c>
      <c r="AB15" s="21">
        <v>49</v>
      </c>
      <c r="AC15" s="42">
        <v>38</v>
      </c>
      <c r="AD15" s="2" t="s">
        <v>6098</v>
      </c>
      <c r="AE15" s="2">
        <v>485</v>
      </c>
      <c r="AF15" s="2">
        <f>16+43+25</f>
        <v>84</v>
      </c>
      <c r="AG15" s="21">
        <v>4</v>
      </c>
      <c r="AH15" s="21">
        <v>569</v>
      </c>
      <c r="AI15" s="28" t="s">
        <v>5868</v>
      </c>
      <c r="AJ15" s="28" t="s">
        <v>6042</v>
      </c>
      <c r="AK15" s="28"/>
      <c r="AL15">
        <v>0.72</v>
      </c>
      <c r="AM15" s="2" t="s">
        <v>6000</v>
      </c>
      <c r="AN15">
        <v>-0.67</v>
      </c>
      <c r="AQ15">
        <v>-0.35</v>
      </c>
      <c r="AS15" s="28" t="s">
        <v>6045</v>
      </c>
      <c r="AX15">
        <v>0.2</v>
      </c>
      <c r="AY15">
        <v>3.8</v>
      </c>
    </row>
    <row r="16" spans="1:60" ht="14.4" x14ac:dyDescent="0.3">
      <c r="A16" s="12" t="s">
        <v>6034</v>
      </c>
      <c r="B16" s="27" t="s">
        <v>6035</v>
      </c>
      <c r="C16" s="26" t="s">
        <v>6036</v>
      </c>
      <c r="D16" s="30" t="s">
        <v>6031</v>
      </c>
      <c r="E16">
        <v>207</v>
      </c>
      <c r="F16" t="s">
        <v>1299</v>
      </c>
      <c r="G16" t="s">
        <v>1300</v>
      </c>
      <c r="H16" s="2" t="s">
        <v>1301</v>
      </c>
      <c r="I16" t="s">
        <v>1302</v>
      </c>
      <c r="J16" t="s">
        <v>1303</v>
      </c>
      <c r="K16" t="s">
        <v>1304</v>
      </c>
      <c r="L16">
        <v>4</v>
      </c>
      <c r="M16">
        <v>4</v>
      </c>
      <c r="N16" s="21">
        <v>2018</v>
      </c>
      <c r="O16" s="29" t="s">
        <v>6014</v>
      </c>
      <c r="P16" s="21">
        <v>1</v>
      </c>
      <c r="Q16" s="28" t="s">
        <v>5514</v>
      </c>
      <c r="R16" s="29" t="s">
        <v>6032</v>
      </c>
      <c r="S16" s="29" t="s">
        <v>6033</v>
      </c>
      <c r="T16" s="2" t="s">
        <v>5515</v>
      </c>
      <c r="U16" s="2" t="s">
        <v>5333</v>
      </c>
      <c r="V16" s="2" t="s">
        <v>5433</v>
      </c>
      <c r="W16">
        <v>0.63</v>
      </c>
      <c r="X16">
        <v>0.63</v>
      </c>
      <c r="Y16">
        <v>0.62</v>
      </c>
      <c r="Z16">
        <v>0.59</v>
      </c>
      <c r="AA16" s="21">
        <v>11</v>
      </c>
      <c r="AB16" s="21">
        <v>29</v>
      </c>
      <c r="AC16" s="42">
        <v>33</v>
      </c>
      <c r="AD16" s="2" t="s">
        <v>6038</v>
      </c>
      <c r="AE16" s="2">
        <v>16</v>
      </c>
      <c r="AF16" s="2">
        <v>43</v>
      </c>
      <c r="AG16" s="21">
        <v>4</v>
      </c>
      <c r="AH16" s="21">
        <v>569</v>
      </c>
      <c r="AI16" s="28" t="s">
        <v>5868</v>
      </c>
      <c r="AJ16" s="28" t="s">
        <v>6042</v>
      </c>
      <c r="AK16" s="28"/>
      <c r="AL16">
        <v>3.0000000000000001E-3</v>
      </c>
      <c r="AM16" s="2" t="s">
        <v>6000</v>
      </c>
      <c r="AN16">
        <v>-0.68</v>
      </c>
      <c r="AQ16">
        <v>-0.74</v>
      </c>
      <c r="AS16" s="28" t="s">
        <v>6045</v>
      </c>
      <c r="AX16">
        <v>1.2999999999999999E-2</v>
      </c>
      <c r="AY16">
        <v>0.95</v>
      </c>
    </row>
    <row r="17" spans="1:56" x14ac:dyDescent="0.25">
      <c r="A17" s="12" t="s">
        <v>6034</v>
      </c>
      <c r="B17" s="27" t="s">
        <v>6035</v>
      </c>
      <c r="C17" s="26" t="s">
        <v>6036</v>
      </c>
      <c r="D17" s="30" t="s">
        <v>6031</v>
      </c>
      <c r="E17">
        <v>207</v>
      </c>
      <c r="F17" t="s">
        <v>1299</v>
      </c>
      <c r="G17" t="s">
        <v>1300</v>
      </c>
      <c r="H17" s="2" t="s">
        <v>1301</v>
      </c>
      <c r="I17" t="s">
        <v>1302</v>
      </c>
      <c r="J17" t="s">
        <v>1303</v>
      </c>
      <c r="K17" t="s">
        <v>1304</v>
      </c>
      <c r="L17">
        <v>4</v>
      </c>
      <c r="M17">
        <v>4</v>
      </c>
      <c r="N17" s="21">
        <v>2018</v>
      </c>
      <c r="O17" s="29" t="s">
        <v>6014</v>
      </c>
      <c r="P17" s="21">
        <v>1</v>
      </c>
      <c r="Q17" s="28" t="s">
        <v>5514</v>
      </c>
      <c r="R17" s="29" t="s">
        <v>6032</v>
      </c>
      <c r="S17" s="29" t="s">
        <v>6033</v>
      </c>
      <c r="T17" s="2" t="s">
        <v>5515</v>
      </c>
      <c r="U17" s="2" t="s">
        <v>5333</v>
      </c>
      <c r="V17" s="2" t="s">
        <v>5433</v>
      </c>
      <c r="W17">
        <v>0.62</v>
      </c>
      <c r="X17">
        <v>0.59</v>
      </c>
      <c r="Y17" s="14">
        <v>0.55000000000000004</v>
      </c>
      <c r="Z17" s="14">
        <v>0.56999999999999995</v>
      </c>
      <c r="AA17" s="21">
        <v>11</v>
      </c>
      <c r="AB17" s="21">
        <v>33</v>
      </c>
      <c r="AC17" s="35">
        <v>31</v>
      </c>
      <c r="AD17" s="2" t="s">
        <v>6039</v>
      </c>
      <c r="AE17" s="2">
        <v>43</v>
      </c>
      <c r="AF17" s="2">
        <v>25</v>
      </c>
      <c r="AG17" s="21">
        <v>4</v>
      </c>
      <c r="AH17" s="21">
        <v>569</v>
      </c>
      <c r="AI17" s="28" t="s">
        <v>5868</v>
      </c>
      <c r="AJ17" s="28" t="s">
        <v>6042</v>
      </c>
      <c r="AK17" s="28"/>
      <c r="AL17">
        <v>0</v>
      </c>
      <c r="AM17" s="2" t="s">
        <v>6000</v>
      </c>
      <c r="AN17">
        <v>-0.52</v>
      </c>
      <c r="AQ17">
        <v>-0.05</v>
      </c>
      <c r="AS17" s="28" t="s">
        <v>6045</v>
      </c>
      <c r="AX17">
        <v>3.0000000000000001E-3</v>
      </c>
      <c r="AY17">
        <v>0.91</v>
      </c>
    </row>
    <row r="18" spans="1:56" s="14" customFormat="1" x14ac:dyDescent="0.25">
      <c r="A18" s="15" t="s">
        <v>6034</v>
      </c>
      <c r="B18" s="32" t="s">
        <v>6035</v>
      </c>
      <c r="C18" s="33" t="s">
        <v>6036</v>
      </c>
      <c r="D18" s="34" t="s">
        <v>6031</v>
      </c>
      <c r="E18" s="14">
        <v>207</v>
      </c>
      <c r="F18" s="14" t="s">
        <v>1299</v>
      </c>
      <c r="G18" s="14" t="s">
        <v>1300</v>
      </c>
      <c r="H18" s="31" t="s">
        <v>1301</v>
      </c>
      <c r="I18" s="14" t="s">
        <v>1302</v>
      </c>
      <c r="J18" s="14" t="s">
        <v>1303</v>
      </c>
      <c r="K18" s="14" t="s">
        <v>1304</v>
      </c>
      <c r="L18" s="14">
        <v>4</v>
      </c>
      <c r="M18" s="14">
        <v>4</v>
      </c>
      <c r="N18" s="35">
        <v>2018</v>
      </c>
      <c r="O18" s="36" t="s">
        <v>6014</v>
      </c>
      <c r="P18" s="35">
        <v>1</v>
      </c>
      <c r="Q18" s="37" t="s">
        <v>5514</v>
      </c>
      <c r="R18" s="36" t="s">
        <v>6032</v>
      </c>
      <c r="S18" s="36" t="s">
        <v>6033</v>
      </c>
      <c r="T18" s="31" t="s">
        <v>5515</v>
      </c>
      <c r="U18" s="31" t="s">
        <v>5333</v>
      </c>
      <c r="V18" s="31" t="s">
        <v>5433</v>
      </c>
      <c r="W18" s="14">
        <v>0.55000000000000004</v>
      </c>
      <c r="X18" s="14">
        <v>0.56999999999999995</v>
      </c>
      <c r="Y18" s="14">
        <v>0.63</v>
      </c>
      <c r="Z18" s="14">
        <v>0.63</v>
      </c>
      <c r="AA18" s="35">
        <v>11</v>
      </c>
      <c r="AB18" s="35">
        <v>31</v>
      </c>
      <c r="AC18" s="35">
        <v>29</v>
      </c>
      <c r="AD18" s="31" t="s">
        <v>6040</v>
      </c>
      <c r="AE18" s="31">
        <v>25</v>
      </c>
      <c r="AF18" s="31">
        <v>16</v>
      </c>
      <c r="AG18" s="35">
        <v>4</v>
      </c>
      <c r="AH18" s="35">
        <v>569</v>
      </c>
      <c r="AI18" s="37" t="s">
        <v>5868</v>
      </c>
      <c r="AJ18" s="37" t="s">
        <v>6042</v>
      </c>
      <c r="AK18" s="37"/>
      <c r="AL18" s="14">
        <v>0</v>
      </c>
      <c r="AM18" s="31" t="s">
        <v>6000</v>
      </c>
      <c r="AN18" s="14">
        <v>-1.9</v>
      </c>
      <c r="AQ18" s="14">
        <v>-2.8</v>
      </c>
      <c r="AS18" s="37" t="s">
        <v>6045</v>
      </c>
      <c r="AX18" s="14">
        <v>5.0000000000000001E-3</v>
      </c>
      <c r="AY18" s="14">
        <v>1.6</v>
      </c>
    </row>
    <row r="19" spans="1:56" s="50" customFormat="1" x14ac:dyDescent="0.25">
      <c r="A19" s="49" t="s">
        <v>6099</v>
      </c>
      <c r="B19" s="65" t="s">
        <v>5892</v>
      </c>
      <c r="C19" s="66" t="s">
        <v>6057</v>
      </c>
      <c r="D19" s="66" t="s">
        <v>6056</v>
      </c>
      <c r="E19" s="50">
        <v>221</v>
      </c>
      <c r="F19" s="50" t="s">
        <v>2918</v>
      </c>
      <c r="G19" s="50" t="s">
        <v>2919</v>
      </c>
      <c r="H19" s="66" t="s">
        <v>2920</v>
      </c>
      <c r="I19" s="50" t="s">
        <v>2921</v>
      </c>
      <c r="J19" s="50" t="s">
        <v>69</v>
      </c>
      <c r="K19" s="50" t="s">
        <v>2922</v>
      </c>
      <c r="L19" s="50">
        <v>4</v>
      </c>
      <c r="M19" s="50">
        <v>6</v>
      </c>
      <c r="N19" s="50">
        <v>2014</v>
      </c>
      <c r="O19" s="66" t="s">
        <v>6055</v>
      </c>
      <c r="P19" s="50">
        <v>1</v>
      </c>
      <c r="Q19" s="66" t="s">
        <v>5522</v>
      </c>
      <c r="R19" s="66" t="s">
        <v>6050</v>
      </c>
      <c r="S19" s="50" t="s">
        <v>6051</v>
      </c>
      <c r="T19" s="66" t="s">
        <v>5523</v>
      </c>
      <c r="U19" s="66" t="s">
        <v>5333</v>
      </c>
      <c r="V19" s="66" t="s">
        <v>5433</v>
      </c>
      <c r="W19" s="50">
        <f>(0.673+0.462+0.75+0.692+0.962+0.346+0.731+0.538+0.404+0.135+0.83)/11</f>
        <v>0.59299999999999997</v>
      </c>
      <c r="X19" s="50">
        <f>(0.693+0.463+0.75+0.606+0.911+0.487+0.748+0.707+0.448+0.165+0.755)/11</f>
        <v>0.61209090909090913</v>
      </c>
      <c r="AA19" s="50">
        <v>11</v>
      </c>
      <c r="AD19" s="66" t="s">
        <v>6141</v>
      </c>
      <c r="AE19" s="66">
        <v>75</v>
      </c>
      <c r="AF19" s="66">
        <f>322-75</f>
        <v>247</v>
      </c>
      <c r="AG19" s="50">
        <v>6</v>
      </c>
      <c r="AH19" s="50">
        <f>12+27+18+142+48+75</f>
        <v>322</v>
      </c>
      <c r="AI19" s="66" t="s">
        <v>6048</v>
      </c>
      <c r="AJ19" s="66" t="s">
        <v>6046</v>
      </c>
      <c r="AK19" s="66"/>
      <c r="AL19" s="50">
        <f>(0.605+0.56+0.454+0.494+0.383)/5</f>
        <v>0.49919999999999998</v>
      </c>
      <c r="AM19" s="66" t="s">
        <v>6000</v>
      </c>
      <c r="AQ19" s="50">
        <v>-0.9</v>
      </c>
      <c r="AS19" s="66" t="s">
        <v>6049</v>
      </c>
      <c r="AY19" s="50">
        <v>4.7000000000000002E-3</v>
      </c>
    </row>
    <row r="20" spans="1:56" s="50" customFormat="1" x14ac:dyDescent="0.25">
      <c r="A20" s="49" t="s">
        <v>6099</v>
      </c>
      <c r="B20" s="65" t="s">
        <v>5892</v>
      </c>
      <c r="C20" s="66" t="s">
        <v>6057</v>
      </c>
      <c r="D20" s="66" t="s">
        <v>6056</v>
      </c>
      <c r="E20" s="50">
        <v>221</v>
      </c>
      <c r="F20" s="50" t="s">
        <v>2918</v>
      </c>
      <c r="G20" s="50" t="s">
        <v>2919</v>
      </c>
      <c r="H20" s="66" t="s">
        <v>2920</v>
      </c>
      <c r="I20" s="50" t="s">
        <v>2921</v>
      </c>
      <c r="J20" s="50" t="s">
        <v>69</v>
      </c>
      <c r="K20" s="50" t="s">
        <v>2922</v>
      </c>
      <c r="L20" s="50">
        <v>4</v>
      </c>
      <c r="M20" s="50">
        <v>6</v>
      </c>
      <c r="N20" s="50">
        <v>2014</v>
      </c>
      <c r="O20" s="66" t="s">
        <v>6055</v>
      </c>
      <c r="P20" s="50">
        <v>1</v>
      </c>
      <c r="Q20" s="66" t="s">
        <v>5522</v>
      </c>
      <c r="R20" s="66" t="s">
        <v>6050</v>
      </c>
      <c r="S20" s="50" t="s">
        <v>6051</v>
      </c>
      <c r="T20" s="66" t="s">
        <v>5523</v>
      </c>
      <c r="U20" s="66" t="s">
        <v>5333</v>
      </c>
      <c r="V20" s="66" t="s">
        <v>5433</v>
      </c>
      <c r="AA20" s="50">
        <v>11</v>
      </c>
      <c r="AD20" s="66" t="s">
        <v>6142</v>
      </c>
      <c r="AE20" s="66">
        <v>48</v>
      </c>
      <c r="AF20" s="66">
        <f>322-48</f>
        <v>274</v>
      </c>
      <c r="AG20" s="50">
        <v>6</v>
      </c>
      <c r="AH20" s="50">
        <f>12+27+18+142+48+75</f>
        <v>322</v>
      </c>
      <c r="AI20" s="66" t="s">
        <v>6048</v>
      </c>
      <c r="AJ20" s="66" t="s">
        <v>6046</v>
      </c>
      <c r="AK20" s="66"/>
      <c r="AL20" s="50">
        <f>(0.773+0.671+0.56+0.483+0.383)/5</f>
        <v>0.57400000000000007</v>
      </c>
      <c r="AM20" s="66" t="s">
        <v>6000</v>
      </c>
      <c r="AQ20" s="50">
        <v>-4.29</v>
      </c>
      <c r="AS20" s="66" t="s">
        <v>6049</v>
      </c>
      <c r="AY20" s="50">
        <v>1.6999999999999999E-3</v>
      </c>
    </row>
    <row r="21" spans="1:56" s="50" customFormat="1" x14ac:dyDescent="0.25">
      <c r="A21" s="49" t="s">
        <v>6099</v>
      </c>
      <c r="B21" s="65" t="s">
        <v>5892</v>
      </c>
      <c r="C21" s="66" t="s">
        <v>6057</v>
      </c>
      <c r="D21" s="66" t="s">
        <v>6056</v>
      </c>
      <c r="E21" s="50">
        <v>221</v>
      </c>
      <c r="F21" s="50" t="s">
        <v>2918</v>
      </c>
      <c r="G21" s="50" t="s">
        <v>2919</v>
      </c>
      <c r="H21" s="66" t="s">
        <v>2920</v>
      </c>
      <c r="I21" s="50" t="s">
        <v>2921</v>
      </c>
      <c r="J21" s="50" t="s">
        <v>69</v>
      </c>
      <c r="K21" s="50" t="s">
        <v>2922</v>
      </c>
      <c r="L21" s="50">
        <v>4</v>
      </c>
      <c r="M21" s="50">
        <v>6</v>
      </c>
      <c r="N21" s="50">
        <v>2014</v>
      </c>
      <c r="O21" s="66" t="s">
        <v>6055</v>
      </c>
      <c r="P21" s="50">
        <v>1</v>
      </c>
      <c r="Q21" s="66" t="s">
        <v>5522</v>
      </c>
      <c r="R21" s="66" t="s">
        <v>6050</v>
      </c>
      <c r="S21" s="66" t="s">
        <v>6052</v>
      </c>
      <c r="T21" s="66" t="s">
        <v>6053</v>
      </c>
      <c r="U21" s="66" t="s">
        <v>5333</v>
      </c>
      <c r="V21" s="66" t="s">
        <v>5433</v>
      </c>
      <c r="AA21" s="50">
        <v>11</v>
      </c>
      <c r="AD21" s="66" t="s">
        <v>6143</v>
      </c>
      <c r="AE21" s="66">
        <v>142</v>
      </c>
      <c r="AF21" s="66">
        <f>322-142</f>
        <v>180</v>
      </c>
      <c r="AG21" s="50">
        <v>6</v>
      </c>
      <c r="AH21" s="50">
        <f>12+27+18+142+48+75</f>
        <v>322</v>
      </c>
      <c r="AI21" s="66" t="s">
        <v>6048</v>
      </c>
      <c r="AJ21" s="66" t="s">
        <v>6046</v>
      </c>
      <c r="AK21" s="66"/>
      <c r="AL21" s="50">
        <f>(0.361+0.164+0.127+0.483+0.494)/5</f>
        <v>0.32579999999999998</v>
      </c>
      <c r="AM21" s="66" t="s">
        <v>6000</v>
      </c>
      <c r="AQ21" s="50">
        <v>-5.91</v>
      </c>
      <c r="AS21" s="66" t="s">
        <v>6049</v>
      </c>
      <c r="AY21" s="50">
        <v>3.5000000000000001E-3</v>
      </c>
    </row>
    <row r="22" spans="1:56" s="50" customFormat="1" x14ac:dyDescent="0.25">
      <c r="A22" s="49" t="s">
        <v>6099</v>
      </c>
      <c r="B22" s="65" t="s">
        <v>5892</v>
      </c>
      <c r="C22" s="66" t="s">
        <v>6057</v>
      </c>
      <c r="D22" s="66" t="s">
        <v>6056</v>
      </c>
      <c r="E22" s="50">
        <v>221</v>
      </c>
      <c r="F22" s="50" t="s">
        <v>2918</v>
      </c>
      <c r="G22" s="50" t="s">
        <v>2919</v>
      </c>
      <c r="H22" s="66" t="s">
        <v>2920</v>
      </c>
      <c r="I22" s="50" t="s">
        <v>2921</v>
      </c>
      <c r="J22" s="50" t="s">
        <v>69</v>
      </c>
      <c r="K22" s="50" t="s">
        <v>2922</v>
      </c>
      <c r="L22" s="50">
        <v>4</v>
      </c>
      <c r="M22" s="50">
        <v>6</v>
      </c>
      <c r="N22" s="50">
        <v>2014</v>
      </c>
      <c r="O22" s="66" t="s">
        <v>6055</v>
      </c>
      <c r="P22" s="50">
        <v>1</v>
      </c>
      <c r="Q22" s="66" t="s">
        <v>5522</v>
      </c>
      <c r="R22" s="66" t="s">
        <v>6050</v>
      </c>
      <c r="S22" s="66" t="s">
        <v>6052</v>
      </c>
      <c r="T22" s="66" t="s">
        <v>6053</v>
      </c>
      <c r="U22" s="66" t="s">
        <v>5333</v>
      </c>
      <c r="V22" s="66" t="s">
        <v>5433</v>
      </c>
      <c r="AA22" s="50">
        <v>11</v>
      </c>
      <c r="AD22" s="66" t="s">
        <v>6144</v>
      </c>
      <c r="AE22" s="66">
        <v>18</v>
      </c>
      <c r="AF22" s="66">
        <f>322-18</f>
        <v>304</v>
      </c>
      <c r="AG22" s="50">
        <v>6</v>
      </c>
      <c r="AH22" s="50">
        <f>12+27+18+142+48+75</f>
        <v>322</v>
      </c>
      <c r="AI22" s="66" t="s">
        <v>6048</v>
      </c>
      <c r="AJ22" s="66" t="s">
        <v>6046</v>
      </c>
      <c r="AK22" s="66"/>
      <c r="AL22" s="50">
        <f>(0.459+0.254+0.127+0.56+0.454)/5</f>
        <v>0.37080000000000002</v>
      </c>
      <c r="AM22" s="66" t="s">
        <v>6000</v>
      </c>
      <c r="AQ22" s="50">
        <v>-4.0999999999999996</v>
      </c>
      <c r="AS22" s="66" t="s">
        <v>6049</v>
      </c>
      <c r="AY22" s="50">
        <v>4.1999999999999997E-3</v>
      </c>
    </row>
    <row r="23" spans="1:56" s="55" customFormat="1" x14ac:dyDescent="0.25">
      <c r="A23" s="49" t="s">
        <v>6099</v>
      </c>
      <c r="B23" s="68" t="s">
        <v>5892</v>
      </c>
      <c r="C23" s="69" t="s">
        <v>6057</v>
      </c>
      <c r="D23" s="69" t="s">
        <v>6056</v>
      </c>
      <c r="E23" s="55">
        <v>221</v>
      </c>
      <c r="F23" s="55" t="s">
        <v>2918</v>
      </c>
      <c r="G23" s="55" t="s">
        <v>2919</v>
      </c>
      <c r="H23" s="69" t="s">
        <v>2920</v>
      </c>
      <c r="I23" s="55" t="s">
        <v>2921</v>
      </c>
      <c r="J23" s="55" t="s">
        <v>69</v>
      </c>
      <c r="K23" s="55" t="s">
        <v>2922</v>
      </c>
      <c r="L23" s="55">
        <v>4</v>
      </c>
      <c r="M23" s="55">
        <v>6</v>
      </c>
      <c r="N23" s="55">
        <v>2014</v>
      </c>
      <c r="O23" s="69" t="s">
        <v>6055</v>
      </c>
      <c r="P23" s="55">
        <v>1</v>
      </c>
      <c r="Q23" s="69" t="s">
        <v>5522</v>
      </c>
      <c r="R23" s="69" t="s">
        <v>6050</v>
      </c>
      <c r="S23" s="69" t="s">
        <v>6052</v>
      </c>
      <c r="T23" s="69" t="s">
        <v>6054</v>
      </c>
      <c r="U23" s="69" t="s">
        <v>5333</v>
      </c>
      <c r="V23" s="69" t="s">
        <v>5433</v>
      </c>
      <c r="AA23" s="55">
        <v>11</v>
      </c>
      <c r="AD23" s="69" t="s">
        <v>6145</v>
      </c>
      <c r="AE23" s="69">
        <v>27</v>
      </c>
      <c r="AF23" s="69">
        <f>322-27</f>
        <v>295</v>
      </c>
      <c r="AG23" s="55">
        <v>6</v>
      </c>
      <c r="AH23" s="55">
        <f>12+27+18+142+48+75</f>
        <v>322</v>
      </c>
      <c r="AI23" s="69" t="s">
        <v>6048</v>
      </c>
      <c r="AJ23" s="69" t="s">
        <v>6046</v>
      </c>
      <c r="AK23" s="69"/>
      <c r="AL23" s="55">
        <f>(0.411+0.254+0.164+0.671+0.56)/5</f>
        <v>0.41200000000000003</v>
      </c>
      <c r="AM23" s="69" t="s">
        <v>6000</v>
      </c>
      <c r="AQ23" s="55">
        <v>-2.25</v>
      </c>
      <c r="AS23" s="69" t="s">
        <v>6049</v>
      </c>
      <c r="AY23" s="55">
        <v>1.5E-3</v>
      </c>
    </row>
    <row r="24" spans="1:56" s="21" customFormat="1" x14ac:dyDescent="0.25">
      <c r="A24" s="51" t="s">
        <v>5889</v>
      </c>
      <c r="B24" s="51" t="s">
        <v>5893</v>
      </c>
      <c r="C24" s="51"/>
      <c r="E24" s="21">
        <v>225</v>
      </c>
      <c r="F24" s="21" t="s">
        <v>4111</v>
      </c>
      <c r="G24" s="21" t="s">
        <v>4112</v>
      </c>
      <c r="H24" s="21" t="s">
        <v>4113</v>
      </c>
      <c r="I24" s="21" t="s">
        <v>1031</v>
      </c>
      <c r="J24" s="21" t="s">
        <v>4114</v>
      </c>
      <c r="K24" s="21" t="s">
        <v>4115</v>
      </c>
      <c r="L24" s="21">
        <v>22</v>
      </c>
      <c r="M24" s="21">
        <v>25</v>
      </c>
      <c r="N24" s="21">
        <v>2011</v>
      </c>
      <c r="O24" s="28" t="s">
        <v>6059</v>
      </c>
      <c r="P24" s="21">
        <v>1</v>
      </c>
      <c r="Q24" s="28" t="s">
        <v>5525</v>
      </c>
      <c r="R24" s="21" t="s">
        <v>6136</v>
      </c>
      <c r="S24" s="21" t="s">
        <v>6137</v>
      </c>
      <c r="T24" s="21" t="s">
        <v>6138</v>
      </c>
      <c r="U24" s="28" t="s">
        <v>5333</v>
      </c>
      <c r="V24" s="28" t="s">
        <v>5433</v>
      </c>
      <c r="W24" s="21">
        <v>1.9199999999999998E-2</v>
      </c>
      <c r="X24" s="21">
        <v>2.2200000000000001E-2</v>
      </c>
      <c r="Y24" s="21">
        <v>9.7900000000000001E-2</v>
      </c>
      <c r="Z24" s="21">
        <v>7.4999999999999997E-2</v>
      </c>
      <c r="AA24" s="21">
        <v>15</v>
      </c>
      <c r="AB24" s="21">
        <v>1.1537999999999999</v>
      </c>
      <c r="AC24" s="21">
        <v>1.2307999999999999</v>
      </c>
      <c r="AD24" s="28" t="s">
        <v>6085</v>
      </c>
      <c r="AE24" s="28">
        <v>12</v>
      </c>
      <c r="AF24" s="28">
        <v>11</v>
      </c>
      <c r="AG24" s="21">
        <v>9</v>
      </c>
      <c r="AH24" s="21">
        <f>12+11+15+11+14+8+8+8+15</f>
        <v>102</v>
      </c>
      <c r="AI24" s="28" t="s">
        <v>5849</v>
      </c>
      <c r="AJ24" s="28" t="s">
        <v>6060</v>
      </c>
      <c r="AK24" s="28">
        <v>0.99460000000000004</v>
      </c>
      <c r="AM24" s="21">
        <v>0.91539999999999999</v>
      </c>
      <c r="AP24" s="21">
        <f>0.228+0.045+0.013+0.259+0.017+0.055</f>
        <v>0.6170000000000001</v>
      </c>
      <c r="AU24" s="28"/>
      <c r="AV24" s="28"/>
      <c r="AW24" s="28"/>
      <c r="BD24" s="70"/>
    </row>
    <row r="25" spans="1:56" s="21" customFormat="1" x14ac:dyDescent="0.25">
      <c r="A25" s="51" t="s">
        <v>5889</v>
      </c>
      <c r="B25" s="51" t="s">
        <v>5893</v>
      </c>
      <c r="C25" s="51"/>
      <c r="E25" s="21">
        <v>225</v>
      </c>
      <c r="F25" s="21" t="s">
        <v>4111</v>
      </c>
      <c r="G25" s="21" t="s">
        <v>4112</v>
      </c>
      <c r="H25" s="21" t="s">
        <v>4113</v>
      </c>
      <c r="I25" s="21" t="s">
        <v>1031</v>
      </c>
      <c r="J25" s="21" t="s">
        <v>4114</v>
      </c>
      <c r="K25" s="21" t="s">
        <v>4115</v>
      </c>
      <c r="L25" s="21">
        <v>22</v>
      </c>
      <c r="M25" s="21">
        <v>25</v>
      </c>
      <c r="N25" s="21">
        <v>2011</v>
      </c>
      <c r="O25" s="28" t="s">
        <v>6059</v>
      </c>
      <c r="P25" s="21">
        <v>1</v>
      </c>
      <c r="Q25" s="28" t="s">
        <v>5525</v>
      </c>
      <c r="R25" s="21" t="s">
        <v>6136</v>
      </c>
      <c r="S25" s="21" t="s">
        <v>6137</v>
      </c>
      <c r="T25" s="21" t="s">
        <v>6138</v>
      </c>
      <c r="U25" s="28" t="s">
        <v>5333</v>
      </c>
      <c r="V25" s="28" t="s">
        <v>5433</v>
      </c>
      <c r="W25" s="21">
        <v>1.9199999999999998E-2</v>
      </c>
      <c r="X25" s="21">
        <v>2.2200000000000001E-2</v>
      </c>
      <c r="Y25" s="21">
        <v>0</v>
      </c>
      <c r="Z25" s="21">
        <v>0</v>
      </c>
      <c r="AA25" s="21">
        <v>15</v>
      </c>
      <c r="AB25" s="21">
        <v>1.1537999999999999</v>
      </c>
      <c r="AC25" s="21">
        <v>1</v>
      </c>
      <c r="AD25" s="28" t="s">
        <v>6086</v>
      </c>
      <c r="AE25" s="28">
        <v>12</v>
      </c>
      <c r="AF25" s="28">
        <v>15</v>
      </c>
      <c r="AG25" s="21">
        <v>9</v>
      </c>
      <c r="AH25" s="21">
        <f>12+11+15+11+14+8+8+8+15</f>
        <v>102</v>
      </c>
      <c r="AI25" s="28" t="s">
        <v>5849</v>
      </c>
      <c r="AJ25" s="28" t="s">
        <v>6060</v>
      </c>
      <c r="AK25" s="28">
        <v>0.99860000000000004</v>
      </c>
      <c r="AM25" s="21">
        <v>0.9849</v>
      </c>
      <c r="AP25" s="21">
        <f>0.288+0.361</f>
        <v>0.64900000000000002</v>
      </c>
      <c r="AU25" s="28"/>
      <c r="AV25" s="28"/>
      <c r="AW25" s="28"/>
      <c r="BD25" s="70"/>
    </row>
    <row r="26" spans="1:56" s="21" customFormat="1" x14ac:dyDescent="0.25">
      <c r="A26" s="51" t="s">
        <v>5889</v>
      </c>
      <c r="B26" s="51" t="s">
        <v>5893</v>
      </c>
      <c r="C26" s="51"/>
      <c r="D26" s="71"/>
      <c r="E26" s="21">
        <v>225</v>
      </c>
      <c r="F26" s="21" t="s">
        <v>4111</v>
      </c>
      <c r="G26" s="21" t="s">
        <v>4112</v>
      </c>
      <c r="H26" s="21" t="s">
        <v>4113</v>
      </c>
      <c r="I26" s="21" t="s">
        <v>1031</v>
      </c>
      <c r="J26" s="21" t="s">
        <v>4114</v>
      </c>
      <c r="K26" s="21" t="s">
        <v>4115</v>
      </c>
      <c r="L26" s="21">
        <v>22</v>
      </c>
      <c r="M26" s="21">
        <v>25</v>
      </c>
      <c r="N26" s="21">
        <v>2011</v>
      </c>
      <c r="O26" s="28" t="s">
        <v>6059</v>
      </c>
      <c r="P26" s="21">
        <v>1</v>
      </c>
      <c r="Q26" s="28" t="s">
        <v>5525</v>
      </c>
      <c r="R26" s="21" t="s">
        <v>6136</v>
      </c>
      <c r="S26" s="21" t="s">
        <v>6137</v>
      </c>
      <c r="T26" s="21" t="s">
        <v>6138</v>
      </c>
      <c r="U26" s="28" t="s">
        <v>5333</v>
      </c>
      <c r="V26" s="28" t="s">
        <v>5433</v>
      </c>
      <c r="W26" s="21">
        <v>1.9199999999999998E-2</v>
      </c>
      <c r="X26" s="21">
        <v>2.2200000000000001E-2</v>
      </c>
      <c r="Y26" s="47">
        <v>0.2049</v>
      </c>
      <c r="Z26" s="47">
        <v>0.23769999999999999</v>
      </c>
      <c r="AA26" s="21">
        <v>15</v>
      </c>
      <c r="AB26" s="21">
        <v>1.1537999999999999</v>
      </c>
      <c r="AC26" s="21">
        <v>2</v>
      </c>
      <c r="AD26" s="28" t="s">
        <v>6100</v>
      </c>
      <c r="AE26" s="28">
        <v>12</v>
      </c>
      <c r="AF26" s="28">
        <v>11</v>
      </c>
      <c r="AG26" s="21">
        <v>9</v>
      </c>
      <c r="AH26" s="21">
        <f>79+8+15</f>
        <v>102</v>
      </c>
      <c r="AI26" s="28" t="s">
        <v>5849</v>
      </c>
      <c r="AJ26" s="28" t="s">
        <v>6060</v>
      </c>
      <c r="AK26" s="28">
        <v>0.90639999999999998</v>
      </c>
      <c r="AM26" s="21">
        <v>0.76600000000000001</v>
      </c>
      <c r="AP26" s="21">
        <f>0.242+0.017+0.055+0.013+0.045+0.228</f>
        <v>0.6</v>
      </c>
      <c r="AU26" s="28"/>
      <c r="AV26" s="28"/>
      <c r="AW26" s="28"/>
      <c r="BD26" s="70"/>
    </row>
    <row r="27" spans="1:56" s="21" customFormat="1" x14ac:dyDescent="0.25">
      <c r="A27" s="51" t="s">
        <v>5889</v>
      </c>
      <c r="B27" s="51" t="s">
        <v>5893</v>
      </c>
      <c r="C27" s="51"/>
      <c r="D27" s="51"/>
      <c r="E27" s="21">
        <v>225</v>
      </c>
      <c r="F27" s="21" t="s">
        <v>4111</v>
      </c>
      <c r="G27" s="21" t="s">
        <v>4112</v>
      </c>
      <c r="H27" s="21" t="s">
        <v>4113</v>
      </c>
      <c r="I27" s="21" t="s">
        <v>1031</v>
      </c>
      <c r="J27" s="21" t="s">
        <v>4114</v>
      </c>
      <c r="K27" s="21" t="s">
        <v>4115</v>
      </c>
      <c r="L27" s="21">
        <v>22</v>
      </c>
      <c r="M27" s="21">
        <v>25</v>
      </c>
      <c r="N27" s="21">
        <v>2011</v>
      </c>
      <c r="O27" s="28" t="s">
        <v>6059</v>
      </c>
      <c r="P27" s="21">
        <v>1</v>
      </c>
      <c r="Q27" s="28" t="s">
        <v>5525</v>
      </c>
      <c r="R27" s="21" t="s">
        <v>6136</v>
      </c>
      <c r="S27" s="21" t="s">
        <v>6137</v>
      </c>
      <c r="T27" s="21" t="s">
        <v>6138</v>
      </c>
      <c r="U27" s="28" t="s">
        <v>5333</v>
      </c>
      <c r="V27" s="28" t="s">
        <v>5433</v>
      </c>
      <c r="W27" s="21">
        <v>1.9199999999999998E-2</v>
      </c>
      <c r="X27" s="21">
        <v>2.2200000000000001E-2</v>
      </c>
      <c r="Y27" s="47">
        <v>1.7949999999999999</v>
      </c>
      <c r="Z27" s="47">
        <v>0.18720000000000001</v>
      </c>
      <c r="AA27" s="21">
        <v>15</v>
      </c>
      <c r="AB27" s="21">
        <v>1.1537999999999999</v>
      </c>
      <c r="AC27" s="47">
        <v>1.6153999999999999</v>
      </c>
      <c r="AD27" s="28" t="s">
        <v>6101</v>
      </c>
      <c r="AE27" s="28">
        <v>12</v>
      </c>
      <c r="AF27" s="28">
        <v>14</v>
      </c>
      <c r="AG27" s="21">
        <v>9</v>
      </c>
      <c r="AH27" s="21">
        <f>79+8+15</f>
        <v>102</v>
      </c>
      <c r="AI27" s="28" t="s">
        <v>5849</v>
      </c>
      <c r="AJ27" s="28" t="s">
        <v>6060</v>
      </c>
      <c r="AK27" s="28">
        <v>0.98580000000000001</v>
      </c>
      <c r="AM27" s="21">
        <v>0.8417</v>
      </c>
      <c r="AP27" s="21">
        <f>0.312+0.045+0.228</f>
        <v>0.58499999999999996</v>
      </c>
      <c r="AU27" s="28"/>
      <c r="AV27" s="28"/>
      <c r="AW27" s="28"/>
      <c r="BD27" s="70"/>
    </row>
    <row r="28" spans="1:56" s="21" customFormat="1" x14ac:dyDescent="0.25">
      <c r="A28" s="51" t="s">
        <v>5889</v>
      </c>
      <c r="B28" s="51" t="s">
        <v>5893</v>
      </c>
      <c r="C28" s="51"/>
      <c r="D28" s="51"/>
      <c r="E28" s="21">
        <v>225</v>
      </c>
      <c r="F28" s="21" t="s">
        <v>4111</v>
      </c>
      <c r="G28" s="21" t="s">
        <v>4112</v>
      </c>
      <c r="H28" s="21" t="s">
        <v>4113</v>
      </c>
      <c r="I28" s="21" t="s">
        <v>1031</v>
      </c>
      <c r="J28" s="21" t="s">
        <v>4114</v>
      </c>
      <c r="K28" s="21" t="s">
        <v>4115</v>
      </c>
      <c r="L28" s="21">
        <v>22</v>
      </c>
      <c r="M28" s="21">
        <v>25</v>
      </c>
      <c r="N28" s="21">
        <v>2011</v>
      </c>
      <c r="O28" s="28" t="s">
        <v>6059</v>
      </c>
      <c r="P28" s="21">
        <v>1</v>
      </c>
      <c r="Q28" s="28" t="s">
        <v>5525</v>
      </c>
      <c r="R28" s="21" t="s">
        <v>6136</v>
      </c>
      <c r="S28" s="21" t="s">
        <v>6137</v>
      </c>
      <c r="T28" s="21" t="s">
        <v>6138</v>
      </c>
      <c r="U28" s="28" t="s">
        <v>5333</v>
      </c>
      <c r="V28" s="28" t="s">
        <v>5433</v>
      </c>
      <c r="W28" s="21">
        <v>1.9199999999999998E-2</v>
      </c>
      <c r="X28" s="21">
        <v>2.2200000000000001E-2</v>
      </c>
      <c r="Y28" s="47">
        <v>0.46150000000000002</v>
      </c>
      <c r="Z28" s="47">
        <v>0.49459999999999998</v>
      </c>
      <c r="AA28" s="21">
        <v>15</v>
      </c>
      <c r="AB28" s="21">
        <v>1.1537999999999999</v>
      </c>
      <c r="AC28" s="47">
        <v>3.2307999999999999</v>
      </c>
      <c r="AD28" s="28" t="s">
        <v>6102</v>
      </c>
      <c r="AE28" s="28">
        <v>12</v>
      </c>
      <c r="AF28" s="28">
        <v>8</v>
      </c>
      <c r="AG28" s="21">
        <v>9</v>
      </c>
      <c r="AH28" s="21">
        <f>79+8+15</f>
        <v>102</v>
      </c>
      <c r="AI28" s="28" t="s">
        <v>5849</v>
      </c>
      <c r="AJ28" s="28" t="s">
        <v>6060</v>
      </c>
      <c r="AK28" s="28">
        <v>0.57420000000000004</v>
      </c>
      <c r="AM28" s="21">
        <v>0.66469999999999996</v>
      </c>
      <c r="AP28" s="21">
        <f>0.224+0.055+0.013+0.045+0.228</f>
        <v>0.56500000000000006</v>
      </c>
      <c r="AU28" s="28"/>
      <c r="AV28" s="28"/>
      <c r="AW28" s="28"/>
      <c r="BD28" s="70"/>
    </row>
    <row r="29" spans="1:56" s="21" customFormat="1" x14ac:dyDescent="0.25">
      <c r="A29" s="51" t="s">
        <v>5889</v>
      </c>
      <c r="B29" s="51" t="s">
        <v>5893</v>
      </c>
      <c r="C29" s="51"/>
      <c r="D29" s="51"/>
      <c r="E29" s="21">
        <v>225</v>
      </c>
      <c r="F29" s="21" t="s">
        <v>4111</v>
      </c>
      <c r="G29" s="21" t="s">
        <v>4112</v>
      </c>
      <c r="H29" s="21" t="s">
        <v>4113</v>
      </c>
      <c r="I29" s="21" t="s">
        <v>1031</v>
      </c>
      <c r="J29" s="21" t="s">
        <v>4114</v>
      </c>
      <c r="K29" s="21" t="s">
        <v>4115</v>
      </c>
      <c r="L29" s="21">
        <v>22</v>
      </c>
      <c r="M29" s="21">
        <v>25</v>
      </c>
      <c r="N29" s="21">
        <v>2011</v>
      </c>
      <c r="O29" s="28" t="s">
        <v>6059</v>
      </c>
      <c r="P29" s="21">
        <v>1</v>
      </c>
      <c r="Q29" s="28" t="s">
        <v>5525</v>
      </c>
      <c r="R29" s="21" t="s">
        <v>6136</v>
      </c>
      <c r="S29" s="21" t="s">
        <v>6137</v>
      </c>
      <c r="T29" s="21" t="s">
        <v>6138</v>
      </c>
      <c r="U29" s="28" t="s">
        <v>5333</v>
      </c>
      <c r="V29" s="28" t="s">
        <v>5433</v>
      </c>
      <c r="W29" s="21">
        <v>1.9199999999999998E-2</v>
      </c>
      <c r="X29" s="21">
        <v>2.2200000000000001E-2</v>
      </c>
      <c r="Y29" s="47">
        <v>0.56730000000000003</v>
      </c>
      <c r="Z29" s="47">
        <v>0.5625</v>
      </c>
      <c r="AA29" s="21">
        <v>15</v>
      </c>
      <c r="AB29" s="21">
        <v>1.1537999999999999</v>
      </c>
      <c r="AC29" s="47">
        <v>3</v>
      </c>
      <c r="AD29" s="28" t="s">
        <v>6103</v>
      </c>
      <c r="AE29" s="28">
        <v>12</v>
      </c>
      <c r="AF29" s="28">
        <v>8</v>
      </c>
      <c r="AG29" s="21">
        <v>9</v>
      </c>
      <c r="AH29" s="21">
        <f>79+8+15</f>
        <v>102</v>
      </c>
      <c r="AI29" s="28" t="s">
        <v>5849</v>
      </c>
      <c r="AJ29" s="28" t="s">
        <v>6060</v>
      </c>
      <c r="AK29" s="28">
        <v>0.49170000000000003</v>
      </c>
      <c r="AM29" s="21">
        <v>0.68059999999999998</v>
      </c>
      <c r="AP29" s="21">
        <f>0.284+0.042+0.04+0.013+0.045+0.228</f>
        <v>0.65199999999999991</v>
      </c>
      <c r="AU29" s="28"/>
      <c r="AV29" s="28"/>
      <c r="AW29" s="28"/>
      <c r="BD29" s="70"/>
    </row>
    <row r="30" spans="1:56" s="21" customFormat="1" x14ac:dyDescent="0.25">
      <c r="A30" s="51" t="s">
        <v>5889</v>
      </c>
      <c r="B30" s="51" t="s">
        <v>5893</v>
      </c>
      <c r="C30" s="51"/>
      <c r="D30" s="51"/>
      <c r="E30" s="21">
        <v>225</v>
      </c>
      <c r="F30" s="21" t="s">
        <v>4111</v>
      </c>
      <c r="G30" s="21" t="s">
        <v>4112</v>
      </c>
      <c r="H30" s="21" t="s">
        <v>4113</v>
      </c>
      <c r="I30" s="21" t="s">
        <v>1031</v>
      </c>
      <c r="J30" s="21" t="s">
        <v>4114</v>
      </c>
      <c r="K30" s="21" t="s">
        <v>4115</v>
      </c>
      <c r="L30" s="21">
        <v>22</v>
      </c>
      <c r="M30" s="21">
        <v>25</v>
      </c>
      <c r="N30" s="21">
        <v>2011</v>
      </c>
      <c r="O30" s="28" t="s">
        <v>6059</v>
      </c>
      <c r="P30" s="21">
        <v>1</v>
      </c>
      <c r="Q30" s="28" t="s">
        <v>5525</v>
      </c>
      <c r="R30" s="21" t="s">
        <v>6136</v>
      </c>
      <c r="S30" s="21" t="s">
        <v>6137</v>
      </c>
      <c r="T30" s="21" t="s">
        <v>6138</v>
      </c>
      <c r="U30" s="28" t="s">
        <v>5333</v>
      </c>
      <c r="V30" s="28" t="s">
        <v>5433</v>
      </c>
      <c r="W30" s="21">
        <v>1.9199999999999998E-2</v>
      </c>
      <c r="X30" s="21">
        <v>2.2200000000000001E-2</v>
      </c>
      <c r="Y30" s="21">
        <v>0.30270000000000002</v>
      </c>
      <c r="Z30" s="21">
        <v>0.33339999999999997</v>
      </c>
      <c r="AA30" s="21">
        <v>15</v>
      </c>
      <c r="AB30" s="21">
        <v>1.1537999999999999</v>
      </c>
      <c r="AC30" s="47">
        <v>2.4615</v>
      </c>
      <c r="AD30" s="28" t="s">
        <v>6104</v>
      </c>
      <c r="AE30" s="28">
        <v>12</v>
      </c>
      <c r="AF30" s="28">
        <v>8</v>
      </c>
      <c r="AG30" s="21">
        <v>9</v>
      </c>
      <c r="AH30" s="21">
        <f>79+8+15</f>
        <v>102</v>
      </c>
      <c r="AI30" s="28" t="s">
        <v>5849</v>
      </c>
      <c r="AJ30" s="28" t="s">
        <v>6060</v>
      </c>
      <c r="AK30" s="28">
        <v>0.84719999999999995</v>
      </c>
      <c r="AM30" s="21">
        <v>0.83189999999999997</v>
      </c>
      <c r="AP30" s="21">
        <f>0.242+0.141+0.042+0.04+0.013+0.045+0.228</f>
        <v>0.751</v>
      </c>
      <c r="AU30" s="28"/>
      <c r="AV30" s="28"/>
      <c r="AW30" s="28"/>
      <c r="BD30" s="70"/>
    </row>
    <row r="31" spans="1:56" s="21" customFormat="1" x14ac:dyDescent="0.25">
      <c r="A31" s="51" t="s">
        <v>5889</v>
      </c>
      <c r="B31" s="51" t="s">
        <v>5893</v>
      </c>
      <c r="C31" s="51"/>
      <c r="D31" s="51"/>
      <c r="E31" s="21">
        <v>225</v>
      </c>
      <c r="F31" s="21" t="s">
        <v>4111</v>
      </c>
      <c r="G31" s="21" t="s">
        <v>4112</v>
      </c>
      <c r="H31" s="21" t="s">
        <v>4113</v>
      </c>
      <c r="I31" s="21" t="s">
        <v>1031</v>
      </c>
      <c r="J31" s="21" t="s">
        <v>4114</v>
      </c>
      <c r="K31" s="21" t="s">
        <v>4115</v>
      </c>
      <c r="L31" s="21">
        <v>22</v>
      </c>
      <c r="M31" s="21">
        <v>25</v>
      </c>
      <c r="N31" s="21">
        <v>2011</v>
      </c>
      <c r="O31" s="28" t="s">
        <v>6059</v>
      </c>
      <c r="P31" s="21">
        <v>1</v>
      </c>
      <c r="Q31" s="28" t="s">
        <v>5525</v>
      </c>
      <c r="R31" s="21" t="s">
        <v>6136</v>
      </c>
      <c r="S31" s="21" t="s">
        <v>6137</v>
      </c>
      <c r="T31" s="21" t="s">
        <v>6138</v>
      </c>
      <c r="U31" s="28" t="s">
        <v>5333</v>
      </c>
      <c r="V31" s="28" t="s">
        <v>5433</v>
      </c>
      <c r="W31" s="21">
        <v>1.9199999999999998E-2</v>
      </c>
      <c r="X31" s="21">
        <v>2.2200000000000001E-2</v>
      </c>
      <c r="Y31" s="21">
        <v>0.5413</v>
      </c>
      <c r="Z31" s="21">
        <v>0.4899</v>
      </c>
      <c r="AA31" s="21">
        <v>15</v>
      </c>
      <c r="AB31" s="21">
        <v>1.1537999999999999</v>
      </c>
      <c r="AC31" s="47">
        <v>4.0769000000000002</v>
      </c>
      <c r="AD31" s="28" t="s">
        <v>6105</v>
      </c>
      <c r="AE31" s="28">
        <v>12</v>
      </c>
      <c r="AF31" s="28">
        <v>15</v>
      </c>
      <c r="AG31" s="21">
        <v>9</v>
      </c>
      <c r="AH31" s="21">
        <f>79+8+15</f>
        <v>102</v>
      </c>
      <c r="AI31" s="28" t="s">
        <v>5849</v>
      </c>
      <c r="AJ31" s="28" t="s">
        <v>6060</v>
      </c>
      <c r="AK31" s="28">
        <v>0.7752</v>
      </c>
      <c r="AM31" s="21">
        <v>0.67149999999999999</v>
      </c>
      <c r="AP31" s="21">
        <f>0.227+0.141+0.042+0.04+0.013+0.045+0.228</f>
        <v>0.73599999999999999</v>
      </c>
      <c r="AU31" s="28"/>
      <c r="AV31" s="28"/>
      <c r="AW31" s="28"/>
      <c r="BD31" s="70"/>
    </row>
    <row r="32" spans="1:56" s="21" customFormat="1" x14ac:dyDescent="0.25">
      <c r="A32" s="51" t="s">
        <v>5889</v>
      </c>
      <c r="B32" s="51" t="s">
        <v>5893</v>
      </c>
      <c r="C32" s="51"/>
      <c r="D32" s="51"/>
      <c r="E32" s="21">
        <v>225</v>
      </c>
      <c r="F32" s="21" t="s">
        <v>4111</v>
      </c>
      <c r="G32" s="21" t="s">
        <v>4112</v>
      </c>
      <c r="H32" s="21" t="s">
        <v>4113</v>
      </c>
      <c r="I32" s="21" t="s">
        <v>1031</v>
      </c>
      <c r="J32" s="21" t="s">
        <v>4114</v>
      </c>
      <c r="K32" s="21" t="s">
        <v>4115</v>
      </c>
      <c r="L32" s="21">
        <v>22</v>
      </c>
      <c r="M32" s="21">
        <v>25</v>
      </c>
      <c r="N32" s="21">
        <v>2011</v>
      </c>
      <c r="O32" s="28" t="s">
        <v>6059</v>
      </c>
      <c r="P32" s="21">
        <v>1</v>
      </c>
      <c r="Q32" s="28" t="s">
        <v>5525</v>
      </c>
      <c r="R32" s="21" t="s">
        <v>6136</v>
      </c>
      <c r="S32" s="21" t="s">
        <v>6137</v>
      </c>
      <c r="T32" s="21" t="s">
        <v>6138</v>
      </c>
      <c r="U32" s="28" t="s">
        <v>5333</v>
      </c>
      <c r="V32" s="28" t="s">
        <v>5433</v>
      </c>
      <c r="W32" s="21">
        <v>9.7900000000000001E-2</v>
      </c>
      <c r="X32" s="21">
        <v>7.4999999999999997E-2</v>
      </c>
      <c r="Y32" s="21">
        <v>0</v>
      </c>
      <c r="Z32" s="21">
        <v>0</v>
      </c>
      <c r="AA32" s="21">
        <v>15</v>
      </c>
      <c r="AB32" s="21">
        <v>1.2307999999999999</v>
      </c>
      <c r="AC32" s="47">
        <v>1</v>
      </c>
      <c r="AD32" s="28" t="s">
        <v>6106</v>
      </c>
      <c r="AE32" s="28">
        <v>11</v>
      </c>
      <c r="AF32" s="28">
        <v>15</v>
      </c>
      <c r="AG32" s="21">
        <v>9</v>
      </c>
      <c r="AH32" s="21">
        <f>79+8+15</f>
        <v>102</v>
      </c>
      <c r="AI32" s="28" t="s">
        <v>5849</v>
      </c>
      <c r="AJ32" s="28" t="s">
        <v>6060</v>
      </c>
      <c r="AK32" s="28">
        <v>0.99670000000000003</v>
      </c>
      <c r="AM32" s="21">
        <v>0.96440000000000003</v>
      </c>
      <c r="AP32" s="21">
        <f>0.259+0.017+0.055+0.013+0.045+0.361</f>
        <v>0.75</v>
      </c>
      <c r="AU32" s="28"/>
      <c r="AV32" s="28"/>
      <c r="AW32" s="28"/>
      <c r="BD32" s="70"/>
    </row>
    <row r="33" spans="1:56" s="21" customFormat="1" x14ac:dyDescent="0.25">
      <c r="A33" s="51" t="s">
        <v>5889</v>
      </c>
      <c r="B33" s="51" t="s">
        <v>5893</v>
      </c>
      <c r="C33" s="51"/>
      <c r="D33" s="51"/>
      <c r="E33" s="21">
        <v>225</v>
      </c>
      <c r="F33" s="21" t="s">
        <v>4111</v>
      </c>
      <c r="G33" s="21" t="s">
        <v>4112</v>
      </c>
      <c r="H33" s="21" t="s">
        <v>4113</v>
      </c>
      <c r="I33" s="21" t="s">
        <v>1031</v>
      </c>
      <c r="J33" s="21" t="s">
        <v>4114</v>
      </c>
      <c r="K33" s="21" t="s">
        <v>4115</v>
      </c>
      <c r="L33" s="21">
        <v>22</v>
      </c>
      <c r="M33" s="21">
        <v>25</v>
      </c>
      <c r="N33" s="21">
        <v>2011</v>
      </c>
      <c r="O33" s="28" t="s">
        <v>6059</v>
      </c>
      <c r="P33" s="21">
        <v>1</v>
      </c>
      <c r="Q33" s="28" t="s">
        <v>5525</v>
      </c>
      <c r="R33" s="21" t="s">
        <v>6136</v>
      </c>
      <c r="S33" s="21" t="s">
        <v>6137</v>
      </c>
      <c r="T33" s="21" t="s">
        <v>6138</v>
      </c>
      <c r="U33" s="28" t="s">
        <v>5333</v>
      </c>
      <c r="V33" s="28" t="s">
        <v>5433</v>
      </c>
      <c r="W33" s="21">
        <v>9.7900000000000001E-2</v>
      </c>
      <c r="X33" s="21">
        <v>7.4999999999999997E-2</v>
      </c>
      <c r="Y33" s="47">
        <v>0.2049</v>
      </c>
      <c r="Z33" s="47">
        <v>0.23769999999999999</v>
      </c>
      <c r="AA33" s="21">
        <v>15</v>
      </c>
      <c r="AB33" s="21">
        <v>1.2307999999999999</v>
      </c>
      <c r="AC33" s="47">
        <v>2</v>
      </c>
      <c r="AD33" s="28" t="s">
        <v>6107</v>
      </c>
      <c r="AE33" s="28">
        <v>11</v>
      </c>
      <c r="AF33" s="28">
        <v>11</v>
      </c>
      <c r="AG33" s="21">
        <v>9</v>
      </c>
      <c r="AH33" s="21">
        <f>79+8+15</f>
        <v>102</v>
      </c>
      <c r="AI33" s="28" t="s">
        <v>5849</v>
      </c>
      <c r="AJ33" s="28" t="s">
        <v>6060</v>
      </c>
      <c r="AK33" s="28">
        <v>0.94679999999999997</v>
      </c>
      <c r="AM33" s="21">
        <v>0.70630000000000004</v>
      </c>
      <c r="AP33" s="21">
        <f>0.259+0.242</f>
        <v>0.501</v>
      </c>
      <c r="AU33" s="28"/>
      <c r="AV33" s="28"/>
      <c r="AW33" s="28"/>
      <c r="BD33" s="70"/>
    </row>
    <row r="34" spans="1:56" s="47" customFormat="1" x14ac:dyDescent="0.25">
      <c r="A34" s="19" t="s">
        <v>5889</v>
      </c>
      <c r="B34" s="19" t="s">
        <v>5893</v>
      </c>
      <c r="C34" s="19"/>
      <c r="D34" s="19"/>
      <c r="E34" s="47">
        <v>225</v>
      </c>
      <c r="F34" s="47" t="s">
        <v>4111</v>
      </c>
      <c r="G34" s="47" t="s">
        <v>4112</v>
      </c>
      <c r="H34" s="47" t="s">
        <v>4113</v>
      </c>
      <c r="I34" s="47" t="s">
        <v>1031</v>
      </c>
      <c r="J34" s="47" t="s">
        <v>4114</v>
      </c>
      <c r="K34" s="47" t="s">
        <v>4115</v>
      </c>
      <c r="L34" s="47">
        <v>22</v>
      </c>
      <c r="M34" s="47">
        <v>25</v>
      </c>
      <c r="N34" s="47">
        <v>2011</v>
      </c>
      <c r="O34" s="18" t="s">
        <v>6059</v>
      </c>
      <c r="P34" s="47">
        <v>1</v>
      </c>
      <c r="Q34" s="18" t="s">
        <v>5525</v>
      </c>
      <c r="R34" s="21" t="s">
        <v>6136</v>
      </c>
      <c r="S34" s="21" t="s">
        <v>6137</v>
      </c>
      <c r="T34" s="21" t="s">
        <v>6138</v>
      </c>
      <c r="U34" s="18" t="s">
        <v>5333</v>
      </c>
      <c r="V34" s="18" t="s">
        <v>5433</v>
      </c>
      <c r="W34" s="21">
        <v>9.7900000000000001E-2</v>
      </c>
      <c r="X34" s="21">
        <v>7.4999999999999997E-2</v>
      </c>
      <c r="Y34" s="47">
        <v>1.7949999999999999</v>
      </c>
      <c r="Z34" s="47">
        <v>0.18720000000000001</v>
      </c>
      <c r="AA34" s="21">
        <v>15</v>
      </c>
      <c r="AB34" s="21">
        <v>1.2307999999999999</v>
      </c>
      <c r="AC34" s="47">
        <v>1.6153999999999999</v>
      </c>
      <c r="AD34" s="18" t="s">
        <v>6108</v>
      </c>
      <c r="AE34" s="18">
        <v>11</v>
      </c>
      <c r="AF34" s="18">
        <v>14</v>
      </c>
      <c r="AG34" s="47">
        <v>9</v>
      </c>
      <c r="AH34" s="47">
        <f>79+8+15</f>
        <v>102</v>
      </c>
      <c r="AI34" s="18" t="s">
        <v>5849</v>
      </c>
      <c r="AJ34" s="18" t="s">
        <v>6060</v>
      </c>
      <c r="AK34" s="18">
        <v>0.98309999999999997</v>
      </c>
      <c r="AM34" s="47">
        <v>0.81810000000000005</v>
      </c>
      <c r="AP34" s="47">
        <f>0.259+0.017+0.055+0.013+0.312</f>
        <v>0.65600000000000003</v>
      </c>
      <c r="AU34" s="18"/>
      <c r="AV34" s="18"/>
      <c r="AW34" s="18"/>
      <c r="BD34" s="72"/>
    </row>
    <row r="35" spans="1:56" s="47" customFormat="1" x14ac:dyDescent="0.25">
      <c r="A35" s="19" t="s">
        <v>5889</v>
      </c>
      <c r="B35" s="19" t="s">
        <v>5893</v>
      </c>
      <c r="C35" s="19"/>
      <c r="D35" s="19"/>
      <c r="E35" s="47">
        <v>225</v>
      </c>
      <c r="F35" s="47" t="s">
        <v>4111</v>
      </c>
      <c r="G35" s="47" t="s">
        <v>4112</v>
      </c>
      <c r="H35" s="47" t="s">
        <v>4113</v>
      </c>
      <c r="I35" s="47" t="s">
        <v>1031</v>
      </c>
      <c r="J35" s="47" t="s">
        <v>4114</v>
      </c>
      <c r="K35" s="47" t="s">
        <v>4115</v>
      </c>
      <c r="L35" s="47">
        <v>22</v>
      </c>
      <c r="M35" s="47">
        <v>25</v>
      </c>
      <c r="N35" s="47">
        <v>2011</v>
      </c>
      <c r="O35" s="18" t="s">
        <v>6059</v>
      </c>
      <c r="P35" s="47">
        <v>1</v>
      </c>
      <c r="Q35" s="18" t="s">
        <v>5525</v>
      </c>
      <c r="R35" s="21" t="s">
        <v>6136</v>
      </c>
      <c r="S35" s="21" t="s">
        <v>6137</v>
      </c>
      <c r="T35" s="21" t="s">
        <v>6138</v>
      </c>
      <c r="U35" s="18" t="s">
        <v>5333</v>
      </c>
      <c r="V35" s="18" t="s">
        <v>5433</v>
      </c>
      <c r="W35" s="21">
        <v>9.7900000000000001E-2</v>
      </c>
      <c r="X35" s="21">
        <v>7.4999999999999997E-2</v>
      </c>
      <c r="Y35" s="47">
        <v>0.46150000000000002</v>
      </c>
      <c r="Z35" s="47">
        <v>0.49459999999999998</v>
      </c>
      <c r="AA35" s="21">
        <v>15</v>
      </c>
      <c r="AB35" s="21">
        <v>1.2307999999999999</v>
      </c>
      <c r="AC35" s="47">
        <v>3.2307999999999999</v>
      </c>
      <c r="AD35" s="18" t="s">
        <v>6109</v>
      </c>
      <c r="AE35" s="18">
        <v>11</v>
      </c>
      <c r="AF35" s="18">
        <v>8</v>
      </c>
      <c r="AG35" s="47">
        <v>9</v>
      </c>
      <c r="AH35" s="47">
        <f>79+8+15</f>
        <v>102</v>
      </c>
      <c r="AI35" s="18" t="s">
        <v>5849</v>
      </c>
      <c r="AJ35" s="18" t="s">
        <v>6060</v>
      </c>
      <c r="AK35" s="18">
        <v>0.6704</v>
      </c>
      <c r="AM35" s="47">
        <v>0.46239999999999998</v>
      </c>
      <c r="AP35" s="47">
        <f>0.224+0.017+0.259</f>
        <v>0.5</v>
      </c>
      <c r="AU35" s="18"/>
      <c r="AV35" s="18"/>
      <c r="AW35" s="18"/>
      <c r="BD35" s="72"/>
    </row>
    <row r="36" spans="1:56" s="47" customFormat="1" x14ac:dyDescent="0.25">
      <c r="A36" s="19" t="s">
        <v>5889</v>
      </c>
      <c r="B36" s="19" t="s">
        <v>5893</v>
      </c>
      <c r="C36" s="19"/>
      <c r="D36" s="19"/>
      <c r="E36" s="47">
        <v>225</v>
      </c>
      <c r="F36" s="47" t="s">
        <v>4111</v>
      </c>
      <c r="G36" s="47" t="s">
        <v>4112</v>
      </c>
      <c r="H36" s="47" t="s">
        <v>4113</v>
      </c>
      <c r="I36" s="47" t="s">
        <v>1031</v>
      </c>
      <c r="J36" s="47" t="s">
        <v>4114</v>
      </c>
      <c r="K36" s="47" t="s">
        <v>4115</v>
      </c>
      <c r="L36" s="47">
        <v>22</v>
      </c>
      <c r="M36" s="47">
        <v>25</v>
      </c>
      <c r="N36" s="47">
        <v>2011</v>
      </c>
      <c r="O36" s="18" t="s">
        <v>6059</v>
      </c>
      <c r="P36" s="47">
        <v>1</v>
      </c>
      <c r="Q36" s="18" t="s">
        <v>5525</v>
      </c>
      <c r="R36" s="21" t="s">
        <v>6136</v>
      </c>
      <c r="S36" s="21" t="s">
        <v>6137</v>
      </c>
      <c r="T36" s="21" t="s">
        <v>6138</v>
      </c>
      <c r="U36" s="18" t="s">
        <v>5333</v>
      </c>
      <c r="V36" s="18" t="s">
        <v>5433</v>
      </c>
      <c r="W36" s="21">
        <v>9.7900000000000001E-2</v>
      </c>
      <c r="X36" s="21">
        <v>7.4999999999999997E-2</v>
      </c>
      <c r="Y36" s="47">
        <v>0.56730000000000003</v>
      </c>
      <c r="Z36" s="47">
        <v>0.5625</v>
      </c>
      <c r="AA36" s="21">
        <v>15</v>
      </c>
      <c r="AB36" s="21">
        <v>1.2307999999999999</v>
      </c>
      <c r="AC36" s="47">
        <v>3</v>
      </c>
      <c r="AD36" s="18" t="s">
        <v>6110</v>
      </c>
      <c r="AE36" s="18">
        <v>11</v>
      </c>
      <c r="AF36" s="18">
        <v>8</v>
      </c>
      <c r="AG36" s="47">
        <v>9</v>
      </c>
      <c r="AH36" s="47">
        <f>79+8+15</f>
        <v>102</v>
      </c>
      <c r="AI36" s="18" t="s">
        <v>5849</v>
      </c>
      <c r="AJ36" s="18" t="s">
        <v>6060</v>
      </c>
      <c r="AK36" s="18">
        <v>0.68689999999999996</v>
      </c>
      <c r="AM36" s="47">
        <v>0.58850000000000002</v>
      </c>
      <c r="AP36" s="47">
        <f>0.284+0.042+0.04+0.055+0.017+0.259</f>
        <v>0.69699999999999995</v>
      </c>
      <c r="AU36" s="18"/>
      <c r="AV36" s="18"/>
      <c r="AW36" s="18"/>
      <c r="BD36" s="72"/>
    </row>
    <row r="37" spans="1:56" s="47" customFormat="1" x14ac:dyDescent="0.25">
      <c r="A37" s="19" t="s">
        <v>5889</v>
      </c>
      <c r="B37" s="19" t="s">
        <v>5893</v>
      </c>
      <c r="C37" s="19"/>
      <c r="D37" s="19"/>
      <c r="E37" s="47">
        <v>225</v>
      </c>
      <c r="F37" s="47" t="s">
        <v>4111</v>
      </c>
      <c r="G37" s="47" t="s">
        <v>4112</v>
      </c>
      <c r="H37" s="47" t="s">
        <v>4113</v>
      </c>
      <c r="I37" s="47" t="s">
        <v>1031</v>
      </c>
      <c r="J37" s="47" t="s">
        <v>4114</v>
      </c>
      <c r="K37" s="47" t="s">
        <v>4115</v>
      </c>
      <c r="L37" s="47">
        <v>22</v>
      </c>
      <c r="M37" s="47">
        <v>25</v>
      </c>
      <c r="N37" s="47">
        <v>2011</v>
      </c>
      <c r="O37" s="18" t="s">
        <v>6059</v>
      </c>
      <c r="P37" s="47">
        <v>1</v>
      </c>
      <c r="Q37" s="18" t="s">
        <v>5525</v>
      </c>
      <c r="R37" s="21" t="s">
        <v>6136</v>
      </c>
      <c r="S37" s="21" t="s">
        <v>6137</v>
      </c>
      <c r="T37" s="21" t="s">
        <v>6138</v>
      </c>
      <c r="U37" s="18" t="s">
        <v>5333</v>
      </c>
      <c r="V37" s="18" t="s">
        <v>5433</v>
      </c>
      <c r="W37" s="21">
        <v>9.7900000000000001E-2</v>
      </c>
      <c r="X37" s="21">
        <v>7.4999999999999997E-2</v>
      </c>
      <c r="Y37" s="21">
        <v>0.30270000000000002</v>
      </c>
      <c r="Z37" s="21">
        <v>0.33339999999999997</v>
      </c>
      <c r="AA37" s="21">
        <v>15</v>
      </c>
      <c r="AB37" s="21">
        <v>1.2307999999999999</v>
      </c>
      <c r="AC37" s="47">
        <v>2.4615</v>
      </c>
      <c r="AD37" s="18" t="s">
        <v>6111</v>
      </c>
      <c r="AE37" s="18">
        <v>11</v>
      </c>
      <c r="AF37" s="18">
        <v>8</v>
      </c>
      <c r="AG37" s="47">
        <v>9</v>
      </c>
      <c r="AH37" s="47">
        <f>79+8+15</f>
        <v>102</v>
      </c>
      <c r="AI37" s="18" t="s">
        <v>5849</v>
      </c>
      <c r="AJ37" s="18" t="s">
        <v>6060</v>
      </c>
      <c r="AK37" s="18">
        <v>0.88870000000000005</v>
      </c>
      <c r="AM37" s="47">
        <v>0.80730000000000002</v>
      </c>
      <c r="AP37" s="47">
        <f>0.242+0.141+0.042+0.04+0.055+0.017+0.259</f>
        <v>0.79600000000000004</v>
      </c>
      <c r="AU37" s="18"/>
      <c r="AV37" s="18"/>
      <c r="AW37" s="18"/>
      <c r="BD37" s="72"/>
    </row>
    <row r="38" spans="1:56" s="47" customFormat="1" x14ac:dyDescent="0.25">
      <c r="A38" s="19" t="s">
        <v>5889</v>
      </c>
      <c r="B38" s="19" t="s">
        <v>5893</v>
      </c>
      <c r="C38" s="19"/>
      <c r="D38" s="19"/>
      <c r="E38" s="47">
        <v>225</v>
      </c>
      <c r="F38" s="47" t="s">
        <v>4111</v>
      </c>
      <c r="G38" s="47" t="s">
        <v>4112</v>
      </c>
      <c r="H38" s="47" t="s">
        <v>4113</v>
      </c>
      <c r="I38" s="47" t="s">
        <v>1031</v>
      </c>
      <c r="J38" s="47" t="s">
        <v>4114</v>
      </c>
      <c r="K38" s="47" t="s">
        <v>4115</v>
      </c>
      <c r="L38" s="47">
        <v>22</v>
      </c>
      <c r="M38" s="47">
        <v>25</v>
      </c>
      <c r="N38" s="47">
        <v>2011</v>
      </c>
      <c r="O38" s="18" t="s">
        <v>6059</v>
      </c>
      <c r="P38" s="47">
        <v>1</v>
      </c>
      <c r="Q38" s="18" t="s">
        <v>5525</v>
      </c>
      <c r="R38" s="21" t="s">
        <v>6136</v>
      </c>
      <c r="S38" s="21" t="s">
        <v>6137</v>
      </c>
      <c r="T38" s="21" t="s">
        <v>6138</v>
      </c>
      <c r="U38" s="18" t="s">
        <v>5333</v>
      </c>
      <c r="V38" s="18" t="s">
        <v>5433</v>
      </c>
      <c r="W38" s="21">
        <v>9.7900000000000001E-2</v>
      </c>
      <c r="X38" s="21">
        <v>7.4999999999999997E-2</v>
      </c>
      <c r="Y38" s="21">
        <v>0.5413</v>
      </c>
      <c r="Z38" s="21">
        <v>0.4899</v>
      </c>
      <c r="AA38" s="21">
        <v>15</v>
      </c>
      <c r="AB38" s="21">
        <v>1.2307999999999999</v>
      </c>
      <c r="AC38" s="47">
        <v>4.0769000000000002</v>
      </c>
      <c r="AD38" s="18" t="s">
        <v>6112</v>
      </c>
      <c r="AE38" s="18">
        <v>11</v>
      </c>
      <c r="AF38" s="18">
        <v>15</v>
      </c>
      <c r="AG38" s="47">
        <v>9</v>
      </c>
      <c r="AH38" s="47">
        <f>79+8+15</f>
        <v>102</v>
      </c>
      <c r="AI38" s="18" t="s">
        <v>5849</v>
      </c>
      <c r="AJ38" s="18" t="s">
        <v>6060</v>
      </c>
      <c r="AK38" s="18">
        <v>0.82799999999999996</v>
      </c>
      <c r="AM38" s="47">
        <v>0.68169999999999997</v>
      </c>
      <c r="AP38" s="47">
        <f>0.227+0.141+0.042+0.04+0.055+0.017+0.259</f>
        <v>0.78100000000000003</v>
      </c>
      <c r="AU38" s="18"/>
      <c r="AV38" s="18"/>
      <c r="AW38" s="18"/>
      <c r="BD38" s="72"/>
    </row>
    <row r="39" spans="1:56" s="47" customFormat="1" x14ac:dyDescent="0.25">
      <c r="A39" s="19" t="s">
        <v>5889</v>
      </c>
      <c r="B39" s="19" t="s">
        <v>5893</v>
      </c>
      <c r="C39" s="19"/>
      <c r="D39" s="19"/>
      <c r="E39" s="47">
        <v>225</v>
      </c>
      <c r="F39" s="47" t="s">
        <v>4111</v>
      </c>
      <c r="G39" s="47" t="s">
        <v>4112</v>
      </c>
      <c r="H39" s="47" t="s">
        <v>4113</v>
      </c>
      <c r="I39" s="47" t="s">
        <v>1031</v>
      </c>
      <c r="J39" s="47" t="s">
        <v>4114</v>
      </c>
      <c r="K39" s="47" t="s">
        <v>4115</v>
      </c>
      <c r="L39" s="47">
        <v>22</v>
      </c>
      <c r="M39" s="47">
        <v>25</v>
      </c>
      <c r="N39" s="47">
        <v>2011</v>
      </c>
      <c r="O39" s="18" t="s">
        <v>6059</v>
      </c>
      <c r="P39" s="47">
        <v>1</v>
      </c>
      <c r="Q39" s="18" t="s">
        <v>5525</v>
      </c>
      <c r="R39" s="21" t="s">
        <v>6136</v>
      </c>
      <c r="S39" s="21" t="s">
        <v>6137</v>
      </c>
      <c r="T39" s="21" t="s">
        <v>6138</v>
      </c>
      <c r="U39" s="18" t="s">
        <v>5333</v>
      </c>
      <c r="V39" s="18" t="s">
        <v>5433</v>
      </c>
      <c r="W39" s="47">
        <v>0</v>
      </c>
      <c r="X39" s="47">
        <v>0</v>
      </c>
      <c r="Y39" s="47">
        <v>0.2049</v>
      </c>
      <c r="Z39" s="47">
        <v>0.23769999999999999</v>
      </c>
      <c r="AA39" s="21">
        <v>15</v>
      </c>
      <c r="AB39" s="47">
        <v>1</v>
      </c>
      <c r="AC39" s="47">
        <v>2</v>
      </c>
      <c r="AD39" s="18" t="s">
        <v>6113</v>
      </c>
      <c r="AE39" s="18">
        <v>15</v>
      </c>
      <c r="AF39" s="18">
        <v>11</v>
      </c>
      <c r="AG39" s="47">
        <v>9</v>
      </c>
      <c r="AH39" s="47">
        <f>79+8+15</f>
        <v>102</v>
      </c>
      <c r="AI39" s="18" t="s">
        <v>5849</v>
      </c>
      <c r="AJ39" s="18" t="s">
        <v>6060</v>
      </c>
      <c r="AK39" s="18">
        <v>0.93620000000000003</v>
      </c>
      <c r="AM39" s="47">
        <v>0.86809999999999998</v>
      </c>
      <c r="AP39" s="47">
        <f>0.361+0.045+0.013+0.055+0.017+0.242</f>
        <v>0.73299999999999998</v>
      </c>
      <c r="AU39" s="18"/>
      <c r="AV39" s="18"/>
      <c r="AW39" s="18"/>
      <c r="BD39" s="72"/>
    </row>
    <row r="40" spans="1:56" s="47" customFormat="1" x14ac:dyDescent="0.25">
      <c r="A40" s="19" t="s">
        <v>5889</v>
      </c>
      <c r="B40" s="19" t="s">
        <v>5893</v>
      </c>
      <c r="C40" s="19"/>
      <c r="D40" s="19"/>
      <c r="E40" s="47">
        <v>225</v>
      </c>
      <c r="F40" s="47" t="s">
        <v>4111</v>
      </c>
      <c r="G40" s="47" t="s">
        <v>4112</v>
      </c>
      <c r="H40" s="47" t="s">
        <v>4113</v>
      </c>
      <c r="I40" s="47" t="s">
        <v>1031</v>
      </c>
      <c r="J40" s="47" t="s">
        <v>4114</v>
      </c>
      <c r="K40" s="47" t="s">
        <v>4115</v>
      </c>
      <c r="L40" s="47">
        <v>22</v>
      </c>
      <c r="M40" s="47">
        <v>25</v>
      </c>
      <c r="N40" s="47">
        <v>2011</v>
      </c>
      <c r="O40" s="18" t="s">
        <v>6059</v>
      </c>
      <c r="P40" s="47">
        <v>1</v>
      </c>
      <c r="Q40" s="18" t="s">
        <v>5525</v>
      </c>
      <c r="R40" s="21" t="s">
        <v>6136</v>
      </c>
      <c r="S40" s="21" t="s">
        <v>6137</v>
      </c>
      <c r="T40" s="21" t="s">
        <v>6138</v>
      </c>
      <c r="U40" s="18" t="s">
        <v>5333</v>
      </c>
      <c r="V40" s="18" t="s">
        <v>5433</v>
      </c>
      <c r="W40" s="47">
        <v>0</v>
      </c>
      <c r="X40" s="47">
        <v>0</v>
      </c>
      <c r="Y40" s="47">
        <v>1.7949999999999999</v>
      </c>
      <c r="Z40" s="47">
        <v>0.18720000000000001</v>
      </c>
      <c r="AA40" s="21">
        <v>15</v>
      </c>
      <c r="AB40" s="47">
        <v>1</v>
      </c>
      <c r="AC40" s="47">
        <v>1.6153999999999999</v>
      </c>
      <c r="AD40" s="18" t="s">
        <v>6114</v>
      </c>
      <c r="AE40" s="18">
        <v>15</v>
      </c>
      <c r="AF40" s="18">
        <v>14</v>
      </c>
      <c r="AG40" s="47">
        <v>9</v>
      </c>
      <c r="AH40" s="47">
        <f>79+8+15</f>
        <v>102</v>
      </c>
      <c r="AI40" s="18" t="s">
        <v>5849</v>
      </c>
      <c r="AJ40" s="18" t="s">
        <v>6060</v>
      </c>
      <c r="AK40" s="18">
        <v>0.9909</v>
      </c>
      <c r="AM40" s="47">
        <v>0.87890000000000001</v>
      </c>
      <c r="AP40" s="47">
        <f>0.361+0.045+0.312</f>
        <v>0.71799999999999997</v>
      </c>
      <c r="AU40" s="18"/>
      <c r="AV40" s="18"/>
      <c r="AW40" s="18"/>
      <c r="BD40" s="72"/>
    </row>
    <row r="41" spans="1:56" s="47" customFormat="1" x14ac:dyDescent="0.25">
      <c r="A41" s="19" t="s">
        <v>5889</v>
      </c>
      <c r="B41" s="19" t="s">
        <v>5893</v>
      </c>
      <c r="C41" s="19"/>
      <c r="D41" s="19"/>
      <c r="E41" s="47">
        <v>225</v>
      </c>
      <c r="F41" s="47" t="s">
        <v>4111</v>
      </c>
      <c r="G41" s="47" t="s">
        <v>4112</v>
      </c>
      <c r="H41" s="47" t="s">
        <v>4113</v>
      </c>
      <c r="I41" s="47" t="s">
        <v>1031</v>
      </c>
      <c r="J41" s="47" t="s">
        <v>4114</v>
      </c>
      <c r="K41" s="47" t="s">
        <v>4115</v>
      </c>
      <c r="L41" s="47">
        <v>22</v>
      </c>
      <c r="M41" s="47">
        <v>25</v>
      </c>
      <c r="N41" s="47">
        <v>2011</v>
      </c>
      <c r="O41" s="18" t="s">
        <v>6059</v>
      </c>
      <c r="P41" s="47">
        <v>1</v>
      </c>
      <c r="Q41" s="18" t="s">
        <v>5525</v>
      </c>
      <c r="R41" s="21" t="s">
        <v>6136</v>
      </c>
      <c r="S41" s="21" t="s">
        <v>6137</v>
      </c>
      <c r="T41" s="21" t="s">
        <v>6138</v>
      </c>
      <c r="U41" s="18" t="s">
        <v>5333</v>
      </c>
      <c r="V41" s="18" t="s">
        <v>5433</v>
      </c>
      <c r="W41" s="47">
        <v>0</v>
      </c>
      <c r="X41" s="47">
        <v>0</v>
      </c>
      <c r="Y41" s="47">
        <v>0.46150000000000002</v>
      </c>
      <c r="Z41" s="47">
        <v>0.49459999999999998</v>
      </c>
      <c r="AA41" s="21">
        <v>15</v>
      </c>
      <c r="AB41" s="47">
        <v>1</v>
      </c>
      <c r="AC41" s="47">
        <v>3.2307999999999999</v>
      </c>
      <c r="AD41" s="18" t="s">
        <v>6115</v>
      </c>
      <c r="AE41" s="18">
        <v>15</v>
      </c>
      <c r="AF41" s="18">
        <v>8</v>
      </c>
      <c r="AG41" s="47">
        <v>9</v>
      </c>
      <c r="AH41" s="47">
        <f>79+8+15</f>
        <v>102</v>
      </c>
      <c r="AI41" s="18" t="s">
        <v>5849</v>
      </c>
      <c r="AJ41" s="18" t="s">
        <v>6060</v>
      </c>
      <c r="AK41" s="18">
        <v>0.74450000000000005</v>
      </c>
      <c r="AM41" s="47">
        <v>0.76619999999999999</v>
      </c>
      <c r="AP41" s="47">
        <f>0.224+0.055+0.013+0.045+0.361</f>
        <v>0.69799999999999995</v>
      </c>
      <c r="AU41" s="18"/>
      <c r="AV41" s="18"/>
      <c r="AW41" s="18"/>
      <c r="BD41" s="72"/>
    </row>
    <row r="42" spans="1:56" s="47" customFormat="1" x14ac:dyDescent="0.25">
      <c r="A42" s="19" t="s">
        <v>5889</v>
      </c>
      <c r="B42" s="19" t="s">
        <v>5893</v>
      </c>
      <c r="C42" s="19"/>
      <c r="D42" s="19"/>
      <c r="E42" s="47">
        <v>225</v>
      </c>
      <c r="F42" s="47" t="s">
        <v>4111</v>
      </c>
      <c r="G42" s="47" t="s">
        <v>4112</v>
      </c>
      <c r="H42" s="47" t="s">
        <v>4113</v>
      </c>
      <c r="I42" s="47" t="s">
        <v>1031</v>
      </c>
      <c r="J42" s="47" t="s">
        <v>4114</v>
      </c>
      <c r="K42" s="47" t="s">
        <v>4115</v>
      </c>
      <c r="L42" s="47">
        <v>22</v>
      </c>
      <c r="M42" s="47">
        <v>25</v>
      </c>
      <c r="N42" s="47">
        <v>2011</v>
      </c>
      <c r="O42" s="18" t="s">
        <v>6059</v>
      </c>
      <c r="P42" s="47">
        <v>1</v>
      </c>
      <c r="Q42" s="18" t="s">
        <v>5525</v>
      </c>
      <c r="R42" s="21" t="s">
        <v>6136</v>
      </c>
      <c r="S42" s="21" t="s">
        <v>6137</v>
      </c>
      <c r="T42" s="21" t="s">
        <v>6138</v>
      </c>
      <c r="U42" s="18" t="s">
        <v>5333</v>
      </c>
      <c r="V42" s="18" t="s">
        <v>5433</v>
      </c>
      <c r="W42" s="47">
        <v>0</v>
      </c>
      <c r="X42" s="47">
        <v>0</v>
      </c>
      <c r="Y42" s="47">
        <v>0.56730000000000003</v>
      </c>
      <c r="Z42" s="47">
        <v>0.5625</v>
      </c>
      <c r="AA42" s="21">
        <v>15</v>
      </c>
      <c r="AB42" s="47">
        <v>1</v>
      </c>
      <c r="AC42" s="47">
        <v>3</v>
      </c>
      <c r="AD42" s="18" t="s">
        <v>6116</v>
      </c>
      <c r="AE42" s="18">
        <v>15</v>
      </c>
      <c r="AF42" s="18">
        <v>8</v>
      </c>
      <c r="AG42" s="47">
        <v>9</v>
      </c>
      <c r="AH42" s="47">
        <f>79+8+15</f>
        <v>102</v>
      </c>
      <c r="AI42" s="18" t="s">
        <v>5849</v>
      </c>
      <c r="AJ42" s="18" t="s">
        <v>6060</v>
      </c>
      <c r="AK42" s="18">
        <v>0.5423</v>
      </c>
      <c r="AM42" s="47">
        <v>0.73839999999999995</v>
      </c>
      <c r="AP42" s="47">
        <f>0.284+0.042+0.04+0.013+0.045+0.361</f>
        <v>0.78499999999999992</v>
      </c>
      <c r="AU42" s="18"/>
      <c r="AV42" s="18"/>
      <c r="AW42" s="18"/>
      <c r="BD42" s="72"/>
    </row>
    <row r="43" spans="1:56" s="47" customFormat="1" x14ac:dyDescent="0.25">
      <c r="A43" s="19" t="s">
        <v>5889</v>
      </c>
      <c r="B43" s="19" t="s">
        <v>5893</v>
      </c>
      <c r="C43" s="19"/>
      <c r="D43" s="19"/>
      <c r="E43" s="47">
        <v>225</v>
      </c>
      <c r="F43" s="47" t="s">
        <v>4111</v>
      </c>
      <c r="G43" s="47" t="s">
        <v>4112</v>
      </c>
      <c r="H43" s="47" t="s">
        <v>4113</v>
      </c>
      <c r="I43" s="47" t="s">
        <v>1031</v>
      </c>
      <c r="J43" s="47" t="s">
        <v>4114</v>
      </c>
      <c r="K43" s="47" t="s">
        <v>4115</v>
      </c>
      <c r="L43" s="47">
        <v>22</v>
      </c>
      <c r="M43" s="47">
        <v>25</v>
      </c>
      <c r="N43" s="47">
        <v>2011</v>
      </c>
      <c r="O43" s="18" t="s">
        <v>6059</v>
      </c>
      <c r="P43" s="47">
        <v>1</v>
      </c>
      <c r="Q43" s="18" t="s">
        <v>5525</v>
      </c>
      <c r="R43" s="21" t="s">
        <v>6136</v>
      </c>
      <c r="S43" s="21" t="s">
        <v>6137</v>
      </c>
      <c r="T43" s="21" t="s">
        <v>6138</v>
      </c>
      <c r="U43" s="18" t="s">
        <v>5333</v>
      </c>
      <c r="V43" s="18" t="s">
        <v>5433</v>
      </c>
      <c r="W43" s="47">
        <v>0</v>
      </c>
      <c r="X43" s="47">
        <v>0</v>
      </c>
      <c r="Y43" s="21">
        <v>0.30270000000000002</v>
      </c>
      <c r="Z43" s="21">
        <v>0.33339999999999997</v>
      </c>
      <c r="AA43" s="21">
        <v>15</v>
      </c>
      <c r="AB43" s="47">
        <v>1</v>
      </c>
      <c r="AC43" s="47">
        <v>2.4615</v>
      </c>
      <c r="AD43" s="18" t="s">
        <v>6117</v>
      </c>
      <c r="AE43" s="18">
        <v>15</v>
      </c>
      <c r="AF43" s="18">
        <v>8</v>
      </c>
      <c r="AG43" s="47">
        <v>9</v>
      </c>
      <c r="AH43" s="47">
        <f>79+8+15</f>
        <v>102</v>
      </c>
      <c r="AI43" s="18" t="s">
        <v>5849</v>
      </c>
      <c r="AJ43" s="18" t="s">
        <v>6060</v>
      </c>
      <c r="AK43" s="18">
        <v>0.86339999999999995</v>
      </c>
      <c r="AM43" s="47">
        <v>0.86339999999999995</v>
      </c>
      <c r="AP43" s="47">
        <f>0.242+0.141+0.042+0.04+0.013+0.045+0.361</f>
        <v>0.88400000000000001</v>
      </c>
      <c r="AU43" s="18"/>
      <c r="AV43" s="18"/>
      <c r="AW43" s="18"/>
      <c r="BD43" s="72"/>
    </row>
    <row r="44" spans="1:56" s="47" customFormat="1" x14ac:dyDescent="0.25">
      <c r="A44" s="19" t="s">
        <v>5889</v>
      </c>
      <c r="B44" s="19" t="s">
        <v>5893</v>
      </c>
      <c r="C44" s="19"/>
      <c r="D44" s="19"/>
      <c r="E44" s="47">
        <v>225</v>
      </c>
      <c r="F44" s="47" t="s">
        <v>4111</v>
      </c>
      <c r="G44" s="47" t="s">
        <v>4112</v>
      </c>
      <c r="H44" s="47" t="s">
        <v>4113</v>
      </c>
      <c r="I44" s="47" t="s">
        <v>1031</v>
      </c>
      <c r="J44" s="47" t="s">
        <v>4114</v>
      </c>
      <c r="K44" s="47" t="s">
        <v>4115</v>
      </c>
      <c r="L44" s="47">
        <v>22</v>
      </c>
      <c r="M44" s="47">
        <v>25</v>
      </c>
      <c r="N44" s="47">
        <v>2011</v>
      </c>
      <c r="O44" s="18" t="s">
        <v>6059</v>
      </c>
      <c r="P44" s="47">
        <v>1</v>
      </c>
      <c r="Q44" s="18" t="s">
        <v>5525</v>
      </c>
      <c r="R44" s="21" t="s">
        <v>6136</v>
      </c>
      <c r="S44" s="21" t="s">
        <v>6137</v>
      </c>
      <c r="T44" s="21" t="s">
        <v>6138</v>
      </c>
      <c r="U44" s="18" t="s">
        <v>5333</v>
      </c>
      <c r="V44" s="18" t="s">
        <v>5433</v>
      </c>
      <c r="W44" s="47">
        <v>0</v>
      </c>
      <c r="X44" s="47">
        <v>0</v>
      </c>
      <c r="Y44" s="21">
        <v>0.5413</v>
      </c>
      <c r="Z44" s="21">
        <v>0.4899</v>
      </c>
      <c r="AA44" s="21">
        <v>15</v>
      </c>
      <c r="AB44" s="47">
        <v>1</v>
      </c>
      <c r="AC44" s="47">
        <v>4.0769000000000002</v>
      </c>
      <c r="AD44" s="18" t="s">
        <v>6118</v>
      </c>
      <c r="AE44" s="18">
        <v>15</v>
      </c>
      <c r="AF44" s="18">
        <v>15</v>
      </c>
      <c r="AG44" s="47">
        <v>9</v>
      </c>
      <c r="AH44" s="47">
        <f>79+8+15</f>
        <v>102</v>
      </c>
      <c r="AI44" s="18" t="s">
        <v>5849</v>
      </c>
      <c r="AJ44" s="18" t="s">
        <v>6060</v>
      </c>
      <c r="AK44" s="18">
        <v>0.74639999999999995</v>
      </c>
      <c r="AM44" s="47">
        <v>0.70269999999999999</v>
      </c>
      <c r="AP44" s="47">
        <f>0.227+0.141+0.042+0.04+0.013+0.045+0.361</f>
        <v>0.86899999999999999</v>
      </c>
      <c r="AU44" s="18"/>
      <c r="AV44" s="18"/>
      <c r="AW44" s="18"/>
      <c r="BD44" s="72"/>
    </row>
    <row r="45" spans="1:56" s="47" customFormat="1" x14ac:dyDescent="0.25">
      <c r="A45" s="19" t="s">
        <v>5889</v>
      </c>
      <c r="B45" s="19" t="s">
        <v>5893</v>
      </c>
      <c r="C45" s="19"/>
      <c r="D45" s="19"/>
      <c r="E45" s="47">
        <v>225</v>
      </c>
      <c r="F45" s="47" t="s">
        <v>4111</v>
      </c>
      <c r="G45" s="47" t="s">
        <v>4112</v>
      </c>
      <c r="H45" s="47" t="s">
        <v>4113</v>
      </c>
      <c r="I45" s="47" t="s">
        <v>1031</v>
      </c>
      <c r="J45" s="47" t="s">
        <v>4114</v>
      </c>
      <c r="K45" s="47" t="s">
        <v>4115</v>
      </c>
      <c r="L45" s="47">
        <v>22</v>
      </c>
      <c r="M45" s="47">
        <v>25</v>
      </c>
      <c r="N45" s="47">
        <v>2011</v>
      </c>
      <c r="O45" s="18" t="s">
        <v>6059</v>
      </c>
      <c r="P45" s="47">
        <v>1</v>
      </c>
      <c r="Q45" s="18" t="s">
        <v>5525</v>
      </c>
      <c r="R45" s="21" t="s">
        <v>6136</v>
      </c>
      <c r="S45" s="21" t="s">
        <v>6137</v>
      </c>
      <c r="T45" s="21" t="s">
        <v>6138</v>
      </c>
      <c r="U45" s="18" t="s">
        <v>5333</v>
      </c>
      <c r="V45" s="18" t="s">
        <v>5433</v>
      </c>
      <c r="W45" s="47">
        <v>0.2049</v>
      </c>
      <c r="X45" s="47">
        <v>0.23769999999999999</v>
      </c>
      <c r="Y45" s="47">
        <v>1.7949999999999999</v>
      </c>
      <c r="Z45" s="47">
        <v>0.18720000000000001</v>
      </c>
      <c r="AA45" s="21">
        <v>15</v>
      </c>
      <c r="AB45" s="47">
        <v>2</v>
      </c>
      <c r="AC45" s="47">
        <v>1.6153999999999999</v>
      </c>
      <c r="AD45" s="18" t="s">
        <v>6119</v>
      </c>
      <c r="AE45" s="18">
        <v>11</v>
      </c>
      <c r="AF45" s="18">
        <v>14</v>
      </c>
      <c r="AG45" s="47">
        <v>9</v>
      </c>
      <c r="AH45" s="47">
        <f>79+8+15</f>
        <v>102</v>
      </c>
      <c r="AI45" s="18" t="s">
        <v>5849</v>
      </c>
      <c r="AJ45" s="18" t="s">
        <v>6060</v>
      </c>
      <c r="AK45" s="18">
        <v>0.94940000000000002</v>
      </c>
      <c r="AM45" s="47">
        <v>0.69830000000000003</v>
      </c>
      <c r="AP45" s="47">
        <f>0.242+0.017+0.055+0.013+0.312</f>
        <v>0.63900000000000001</v>
      </c>
      <c r="AU45" s="18"/>
      <c r="AV45" s="18"/>
      <c r="AW45" s="18"/>
      <c r="BD45" s="72"/>
    </row>
    <row r="46" spans="1:56" s="47" customFormat="1" x14ac:dyDescent="0.25">
      <c r="A46" s="19" t="s">
        <v>5889</v>
      </c>
      <c r="B46" s="19" t="s">
        <v>5893</v>
      </c>
      <c r="C46" s="19"/>
      <c r="D46" s="19"/>
      <c r="E46" s="47">
        <v>225</v>
      </c>
      <c r="F46" s="47" t="s">
        <v>4111</v>
      </c>
      <c r="G46" s="47" t="s">
        <v>4112</v>
      </c>
      <c r="H46" s="47" t="s">
        <v>4113</v>
      </c>
      <c r="I46" s="47" t="s">
        <v>1031</v>
      </c>
      <c r="J46" s="47" t="s">
        <v>4114</v>
      </c>
      <c r="K46" s="47" t="s">
        <v>4115</v>
      </c>
      <c r="L46" s="47">
        <v>22</v>
      </c>
      <c r="M46" s="47">
        <v>25</v>
      </c>
      <c r="N46" s="47">
        <v>2011</v>
      </c>
      <c r="O46" s="18" t="s">
        <v>6059</v>
      </c>
      <c r="P46" s="47">
        <v>1</v>
      </c>
      <c r="Q46" s="18" t="s">
        <v>5525</v>
      </c>
      <c r="R46" s="21" t="s">
        <v>6136</v>
      </c>
      <c r="S46" s="21" t="s">
        <v>6137</v>
      </c>
      <c r="T46" s="21" t="s">
        <v>6138</v>
      </c>
      <c r="U46" s="18" t="s">
        <v>5333</v>
      </c>
      <c r="V46" s="18" t="s">
        <v>5433</v>
      </c>
      <c r="W46" s="47">
        <v>0.2049</v>
      </c>
      <c r="X46" s="47">
        <v>0.23769999999999999</v>
      </c>
      <c r="Y46" s="47">
        <v>0.46150000000000002</v>
      </c>
      <c r="Z46" s="47">
        <v>0.49459999999999998</v>
      </c>
      <c r="AA46" s="21">
        <v>15</v>
      </c>
      <c r="AB46" s="47">
        <v>2</v>
      </c>
      <c r="AC46" s="47">
        <v>3.2307999999999999</v>
      </c>
      <c r="AD46" s="18" t="s">
        <v>6120</v>
      </c>
      <c r="AE46" s="18">
        <v>11</v>
      </c>
      <c r="AF46" s="18">
        <v>8</v>
      </c>
      <c r="AG46" s="47">
        <v>9</v>
      </c>
      <c r="AH46" s="47">
        <f>79+8+15</f>
        <v>102</v>
      </c>
      <c r="AI46" s="18" t="s">
        <v>5849</v>
      </c>
      <c r="AJ46" s="18" t="s">
        <v>6060</v>
      </c>
      <c r="AK46" s="18">
        <v>0.6583</v>
      </c>
      <c r="AM46" s="47">
        <v>0.39200000000000002</v>
      </c>
      <c r="AP46" s="47">
        <f>0.242+0.013+0.224</f>
        <v>0.47899999999999998</v>
      </c>
      <c r="AU46" s="18"/>
      <c r="AV46" s="18"/>
      <c r="AW46" s="18"/>
      <c r="BD46" s="72"/>
    </row>
    <row r="47" spans="1:56" s="47" customFormat="1" x14ac:dyDescent="0.25">
      <c r="A47" s="19" t="s">
        <v>5889</v>
      </c>
      <c r="B47" s="19" t="s">
        <v>5893</v>
      </c>
      <c r="C47" s="19"/>
      <c r="D47" s="19"/>
      <c r="E47" s="47">
        <v>225</v>
      </c>
      <c r="F47" s="47" t="s">
        <v>4111</v>
      </c>
      <c r="G47" s="47" t="s">
        <v>4112</v>
      </c>
      <c r="H47" s="47" t="s">
        <v>4113</v>
      </c>
      <c r="I47" s="47" t="s">
        <v>1031</v>
      </c>
      <c r="J47" s="47" t="s">
        <v>4114</v>
      </c>
      <c r="K47" s="47" t="s">
        <v>4115</v>
      </c>
      <c r="L47" s="47">
        <v>22</v>
      </c>
      <c r="M47" s="47">
        <v>25</v>
      </c>
      <c r="N47" s="47">
        <v>2011</v>
      </c>
      <c r="O47" s="18" t="s">
        <v>6059</v>
      </c>
      <c r="P47" s="47">
        <v>1</v>
      </c>
      <c r="Q47" s="18" t="s">
        <v>5525</v>
      </c>
      <c r="R47" s="21" t="s">
        <v>6136</v>
      </c>
      <c r="S47" s="21" t="s">
        <v>6137</v>
      </c>
      <c r="T47" s="21" t="s">
        <v>6138</v>
      </c>
      <c r="U47" s="18" t="s">
        <v>5333</v>
      </c>
      <c r="V47" s="18" t="s">
        <v>5433</v>
      </c>
      <c r="W47" s="47">
        <v>0.2049</v>
      </c>
      <c r="X47" s="47">
        <v>0.23769999999999999</v>
      </c>
      <c r="Y47" s="47">
        <v>0.56730000000000003</v>
      </c>
      <c r="Z47" s="47">
        <v>0.5625</v>
      </c>
      <c r="AA47" s="21">
        <v>15</v>
      </c>
      <c r="AB47" s="47">
        <v>2</v>
      </c>
      <c r="AC47" s="47">
        <v>3</v>
      </c>
      <c r="AD47" s="18" t="s">
        <v>6121</v>
      </c>
      <c r="AE47" s="18">
        <v>11</v>
      </c>
      <c r="AF47" s="18">
        <v>8</v>
      </c>
      <c r="AG47" s="47">
        <v>9</v>
      </c>
      <c r="AH47" s="47">
        <f>79+8+15</f>
        <v>102</v>
      </c>
      <c r="AI47" s="18" t="s">
        <v>5849</v>
      </c>
      <c r="AJ47" s="18" t="s">
        <v>6060</v>
      </c>
      <c r="AK47" s="18">
        <v>0.64959999999999996</v>
      </c>
      <c r="AM47" s="47">
        <v>0.49709999999999999</v>
      </c>
      <c r="AP47" s="47">
        <f>0.284+0.042+0.04+0.055+0.017+0.242</f>
        <v>0.67999999999999994</v>
      </c>
      <c r="AU47" s="18"/>
      <c r="AV47" s="18"/>
      <c r="AW47" s="18"/>
      <c r="BD47" s="72"/>
    </row>
    <row r="48" spans="1:56" s="47" customFormat="1" x14ac:dyDescent="0.25">
      <c r="A48" s="19" t="s">
        <v>5889</v>
      </c>
      <c r="B48" s="19" t="s">
        <v>5893</v>
      </c>
      <c r="C48" s="19"/>
      <c r="D48" s="19"/>
      <c r="E48" s="47">
        <v>225</v>
      </c>
      <c r="F48" s="47" t="s">
        <v>4111</v>
      </c>
      <c r="G48" s="47" t="s">
        <v>4112</v>
      </c>
      <c r="H48" s="47" t="s">
        <v>4113</v>
      </c>
      <c r="I48" s="47" t="s">
        <v>1031</v>
      </c>
      <c r="J48" s="47" t="s">
        <v>4114</v>
      </c>
      <c r="K48" s="47" t="s">
        <v>4115</v>
      </c>
      <c r="L48" s="47">
        <v>22</v>
      </c>
      <c r="M48" s="47">
        <v>25</v>
      </c>
      <c r="N48" s="47">
        <v>2011</v>
      </c>
      <c r="O48" s="18" t="s">
        <v>6059</v>
      </c>
      <c r="P48" s="47">
        <v>1</v>
      </c>
      <c r="Q48" s="18" t="s">
        <v>5525</v>
      </c>
      <c r="R48" s="21" t="s">
        <v>6136</v>
      </c>
      <c r="S48" s="21" t="s">
        <v>6137</v>
      </c>
      <c r="T48" s="21" t="s">
        <v>6138</v>
      </c>
      <c r="U48" s="18" t="s">
        <v>5333</v>
      </c>
      <c r="V48" s="18" t="s">
        <v>5433</v>
      </c>
      <c r="W48" s="47">
        <v>0.2049</v>
      </c>
      <c r="X48" s="47">
        <v>0.23769999999999999</v>
      </c>
      <c r="Y48" s="21">
        <v>0.30270000000000002</v>
      </c>
      <c r="Z48" s="21">
        <v>0.33339999999999997</v>
      </c>
      <c r="AA48" s="21">
        <v>15</v>
      </c>
      <c r="AB48" s="47">
        <v>2</v>
      </c>
      <c r="AC48" s="47">
        <v>2.4615</v>
      </c>
      <c r="AD48" s="18" t="s">
        <v>6122</v>
      </c>
      <c r="AE48" s="18">
        <v>11</v>
      </c>
      <c r="AF48" s="18">
        <v>8</v>
      </c>
      <c r="AG48" s="47">
        <v>9</v>
      </c>
      <c r="AH48" s="47">
        <f>79+8+15</f>
        <v>102</v>
      </c>
      <c r="AI48" s="18" t="s">
        <v>5849</v>
      </c>
      <c r="AJ48" s="18" t="s">
        <v>6060</v>
      </c>
      <c r="AK48" s="18">
        <v>0.86019999999999996</v>
      </c>
      <c r="AM48" s="47">
        <v>0.68889999999999996</v>
      </c>
      <c r="AP48" s="47">
        <f>0.242+0.141+0.042+0.04+0.055+0.017+0.242</f>
        <v>0.77900000000000003</v>
      </c>
      <c r="AU48" s="18"/>
      <c r="AV48" s="18"/>
      <c r="AW48" s="18"/>
      <c r="BD48" s="72"/>
    </row>
    <row r="49" spans="1:56" s="47" customFormat="1" x14ac:dyDescent="0.25">
      <c r="A49" s="19" t="s">
        <v>5889</v>
      </c>
      <c r="B49" s="19" t="s">
        <v>5893</v>
      </c>
      <c r="C49" s="19"/>
      <c r="D49" s="19"/>
      <c r="E49" s="47">
        <v>225</v>
      </c>
      <c r="F49" s="47" t="s">
        <v>4111</v>
      </c>
      <c r="G49" s="47" t="s">
        <v>4112</v>
      </c>
      <c r="H49" s="47" t="s">
        <v>4113</v>
      </c>
      <c r="I49" s="47" t="s">
        <v>1031</v>
      </c>
      <c r="J49" s="47" t="s">
        <v>4114</v>
      </c>
      <c r="K49" s="47" t="s">
        <v>4115</v>
      </c>
      <c r="L49" s="47">
        <v>22</v>
      </c>
      <c r="M49" s="47">
        <v>25</v>
      </c>
      <c r="N49" s="47">
        <v>2011</v>
      </c>
      <c r="O49" s="18" t="s">
        <v>6059</v>
      </c>
      <c r="P49" s="47">
        <v>1</v>
      </c>
      <c r="Q49" s="18" t="s">
        <v>5525</v>
      </c>
      <c r="R49" s="21" t="s">
        <v>6136</v>
      </c>
      <c r="S49" s="21" t="s">
        <v>6137</v>
      </c>
      <c r="T49" s="21" t="s">
        <v>6138</v>
      </c>
      <c r="U49" s="18" t="s">
        <v>5333</v>
      </c>
      <c r="V49" s="18" t="s">
        <v>5433</v>
      </c>
      <c r="W49" s="47">
        <v>0.2049</v>
      </c>
      <c r="X49" s="47">
        <v>0.23769999999999999</v>
      </c>
      <c r="Y49" s="21">
        <v>0.5413</v>
      </c>
      <c r="Z49" s="21">
        <v>0.4899</v>
      </c>
      <c r="AA49" s="21">
        <v>15</v>
      </c>
      <c r="AB49" s="47">
        <v>2</v>
      </c>
      <c r="AC49" s="47">
        <v>4.0769000000000002</v>
      </c>
      <c r="AD49" s="18" t="s">
        <v>6123</v>
      </c>
      <c r="AE49" s="18">
        <v>11</v>
      </c>
      <c r="AF49" s="18">
        <v>15</v>
      </c>
      <c r="AG49" s="47">
        <v>9</v>
      </c>
      <c r="AH49" s="47">
        <f>79+8+15</f>
        <v>102</v>
      </c>
      <c r="AI49" s="18" t="s">
        <v>5849</v>
      </c>
      <c r="AJ49" s="18" t="s">
        <v>6060</v>
      </c>
      <c r="AK49" s="18">
        <v>0.77980000000000005</v>
      </c>
      <c r="AM49" s="47">
        <v>0.58909999999999996</v>
      </c>
      <c r="AP49" s="47">
        <f>0.242+0.017+0.055+0.04+0.042+0.141+0.227</f>
        <v>0.7639999999999999</v>
      </c>
      <c r="AU49" s="18"/>
      <c r="AV49" s="18"/>
      <c r="AW49" s="18"/>
      <c r="BD49" s="72"/>
    </row>
    <row r="50" spans="1:56" s="47" customFormat="1" x14ac:dyDescent="0.25">
      <c r="A50" s="19" t="s">
        <v>5889</v>
      </c>
      <c r="B50" s="19" t="s">
        <v>5893</v>
      </c>
      <c r="C50" s="19"/>
      <c r="D50" s="19"/>
      <c r="E50" s="47">
        <v>225</v>
      </c>
      <c r="F50" s="47" t="s">
        <v>4111</v>
      </c>
      <c r="G50" s="47" t="s">
        <v>4112</v>
      </c>
      <c r="H50" s="47" t="s">
        <v>4113</v>
      </c>
      <c r="I50" s="47" t="s">
        <v>1031</v>
      </c>
      <c r="J50" s="47" t="s">
        <v>4114</v>
      </c>
      <c r="K50" s="47" t="s">
        <v>4115</v>
      </c>
      <c r="L50" s="47">
        <v>22</v>
      </c>
      <c r="M50" s="47">
        <v>25</v>
      </c>
      <c r="N50" s="47">
        <v>2011</v>
      </c>
      <c r="O50" s="18" t="s">
        <v>6059</v>
      </c>
      <c r="P50" s="47">
        <v>1</v>
      </c>
      <c r="Q50" s="18" t="s">
        <v>5525</v>
      </c>
      <c r="R50" s="21" t="s">
        <v>6136</v>
      </c>
      <c r="S50" s="21" t="s">
        <v>6137</v>
      </c>
      <c r="T50" s="21" t="s">
        <v>6138</v>
      </c>
      <c r="U50" s="18" t="s">
        <v>5333</v>
      </c>
      <c r="V50" s="18" t="s">
        <v>5433</v>
      </c>
      <c r="W50" s="47">
        <v>1.7949999999999999</v>
      </c>
      <c r="X50" s="47">
        <v>0.18720000000000001</v>
      </c>
      <c r="Y50" s="47">
        <v>0.46150000000000002</v>
      </c>
      <c r="Z50" s="47">
        <v>0.49459999999999998</v>
      </c>
      <c r="AA50" s="21">
        <v>15</v>
      </c>
      <c r="AB50" s="47">
        <v>1.6153999999999999</v>
      </c>
      <c r="AC50" s="47">
        <v>3.2307999999999999</v>
      </c>
      <c r="AD50" s="18" t="s">
        <v>6124</v>
      </c>
      <c r="AE50" s="18">
        <v>14</v>
      </c>
      <c r="AF50" s="18">
        <v>8</v>
      </c>
      <c r="AG50" s="47">
        <v>9</v>
      </c>
      <c r="AH50" s="47">
        <f>79+8+15</f>
        <v>102</v>
      </c>
      <c r="AI50" s="18" t="s">
        <v>5849</v>
      </c>
      <c r="AJ50" s="18" t="s">
        <v>6060</v>
      </c>
      <c r="AK50" s="18">
        <v>0.67949999999999999</v>
      </c>
      <c r="AM50" s="47">
        <v>0.51839999999999997</v>
      </c>
      <c r="AP50" s="47">
        <f>0.312+0.013+0.055+0.224</f>
        <v>0.60399999999999998</v>
      </c>
      <c r="AU50" s="18"/>
      <c r="AV50" s="18"/>
      <c r="AW50" s="18"/>
      <c r="BD50" s="72"/>
    </row>
    <row r="51" spans="1:56" s="47" customFormat="1" x14ac:dyDescent="0.25">
      <c r="A51" s="19" t="s">
        <v>5889</v>
      </c>
      <c r="B51" s="19" t="s">
        <v>5893</v>
      </c>
      <c r="C51" s="19"/>
      <c r="D51" s="19"/>
      <c r="E51" s="47">
        <v>225</v>
      </c>
      <c r="F51" s="47" t="s">
        <v>4111</v>
      </c>
      <c r="G51" s="47" t="s">
        <v>4112</v>
      </c>
      <c r="H51" s="47" t="s">
        <v>4113</v>
      </c>
      <c r="I51" s="47" t="s">
        <v>1031</v>
      </c>
      <c r="J51" s="47" t="s">
        <v>4114</v>
      </c>
      <c r="K51" s="47" t="s">
        <v>4115</v>
      </c>
      <c r="L51" s="47">
        <v>22</v>
      </c>
      <c r="M51" s="47">
        <v>25</v>
      </c>
      <c r="N51" s="47">
        <v>2011</v>
      </c>
      <c r="O51" s="18" t="s">
        <v>6059</v>
      </c>
      <c r="P51" s="47">
        <v>1</v>
      </c>
      <c r="Q51" s="18" t="s">
        <v>5525</v>
      </c>
      <c r="R51" s="21" t="s">
        <v>6136</v>
      </c>
      <c r="S51" s="21" t="s">
        <v>6137</v>
      </c>
      <c r="T51" s="21" t="s">
        <v>6138</v>
      </c>
      <c r="U51" s="18" t="s">
        <v>5333</v>
      </c>
      <c r="V51" s="18" t="s">
        <v>5433</v>
      </c>
      <c r="W51" s="47">
        <v>1.7949999999999999</v>
      </c>
      <c r="X51" s="47">
        <v>0.18720000000000001</v>
      </c>
      <c r="Y51" s="47">
        <v>0.56730000000000003</v>
      </c>
      <c r="Z51" s="47">
        <v>0.5625</v>
      </c>
      <c r="AA51" s="21">
        <v>15</v>
      </c>
      <c r="AB51" s="47">
        <v>1.6153999999999999</v>
      </c>
      <c r="AC51" s="47">
        <v>3</v>
      </c>
      <c r="AD51" s="18" t="s">
        <v>6125</v>
      </c>
      <c r="AE51" s="18">
        <v>14</v>
      </c>
      <c r="AF51" s="18">
        <v>8</v>
      </c>
      <c r="AG51" s="47">
        <v>9</v>
      </c>
      <c r="AH51" s="47">
        <f>79+8+15</f>
        <v>102</v>
      </c>
      <c r="AI51" s="18" t="s">
        <v>5849</v>
      </c>
      <c r="AJ51" s="18" t="s">
        <v>6060</v>
      </c>
      <c r="AK51" s="18">
        <v>0.63619999999999999</v>
      </c>
      <c r="AM51" s="47">
        <v>0.59570000000000001</v>
      </c>
      <c r="AP51" s="47">
        <f>0.312+0.013+0.04+0.042+0.284</f>
        <v>0.69099999999999995</v>
      </c>
      <c r="AU51" s="18"/>
      <c r="AV51" s="18"/>
      <c r="AW51" s="18"/>
      <c r="BD51" s="72"/>
    </row>
    <row r="52" spans="1:56" s="47" customFormat="1" x14ac:dyDescent="0.25">
      <c r="A52" s="19" t="s">
        <v>5889</v>
      </c>
      <c r="B52" s="19" t="s">
        <v>5893</v>
      </c>
      <c r="C52" s="19"/>
      <c r="D52" s="19"/>
      <c r="E52" s="47">
        <v>225</v>
      </c>
      <c r="F52" s="47" t="s">
        <v>4111</v>
      </c>
      <c r="G52" s="47" t="s">
        <v>4112</v>
      </c>
      <c r="H52" s="47" t="s">
        <v>4113</v>
      </c>
      <c r="I52" s="47" t="s">
        <v>1031</v>
      </c>
      <c r="J52" s="47" t="s">
        <v>4114</v>
      </c>
      <c r="K52" s="47" t="s">
        <v>4115</v>
      </c>
      <c r="L52" s="47">
        <v>22</v>
      </c>
      <c r="M52" s="47">
        <v>25</v>
      </c>
      <c r="N52" s="47">
        <v>2011</v>
      </c>
      <c r="O52" s="18" t="s">
        <v>6059</v>
      </c>
      <c r="P52" s="47">
        <v>1</v>
      </c>
      <c r="Q52" s="18" t="s">
        <v>5525</v>
      </c>
      <c r="R52" s="21" t="s">
        <v>6136</v>
      </c>
      <c r="S52" s="21" t="s">
        <v>6137</v>
      </c>
      <c r="T52" s="21" t="s">
        <v>6138</v>
      </c>
      <c r="U52" s="18" t="s">
        <v>5333</v>
      </c>
      <c r="V52" s="18" t="s">
        <v>5433</v>
      </c>
      <c r="W52" s="47">
        <v>1.7949999999999999</v>
      </c>
      <c r="X52" s="47">
        <v>0.18720000000000001</v>
      </c>
      <c r="Y52" s="21">
        <v>0.30270000000000002</v>
      </c>
      <c r="Z52" s="21">
        <v>0.33339999999999997</v>
      </c>
      <c r="AA52" s="21">
        <v>15</v>
      </c>
      <c r="AB52" s="47">
        <v>1.6153999999999999</v>
      </c>
      <c r="AC52" s="47">
        <v>2.4615</v>
      </c>
      <c r="AD52" s="18" t="s">
        <v>6016</v>
      </c>
      <c r="AE52" s="18">
        <v>14</v>
      </c>
      <c r="AF52" s="18">
        <v>8</v>
      </c>
      <c r="AG52" s="47">
        <v>9</v>
      </c>
      <c r="AH52" s="47">
        <f>79+8+15</f>
        <v>102</v>
      </c>
      <c r="AI52" s="18" t="s">
        <v>5849</v>
      </c>
      <c r="AJ52" s="18" t="s">
        <v>6060</v>
      </c>
      <c r="AK52" s="18">
        <v>0.79159999999999997</v>
      </c>
      <c r="AM52" s="47">
        <v>0.6714</v>
      </c>
      <c r="AP52" s="47">
        <f>0.312+0.013+0.04+0.042+0.141+0.242</f>
        <v>0.78999999999999992</v>
      </c>
      <c r="AU52" s="18"/>
      <c r="AV52" s="18"/>
      <c r="AW52" s="18"/>
      <c r="BD52" s="72"/>
    </row>
    <row r="53" spans="1:56" s="47" customFormat="1" x14ac:dyDescent="0.25">
      <c r="A53" s="19" t="s">
        <v>5889</v>
      </c>
      <c r="B53" s="19" t="s">
        <v>5893</v>
      </c>
      <c r="C53" s="19"/>
      <c r="D53" s="19"/>
      <c r="E53" s="47">
        <v>225</v>
      </c>
      <c r="F53" s="47" t="s">
        <v>4111</v>
      </c>
      <c r="G53" s="47" t="s">
        <v>4112</v>
      </c>
      <c r="H53" s="47" t="s">
        <v>4113</v>
      </c>
      <c r="I53" s="47" t="s">
        <v>1031</v>
      </c>
      <c r="J53" s="47" t="s">
        <v>4114</v>
      </c>
      <c r="K53" s="47" t="s">
        <v>4115</v>
      </c>
      <c r="L53" s="47">
        <v>22</v>
      </c>
      <c r="M53" s="47">
        <v>25</v>
      </c>
      <c r="N53" s="47">
        <v>2011</v>
      </c>
      <c r="O53" s="18" t="s">
        <v>6059</v>
      </c>
      <c r="P53" s="47">
        <v>1</v>
      </c>
      <c r="Q53" s="18" t="s">
        <v>5525</v>
      </c>
      <c r="R53" s="21" t="s">
        <v>6136</v>
      </c>
      <c r="S53" s="21" t="s">
        <v>6137</v>
      </c>
      <c r="T53" s="21" t="s">
        <v>6138</v>
      </c>
      <c r="U53" s="18" t="s">
        <v>5333</v>
      </c>
      <c r="V53" s="18" t="s">
        <v>5433</v>
      </c>
      <c r="W53" s="47">
        <v>1.7949999999999999</v>
      </c>
      <c r="X53" s="47">
        <v>0.18720000000000001</v>
      </c>
      <c r="Y53" s="21">
        <v>0.5413</v>
      </c>
      <c r="Z53" s="21">
        <v>0.4899</v>
      </c>
      <c r="AA53" s="21">
        <v>15</v>
      </c>
      <c r="AB53" s="47">
        <v>1.6153999999999999</v>
      </c>
      <c r="AC53" s="47">
        <v>4.0769000000000002</v>
      </c>
      <c r="AD53" s="18" t="s">
        <v>6126</v>
      </c>
      <c r="AE53" s="18">
        <v>14</v>
      </c>
      <c r="AF53" s="18">
        <v>15</v>
      </c>
      <c r="AG53" s="47">
        <v>9</v>
      </c>
      <c r="AH53" s="47">
        <f>79+8+15</f>
        <v>102</v>
      </c>
      <c r="AI53" s="18" t="s">
        <v>5849</v>
      </c>
      <c r="AJ53" s="18" t="s">
        <v>6060</v>
      </c>
      <c r="AK53" s="18">
        <v>0.79559999999999997</v>
      </c>
      <c r="AM53" s="47">
        <v>0.59489999999999998</v>
      </c>
      <c r="AP53" s="47">
        <f>0.312+0.013+0.04+0.042+0.141+0.227</f>
        <v>0.77499999999999991</v>
      </c>
      <c r="AU53" s="18"/>
      <c r="AV53" s="18"/>
      <c r="AW53" s="18"/>
      <c r="BD53" s="72"/>
    </row>
    <row r="54" spans="1:56" s="47" customFormat="1" x14ac:dyDescent="0.25">
      <c r="A54" s="19" t="s">
        <v>5889</v>
      </c>
      <c r="B54" s="19" t="s">
        <v>5893</v>
      </c>
      <c r="C54" s="19"/>
      <c r="D54" s="19"/>
      <c r="E54" s="47">
        <v>225</v>
      </c>
      <c r="F54" s="47" t="s">
        <v>4111</v>
      </c>
      <c r="G54" s="47" t="s">
        <v>4112</v>
      </c>
      <c r="H54" s="47" t="s">
        <v>4113</v>
      </c>
      <c r="I54" s="47" t="s">
        <v>1031</v>
      </c>
      <c r="J54" s="47" t="s">
        <v>4114</v>
      </c>
      <c r="K54" s="47" t="s">
        <v>4115</v>
      </c>
      <c r="L54" s="47">
        <v>22</v>
      </c>
      <c r="M54" s="47">
        <v>25</v>
      </c>
      <c r="N54" s="47">
        <v>2011</v>
      </c>
      <c r="O54" s="18" t="s">
        <v>6059</v>
      </c>
      <c r="P54" s="47">
        <v>1</v>
      </c>
      <c r="Q54" s="18" t="s">
        <v>5525</v>
      </c>
      <c r="R54" s="21" t="s">
        <v>6136</v>
      </c>
      <c r="S54" s="21" t="s">
        <v>6137</v>
      </c>
      <c r="T54" s="21" t="s">
        <v>6138</v>
      </c>
      <c r="U54" s="18" t="s">
        <v>5333</v>
      </c>
      <c r="V54" s="18" t="s">
        <v>5433</v>
      </c>
      <c r="W54" s="47">
        <v>0.46150000000000002</v>
      </c>
      <c r="X54" s="47">
        <v>0.49459999999999998</v>
      </c>
      <c r="Y54" s="47">
        <v>0.56730000000000003</v>
      </c>
      <c r="Z54" s="47">
        <v>0.5625</v>
      </c>
      <c r="AA54" s="21">
        <v>15</v>
      </c>
      <c r="AB54" s="47">
        <v>3.2307999999999999</v>
      </c>
      <c r="AC54" s="47">
        <v>3</v>
      </c>
      <c r="AD54" s="18" t="s">
        <v>6127</v>
      </c>
      <c r="AE54" s="18">
        <v>8</v>
      </c>
      <c r="AF54" s="18">
        <v>8</v>
      </c>
      <c r="AG54" s="47">
        <v>9</v>
      </c>
      <c r="AH54" s="47">
        <f>79+8+15</f>
        <v>102</v>
      </c>
      <c r="AI54" s="18" t="s">
        <v>5849</v>
      </c>
      <c r="AJ54" s="18" t="s">
        <v>6060</v>
      </c>
      <c r="AK54" s="18">
        <v>0.29949999999999999</v>
      </c>
      <c r="AM54" s="47">
        <v>0.2487</v>
      </c>
      <c r="AP54" s="47">
        <f>0.224+0.055+0.04+0.042+0.284</f>
        <v>0.64500000000000002</v>
      </c>
      <c r="AU54" s="18"/>
      <c r="AV54" s="18"/>
      <c r="AW54" s="18"/>
      <c r="BD54" s="72"/>
    </row>
    <row r="55" spans="1:56" s="47" customFormat="1" x14ac:dyDescent="0.25">
      <c r="A55" s="19" t="s">
        <v>5889</v>
      </c>
      <c r="B55" s="19" t="s">
        <v>5893</v>
      </c>
      <c r="C55" s="19"/>
      <c r="D55" s="19"/>
      <c r="E55" s="47">
        <v>225</v>
      </c>
      <c r="F55" s="47" t="s">
        <v>4111</v>
      </c>
      <c r="G55" s="47" t="s">
        <v>4112</v>
      </c>
      <c r="H55" s="47" t="s">
        <v>4113</v>
      </c>
      <c r="I55" s="47" t="s">
        <v>1031</v>
      </c>
      <c r="J55" s="47" t="s">
        <v>4114</v>
      </c>
      <c r="K55" s="47" t="s">
        <v>4115</v>
      </c>
      <c r="L55" s="47">
        <v>22</v>
      </c>
      <c r="M55" s="47">
        <v>25</v>
      </c>
      <c r="N55" s="47">
        <v>2011</v>
      </c>
      <c r="O55" s="18" t="s">
        <v>6059</v>
      </c>
      <c r="P55" s="47">
        <v>1</v>
      </c>
      <c r="Q55" s="18" t="s">
        <v>5525</v>
      </c>
      <c r="R55" s="21" t="s">
        <v>6136</v>
      </c>
      <c r="S55" s="21" t="s">
        <v>6137</v>
      </c>
      <c r="T55" s="21" t="s">
        <v>6138</v>
      </c>
      <c r="U55" s="18" t="s">
        <v>5333</v>
      </c>
      <c r="V55" s="18" t="s">
        <v>5433</v>
      </c>
      <c r="W55" s="47">
        <v>0.46150000000000002</v>
      </c>
      <c r="X55" s="47">
        <v>0.49459999999999998</v>
      </c>
      <c r="Y55" s="21">
        <v>0.30270000000000002</v>
      </c>
      <c r="Z55" s="21">
        <v>0.33339999999999997</v>
      </c>
      <c r="AA55" s="21">
        <v>15</v>
      </c>
      <c r="AB55" s="47">
        <v>3.2307999999999999</v>
      </c>
      <c r="AC55" s="47">
        <v>2.4615</v>
      </c>
      <c r="AD55" s="18" t="s">
        <v>6128</v>
      </c>
      <c r="AE55" s="18">
        <v>8</v>
      </c>
      <c r="AF55" s="18">
        <v>8</v>
      </c>
      <c r="AG55" s="47">
        <v>9</v>
      </c>
      <c r="AH55" s="47">
        <f>79+8+15</f>
        <v>102</v>
      </c>
      <c r="AI55" s="18" t="s">
        <v>5849</v>
      </c>
      <c r="AJ55" s="18" t="s">
        <v>6060</v>
      </c>
      <c r="AK55" s="18">
        <v>0.66959999999999997</v>
      </c>
      <c r="AM55" s="47">
        <v>0.52659999999999996</v>
      </c>
      <c r="AP55" s="47">
        <f>0.224+0.055+0.04+0.042+0.141+0.242</f>
        <v>0.74399999999999999</v>
      </c>
      <c r="AU55" s="18"/>
      <c r="AV55" s="18"/>
      <c r="AW55" s="18"/>
      <c r="BD55" s="72"/>
    </row>
    <row r="56" spans="1:56" s="47" customFormat="1" x14ac:dyDescent="0.25">
      <c r="A56" s="19" t="s">
        <v>5889</v>
      </c>
      <c r="B56" s="19" t="s">
        <v>5893</v>
      </c>
      <c r="C56" s="19"/>
      <c r="D56" s="19"/>
      <c r="E56" s="47">
        <v>225</v>
      </c>
      <c r="F56" s="47" t="s">
        <v>4111</v>
      </c>
      <c r="G56" s="47" t="s">
        <v>4112</v>
      </c>
      <c r="H56" s="47" t="s">
        <v>4113</v>
      </c>
      <c r="I56" s="47" t="s">
        <v>1031</v>
      </c>
      <c r="J56" s="47" t="s">
        <v>4114</v>
      </c>
      <c r="K56" s="47" t="s">
        <v>4115</v>
      </c>
      <c r="L56" s="47">
        <v>22</v>
      </c>
      <c r="M56" s="47">
        <v>25</v>
      </c>
      <c r="N56" s="47">
        <v>2011</v>
      </c>
      <c r="O56" s="18" t="s">
        <v>6059</v>
      </c>
      <c r="P56" s="47">
        <v>1</v>
      </c>
      <c r="Q56" s="18" t="s">
        <v>5525</v>
      </c>
      <c r="R56" s="21" t="s">
        <v>6136</v>
      </c>
      <c r="S56" s="21" t="s">
        <v>6137</v>
      </c>
      <c r="T56" s="21" t="s">
        <v>6138</v>
      </c>
      <c r="U56" s="18" t="s">
        <v>5333</v>
      </c>
      <c r="V56" s="18" t="s">
        <v>5433</v>
      </c>
      <c r="W56" s="47">
        <v>0.46150000000000002</v>
      </c>
      <c r="X56" s="47">
        <v>0.49459999999999998</v>
      </c>
      <c r="Y56" s="21">
        <v>0.5413</v>
      </c>
      <c r="Z56" s="21">
        <v>0.4899</v>
      </c>
      <c r="AA56" s="21">
        <v>15</v>
      </c>
      <c r="AB56" s="47">
        <v>3.2307999999999999</v>
      </c>
      <c r="AC56" s="47">
        <v>4.0769000000000002</v>
      </c>
      <c r="AD56" s="18" t="s">
        <v>6129</v>
      </c>
      <c r="AE56" s="18">
        <v>8</v>
      </c>
      <c r="AF56" s="18">
        <v>15</v>
      </c>
      <c r="AG56" s="47">
        <v>9</v>
      </c>
      <c r="AH56" s="47">
        <f>79+8+15</f>
        <v>102</v>
      </c>
      <c r="AI56" s="18" t="s">
        <v>5849</v>
      </c>
      <c r="AJ56" s="18" t="s">
        <v>6060</v>
      </c>
      <c r="AK56" s="18">
        <v>0.59370000000000001</v>
      </c>
      <c r="AM56" s="47">
        <v>0.43919999999999998</v>
      </c>
      <c r="AP56" s="47">
        <f>0.224+0.055+0.04+0.042+0.141+0.227</f>
        <v>0.72899999999999998</v>
      </c>
      <c r="AU56" s="18"/>
      <c r="AV56" s="18"/>
      <c r="AW56" s="18"/>
      <c r="BD56" s="72"/>
    </row>
    <row r="57" spans="1:56" s="47" customFormat="1" x14ac:dyDescent="0.25">
      <c r="A57" s="19" t="s">
        <v>5889</v>
      </c>
      <c r="B57" s="19" t="s">
        <v>5893</v>
      </c>
      <c r="C57" s="19"/>
      <c r="D57" s="19"/>
      <c r="E57" s="47">
        <v>225</v>
      </c>
      <c r="F57" s="47" t="s">
        <v>4111</v>
      </c>
      <c r="G57" s="47" t="s">
        <v>4112</v>
      </c>
      <c r="H57" s="47" t="s">
        <v>4113</v>
      </c>
      <c r="I57" s="47" t="s">
        <v>1031</v>
      </c>
      <c r="J57" s="47" t="s">
        <v>4114</v>
      </c>
      <c r="K57" s="47" t="s">
        <v>4115</v>
      </c>
      <c r="L57" s="47">
        <v>22</v>
      </c>
      <c r="M57" s="47">
        <v>25</v>
      </c>
      <c r="N57" s="47">
        <v>2011</v>
      </c>
      <c r="O57" s="18" t="s">
        <v>6059</v>
      </c>
      <c r="P57" s="47">
        <v>1</v>
      </c>
      <c r="Q57" s="18" t="s">
        <v>5525</v>
      </c>
      <c r="R57" s="21" t="s">
        <v>6136</v>
      </c>
      <c r="S57" s="21" t="s">
        <v>6137</v>
      </c>
      <c r="T57" s="21" t="s">
        <v>6138</v>
      </c>
      <c r="U57" s="18" t="s">
        <v>5333</v>
      </c>
      <c r="V57" s="18" t="s">
        <v>5433</v>
      </c>
      <c r="W57" s="47">
        <v>0.56730000000000003</v>
      </c>
      <c r="X57" s="47">
        <v>0.5625</v>
      </c>
      <c r="Y57" s="21">
        <v>0.30270000000000002</v>
      </c>
      <c r="Z57" s="21">
        <v>0.33339999999999997</v>
      </c>
      <c r="AA57" s="21">
        <v>15</v>
      </c>
      <c r="AB57" s="47">
        <v>3</v>
      </c>
      <c r="AC57" s="47">
        <v>2.4615</v>
      </c>
      <c r="AD57" s="18" t="s">
        <v>6130</v>
      </c>
      <c r="AE57" s="18">
        <v>8</v>
      </c>
      <c r="AF57" s="18">
        <v>8</v>
      </c>
      <c r="AG57" s="47">
        <v>9</v>
      </c>
      <c r="AH57" s="47">
        <f>79+8+15</f>
        <v>102</v>
      </c>
      <c r="AI57" s="18" t="s">
        <v>5849</v>
      </c>
      <c r="AJ57" s="18" t="s">
        <v>6060</v>
      </c>
      <c r="AK57" s="18">
        <v>0.50370000000000004</v>
      </c>
      <c r="AM57" s="47">
        <v>0.40439999999999998</v>
      </c>
      <c r="AP57" s="47">
        <f>0.284+0.141+0.242</f>
        <v>0.66699999999999993</v>
      </c>
      <c r="AU57" s="18"/>
      <c r="AV57" s="18"/>
      <c r="AW57" s="18"/>
      <c r="BD57" s="72"/>
    </row>
    <row r="58" spans="1:56" s="47" customFormat="1" x14ac:dyDescent="0.25">
      <c r="A58" s="19" t="s">
        <v>5889</v>
      </c>
      <c r="B58" s="19" t="s">
        <v>5893</v>
      </c>
      <c r="C58" s="19"/>
      <c r="D58" s="19"/>
      <c r="E58" s="47">
        <v>225</v>
      </c>
      <c r="F58" s="47" t="s">
        <v>4111</v>
      </c>
      <c r="G58" s="47" t="s">
        <v>4112</v>
      </c>
      <c r="H58" s="47" t="s">
        <v>4113</v>
      </c>
      <c r="I58" s="47" t="s">
        <v>1031</v>
      </c>
      <c r="J58" s="47" t="s">
        <v>4114</v>
      </c>
      <c r="K58" s="47" t="s">
        <v>4115</v>
      </c>
      <c r="L58" s="47">
        <v>22</v>
      </c>
      <c r="M58" s="47">
        <v>25</v>
      </c>
      <c r="N58" s="47">
        <v>2011</v>
      </c>
      <c r="O58" s="18" t="s">
        <v>6059</v>
      </c>
      <c r="P58" s="47">
        <v>1</v>
      </c>
      <c r="Q58" s="18" t="s">
        <v>5525</v>
      </c>
      <c r="R58" s="21" t="s">
        <v>6136</v>
      </c>
      <c r="S58" s="21" t="s">
        <v>6137</v>
      </c>
      <c r="T58" s="21" t="s">
        <v>6138</v>
      </c>
      <c r="U58" s="18" t="s">
        <v>5333</v>
      </c>
      <c r="V58" s="18" t="s">
        <v>5433</v>
      </c>
      <c r="W58" s="47">
        <v>0.56730000000000003</v>
      </c>
      <c r="X58" s="47">
        <v>0.5625</v>
      </c>
      <c r="Y58" s="21">
        <v>0.5413</v>
      </c>
      <c r="Z58" s="21">
        <v>0.4899</v>
      </c>
      <c r="AA58" s="21">
        <v>15</v>
      </c>
      <c r="AB58" s="47">
        <v>3</v>
      </c>
      <c r="AC58" s="47">
        <v>4.0769000000000002</v>
      </c>
      <c r="AD58" s="18" t="s">
        <v>6131</v>
      </c>
      <c r="AE58" s="18">
        <v>8</v>
      </c>
      <c r="AF58" s="18">
        <v>15</v>
      </c>
      <c r="AG58" s="47">
        <v>9</v>
      </c>
      <c r="AH58" s="47">
        <f>79+8+15</f>
        <v>102</v>
      </c>
      <c r="AI58" s="18" t="s">
        <v>5849</v>
      </c>
      <c r="AJ58" s="18" t="s">
        <v>6060</v>
      </c>
      <c r="AK58" s="18">
        <v>0.4047</v>
      </c>
      <c r="AM58" s="47">
        <v>0.3221</v>
      </c>
      <c r="AP58" s="47">
        <f>0.284+0.141+0.227</f>
        <v>0.65199999999999991</v>
      </c>
      <c r="AU58" s="18"/>
      <c r="AV58" s="18"/>
      <c r="AW58" s="18"/>
      <c r="BD58" s="72"/>
    </row>
    <row r="59" spans="1:56" s="35" customFormat="1" x14ac:dyDescent="0.25">
      <c r="A59" s="52" t="s">
        <v>5889</v>
      </c>
      <c r="B59" s="52" t="s">
        <v>5893</v>
      </c>
      <c r="C59" s="52"/>
      <c r="D59" s="52"/>
      <c r="E59" s="35">
        <v>225</v>
      </c>
      <c r="F59" s="35" t="s">
        <v>4111</v>
      </c>
      <c r="G59" s="35" t="s">
        <v>4112</v>
      </c>
      <c r="H59" s="35" t="s">
        <v>4113</v>
      </c>
      <c r="I59" s="35" t="s">
        <v>1031</v>
      </c>
      <c r="J59" s="35" t="s">
        <v>4114</v>
      </c>
      <c r="K59" s="35" t="s">
        <v>4115</v>
      </c>
      <c r="L59" s="35">
        <v>22</v>
      </c>
      <c r="M59" s="35">
        <v>25</v>
      </c>
      <c r="N59" s="35">
        <v>2011</v>
      </c>
      <c r="O59" s="37" t="s">
        <v>6059</v>
      </c>
      <c r="P59" s="35">
        <v>1</v>
      </c>
      <c r="Q59" s="37" t="s">
        <v>5525</v>
      </c>
      <c r="R59" s="35" t="s">
        <v>6136</v>
      </c>
      <c r="S59" s="35" t="s">
        <v>6137</v>
      </c>
      <c r="T59" s="35" t="s">
        <v>6138</v>
      </c>
      <c r="U59" s="37" t="s">
        <v>5333</v>
      </c>
      <c r="V59" s="37" t="s">
        <v>5433</v>
      </c>
      <c r="W59" s="35">
        <v>0.30270000000000002</v>
      </c>
      <c r="X59" s="35">
        <v>0.33339999999999997</v>
      </c>
      <c r="Y59" s="35">
        <v>0.5413</v>
      </c>
      <c r="Z59" s="35">
        <v>0.4899</v>
      </c>
      <c r="AA59" s="35">
        <v>15</v>
      </c>
      <c r="AB59" s="35">
        <v>2.4615</v>
      </c>
      <c r="AC59" s="35">
        <v>4.0769000000000002</v>
      </c>
      <c r="AD59" s="37" t="s">
        <v>6132</v>
      </c>
      <c r="AE59" s="37">
        <v>8</v>
      </c>
      <c r="AF59" s="37">
        <v>15</v>
      </c>
      <c r="AG59" s="35">
        <v>9</v>
      </c>
      <c r="AH59" s="35">
        <f>79+8+15</f>
        <v>102</v>
      </c>
      <c r="AI59" s="37" t="s">
        <v>5849</v>
      </c>
      <c r="AJ59" s="37" t="s">
        <v>6060</v>
      </c>
      <c r="AK59" s="37">
        <v>0.44879999999999998</v>
      </c>
      <c r="AM59" s="35">
        <v>0.28639999999999999</v>
      </c>
      <c r="AP59" s="35">
        <f>0.242+0.227</f>
        <v>0.46899999999999997</v>
      </c>
      <c r="AU59" s="37"/>
      <c r="AV59" s="37"/>
      <c r="AW59" s="37"/>
      <c r="BD59" s="73"/>
    </row>
    <row r="60" spans="1:56" s="53" customFormat="1" x14ac:dyDescent="0.25">
      <c r="A60" s="76" t="s">
        <v>5889</v>
      </c>
      <c r="B60" s="76"/>
      <c r="C60" s="76"/>
      <c r="D60" s="53" t="s">
        <v>6062</v>
      </c>
      <c r="E60" s="53">
        <v>231</v>
      </c>
      <c r="F60" s="53" t="s">
        <v>2379</v>
      </c>
      <c r="G60" s="53" t="s">
        <v>2380</v>
      </c>
      <c r="H60" s="75" t="s">
        <v>2381</v>
      </c>
      <c r="I60" s="53" t="s">
        <v>111</v>
      </c>
      <c r="J60" s="53" t="s">
        <v>2382</v>
      </c>
      <c r="K60" s="53" t="s">
        <v>2383</v>
      </c>
      <c r="L60" s="53">
        <v>9</v>
      </c>
      <c r="M60" s="53">
        <v>9</v>
      </c>
      <c r="N60" s="53">
        <v>2015</v>
      </c>
      <c r="O60" s="53" t="s">
        <v>6188</v>
      </c>
      <c r="P60" s="53">
        <v>1</v>
      </c>
      <c r="Q60" s="75" t="s">
        <v>5474</v>
      </c>
      <c r="R60" s="53" t="s">
        <v>6146</v>
      </c>
      <c r="S60" s="53" t="s">
        <v>6147</v>
      </c>
      <c r="T60" s="53" t="s">
        <v>5528</v>
      </c>
      <c r="U60" s="75" t="s">
        <v>5333</v>
      </c>
      <c r="V60" s="75" t="s">
        <v>5433</v>
      </c>
      <c r="X60" s="53">
        <v>0.68400000000000005</v>
      </c>
      <c r="AA60" s="53">
        <v>15</v>
      </c>
      <c r="AB60" s="53">
        <v>6.14</v>
      </c>
      <c r="AD60" s="53" t="s">
        <v>6342</v>
      </c>
      <c r="AE60" s="53">
        <v>83</v>
      </c>
      <c r="AF60" s="53">
        <f>25+50+40+47</f>
        <v>162</v>
      </c>
      <c r="AG60" s="53">
        <v>5</v>
      </c>
      <c r="AH60" s="53">
        <v>679</v>
      </c>
      <c r="AI60" s="53" t="s">
        <v>6048</v>
      </c>
      <c r="AJ60" s="53" t="s">
        <v>6340</v>
      </c>
      <c r="AL60" s="53">
        <f>(0.156+0.385+0.44+0.362)/4</f>
        <v>0.33574999999999999</v>
      </c>
      <c r="AM60" s="53">
        <f>(0.017+0.031+0.075+0.023)/4</f>
        <v>3.6499999999999998E-2</v>
      </c>
      <c r="AS60" s="53" t="s">
        <v>6347</v>
      </c>
      <c r="AU60" s="75"/>
      <c r="AV60" s="75"/>
      <c r="AW60" s="75">
        <v>5.6100000000000004E-3</v>
      </c>
      <c r="AY60" s="53">
        <v>0.95799999999999996</v>
      </c>
    </row>
    <row r="61" spans="1:56" s="53" customFormat="1" x14ac:dyDescent="0.25">
      <c r="A61" s="76" t="s">
        <v>5889</v>
      </c>
      <c r="B61" s="76"/>
      <c r="C61" s="76"/>
      <c r="D61" s="53" t="s">
        <v>6062</v>
      </c>
      <c r="E61" s="53">
        <v>231</v>
      </c>
      <c r="F61" s="53" t="s">
        <v>2379</v>
      </c>
      <c r="G61" s="53" t="s">
        <v>2380</v>
      </c>
      <c r="H61" s="75" t="s">
        <v>2381</v>
      </c>
      <c r="I61" s="53" t="s">
        <v>111</v>
      </c>
      <c r="J61" s="53" t="s">
        <v>2382</v>
      </c>
      <c r="K61" s="53" t="s">
        <v>2383</v>
      </c>
      <c r="L61" s="53">
        <v>9</v>
      </c>
      <c r="M61" s="53">
        <v>9</v>
      </c>
      <c r="N61" s="53">
        <v>2015</v>
      </c>
      <c r="O61" s="53" t="s">
        <v>6188</v>
      </c>
      <c r="P61" s="53">
        <v>1</v>
      </c>
      <c r="Q61" s="75" t="s">
        <v>5474</v>
      </c>
      <c r="R61" s="53" t="s">
        <v>6146</v>
      </c>
      <c r="S61" s="53" t="s">
        <v>6147</v>
      </c>
      <c r="T61" s="53" t="s">
        <v>5528</v>
      </c>
      <c r="U61" s="75" t="s">
        <v>5333</v>
      </c>
      <c r="V61" s="75" t="s">
        <v>5433</v>
      </c>
      <c r="X61" s="53">
        <v>0.67600000000000005</v>
      </c>
      <c r="AA61" s="53">
        <v>15</v>
      </c>
      <c r="AB61" s="53">
        <v>6.19</v>
      </c>
      <c r="AD61" s="53" t="s">
        <v>6343</v>
      </c>
      <c r="AE61" s="53">
        <v>25</v>
      </c>
      <c r="AF61" s="53">
        <f>83+50+40+47</f>
        <v>220</v>
      </c>
      <c r="AG61" s="53">
        <v>5</v>
      </c>
      <c r="AH61" s="53">
        <v>679</v>
      </c>
      <c r="AI61" s="53" t="s">
        <v>6048</v>
      </c>
      <c r="AJ61" s="53" t="s">
        <v>6340</v>
      </c>
      <c r="AL61" s="53">
        <f>(0.156+0.083+0.256+0.053)/4</f>
        <v>0.13700000000000001</v>
      </c>
      <c r="AM61" s="53">
        <f>(0.017+0.004+0.03+0.006)/4</f>
        <v>1.4250000000000001E-2</v>
      </c>
      <c r="AS61" s="53" t="s">
        <v>6347</v>
      </c>
      <c r="AU61" s="75"/>
      <c r="AV61" s="75"/>
      <c r="AW61" s="75">
        <v>8.2400000000000008E-3</v>
      </c>
      <c r="AY61" s="53">
        <v>1.022</v>
      </c>
    </row>
    <row r="62" spans="1:56" s="53" customFormat="1" x14ac:dyDescent="0.25">
      <c r="A62" s="76" t="s">
        <v>5889</v>
      </c>
      <c r="B62" s="76"/>
      <c r="C62" s="76"/>
      <c r="D62" s="53" t="s">
        <v>6062</v>
      </c>
      <c r="E62" s="53">
        <v>231</v>
      </c>
      <c r="F62" s="53" t="s">
        <v>2379</v>
      </c>
      <c r="G62" s="53" t="s">
        <v>2380</v>
      </c>
      <c r="H62" s="75" t="s">
        <v>2381</v>
      </c>
      <c r="I62" s="53" t="s">
        <v>111</v>
      </c>
      <c r="J62" s="53" t="s">
        <v>2382</v>
      </c>
      <c r="K62" s="53" t="s">
        <v>2383</v>
      </c>
      <c r="L62" s="53">
        <v>9</v>
      </c>
      <c r="M62" s="53">
        <v>9</v>
      </c>
      <c r="N62" s="53">
        <v>2015</v>
      </c>
      <c r="O62" s="53" t="s">
        <v>6188</v>
      </c>
      <c r="P62" s="53">
        <v>1</v>
      </c>
      <c r="Q62" s="75" t="s">
        <v>5474</v>
      </c>
      <c r="R62" s="53" t="s">
        <v>6146</v>
      </c>
      <c r="S62" s="53" t="s">
        <v>6147</v>
      </c>
      <c r="T62" s="53" t="s">
        <v>5528</v>
      </c>
      <c r="U62" s="75" t="s">
        <v>5333</v>
      </c>
      <c r="V62" s="75" t="s">
        <v>5433</v>
      </c>
      <c r="X62" s="53">
        <v>0.66700000000000004</v>
      </c>
      <c r="AA62" s="53">
        <v>15</v>
      </c>
      <c r="AB62" s="53">
        <v>6.01</v>
      </c>
      <c r="AD62" s="53" t="s">
        <v>6344</v>
      </c>
      <c r="AE62" s="53">
        <v>50</v>
      </c>
      <c r="AF62" s="53">
        <f>83+25+40+47</f>
        <v>195</v>
      </c>
      <c r="AG62" s="53">
        <v>5</v>
      </c>
      <c r="AH62" s="53">
        <v>679</v>
      </c>
      <c r="AI62" s="53" t="s">
        <v>6048</v>
      </c>
      <c r="AJ62" s="53" t="s">
        <v>6340</v>
      </c>
      <c r="AL62" s="53">
        <f>(0.385+0.083+0.136+0.042)/4</f>
        <v>0.16150000000000003</v>
      </c>
      <c r="AM62" s="53">
        <f>(0.031+0.004+0.012+0.016)/4</f>
        <v>1.575E-2</v>
      </c>
      <c r="AS62" s="53" t="s">
        <v>6347</v>
      </c>
      <c r="AU62" s="75"/>
      <c r="AV62" s="75"/>
      <c r="AW62" s="75">
        <v>3.7100000000000002E-3</v>
      </c>
      <c r="AY62" s="53">
        <v>0.44400000000000001</v>
      </c>
    </row>
    <row r="63" spans="1:56" s="53" customFormat="1" x14ac:dyDescent="0.25">
      <c r="A63" s="76" t="s">
        <v>5889</v>
      </c>
      <c r="B63" s="76"/>
      <c r="C63" s="76"/>
      <c r="D63" s="53" t="s">
        <v>6062</v>
      </c>
      <c r="E63" s="53">
        <v>231</v>
      </c>
      <c r="F63" s="53" t="s">
        <v>2379</v>
      </c>
      <c r="G63" s="53" t="s">
        <v>2380</v>
      </c>
      <c r="H63" s="75" t="s">
        <v>2381</v>
      </c>
      <c r="I63" s="53" t="s">
        <v>111</v>
      </c>
      <c r="J63" s="53" t="s">
        <v>2382</v>
      </c>
      <c r="K63" s="53" t="s">
        <v>2383</v>
      </c>
      <c r="L63" s="53">
        <v>9</v>
      </c>
      <c r="M63" s="53">
        <v>9</v>
      </c>
      <c r="N63" s="53">
        <v>2015</v>
      </c>
      <c r="O63" s="53" t="s">
        <v>6188</v>
      </c>
      <c r="P63" s="53">
        <v>1</v>
      </c>
      <c r="Q63" s="75" t="s">
        <v>5474</v>
      </c>
      <c r="R63" s="53" t="s">
        <v>6146</v>
      </c>
      <c r="S63" s="53" t="s">
        <v>6147</v>
      </c>
      <c r="T63" s="53" t="s">
        <v>5528</v>
      </c>
      <c r="U63" s="75" t="s">
        <v>5333</v>
      </c>
      <c r="V63" s="75" t="s">
        <v>5433</v>
      </c>
      <c r="X63" s="53">
        <v>0.60399999999999998</v>
      </c>
      <c r="AA63" s="53">
        <v>15</v>
      </c>
      <c r="AB63" s="53">
        <v>5.53</v>
      </c>
      <c r="AD63" s="53" t="s">
        <v>6345</v>
      </c>
      <c r="AE63" s="53">
        <v>40</v>
      </c>
      <c r="AF63" s="53">
        <f>83+25+50+47</f>
        <v>205</v>
      </c>
      <c r="AG63" s="53">
        <v>5</v>
      </c>
      <c r="AH63" s="53">
        <v>679</v>
      </c>
      <c r="AI63" s="53" t="s">
        <v>6048</v>
      </c>
      <c r="AJ63" s="53" t="s">
        <v>6340</v>
      </c>
      <c r="AL63" s="53">
        <f>(0.44+0.256+0.136+0.25)/4</f>
        <v>0.27049999999999996</v>
      </c>
      <c r="AM63" s="53">
        <f>(0.075+0.03+0.012+0.054)/4</f>
        <v>4.2749999999999996E-2</v>
      </c>
      <c r="AS63" s="53" t="s">
        <v>6347</v>
      </c>
      <c r="AU63" s="75"/>
      <c r="AV63" s="75"/>
      <c r="AW63" s="75">
        <v>3.4099999999999998E-3</v>
      </c>
      <c r="AY63" s="53">
        <v>7.2999999999999995E-2</v>
      </c>
    </row>
    <row r="64" spans="1:56" s="55" customFormat="1" x14ac:dyDescent="0.25">
      <c r="A64" s="54" t="s">
        <v>5889</v>
      </c>
      <c r="B64" s="54"/>
      <c r="C64" s="54"/>
      <c r="D64" s="55" t="s">
        <v>6062</v>
      </c>
      <c r="E64" s="55">
        <v>231</v>
      </c>
      <c r="F64" s="55" t="s">
        <v>2379</v>
      </c>
      <c r="G64" s="55" t="s">
        <v>2380</v>
      </c>
      <c r="H64" s="69" t="s">
        <v>2381</v>
      </c>
      <c r="I64" s="55" t="s">
        <v>111</v>
      </c>
      <c r="J64" s="55" t="s">
        <v>2382</v>
      </c>
      <c r="K64" s="55" t="s">
        <v>2383</v>
      </c>
      <c r="L64" s="55">
        <v>9</v>
      </c>
      <c r="M64" s="55">
        <v>9</v>
      </c>
      <c r="N64" s="55">
        <v>2015</v>
      </c>
      <c r="O64" s="55" t="s">
        <v>6188</v>
      </c>
      <c r="P64" s="55">
        <v>1</v>
      </c>
      <c r="Q64" s="69" t="s">
        <v>5474</v>
      </c>
      <c r="R64" s="53" t="s">
        <v>6146</v>
      </c>
      <c r="S64" s="53" t="s">
        <v>6147</v>
      </c>
      <c r="T64" s="55" t="s">
        <v>5528</v>
      </c>
      <c r="U64" s="69" t="s">
        <v>5333</v>
      </c>
      <c r="V64" s="69" t="s">
        <v>5433</v>
      </c>
      <c r="X64" s="55">
        <v>0.68700000000000006</v>
      </c>
      <c r="AA64" s="53">
        <v>15</v>
      </c>
      <c r="AB64" s="55">
        <v>6</v>
      </c>
      <c r="AD64" s="55" t="s">
        <v>6346</v>
      </c>
      <c r="AE64" s="55">
        <v>47</v>
      </c>
      <c r="AF64" s="55">
        <f>83+25+50+40</f>
        <v>198</v>
      </c>
      <c r="AG64" s="55">
        <v>5</v>
      </c>
      <c r="AH64" s="55">
        <v>679</v>
      </c>
      <c r="AI64" s="53" t="s">
        <v>6048</v>
      </c>
      <c r="AJ64" s="53" t="s">
        <v>6340</v>
      </c>
      <c r="AL64" s="55">
        <f>(0.362+0.053+0.042+0.25)/4</f>
        <v>0.17674999999999999</v>
      </c>
      <c r="AM64" s="55">
        <f>(0.023+0.006+0.016+0.054)/4</f>
        <v>2.4750000000000001E-2</v>
      </c>
      <c r="AS64" s="53" t="s">
        <v>6347</v>
      </c>
      <c r="AU64" s="69"/>
      <c r="AV64" s="69"/>
      <c r="AW64" s="69">
        <v>8.7799999999999996E-3</v>
      </c>
      <c r="AY64" s="55">
        <v>0.75800000000000001</v>
      </c>
    </row>
    <row r="65" spans="1:41" s="47" customFormat="1" x14ac:dyDescent="0.25">
      <c r="A65" s="19" t="s">
        <v>5889</v>
      </c>
      <c r="B65" s="19" t="s">
        <v>5893</v>
      </c>
      <c r="C65" s="19"/>
      <c r="D65" s="19"/>
      <c r="E65" s="47">
        <v>232</v>
      </c>
      <c r="F65" s="47" t="s">
        <v>3234</v>
      </c>
      <c r="G65" s="47" t="s">
        <v>3235</v>
      </c>
      <c r="H65" s="47" t="s">
        <v>3236</v>
      </c>
      <c r="I65" s="47" t="s">
        <v>3237</v>
      </c>
      <c r="J65" s="47" t="s">
        <v>3238</v>
      </c>
      <c r="K65" s="47" t="s">
        <v>3239</v>
      </c>
      <c r="L65" s="47">
        <v>6</v>
      </c>
      <c r="M65" s="47">
        <v>7</v>
      </c>
      <c r="N65" s="47">
        <v>2013</v>
      </c>
      <c r="O65" s="47" t="s">
        <v>6188</v>
      </c>
      <c r="P65" s="47">
        <v>1</v>
      </c>
      <c r="Q65" s="18" t="s">
        <v>5474</v>
      </c>
      <c r="R65" s="47" t="s">
        <v>6146</v>
      </c>
      <c r="S65" s="47" t="s">
        <v>6147</v>
      </c>
      <c r="T65" s="47" t="s">
        <v>5528</v>
      </c>
      <c r="U65" s="18" t="s">
        <v>5333</v>
      </c>
      <c r="V65" s="18" t="s">
        <v>5433</v>
      </c>
      <c r="X65" s="47">
        <v>0.72799999999999998</v>
      </c>
      <c r="Z65" s="47">
        <v>0.68200000000000005</v>
      </c>
      <c r="AA65" s="47">
        <v>10</v>
      </c>
      <c r="AB65" s="47">
        <v>4.9000000000000004</v>
      </c>
      <c r="AC65" s="47">
        <v>4.3</v>
      </c>
      <c r="AD65" s="47" t="s">
        <v>6148</v>
      </c>
      <c r="AE65" s="47">
        <v>20</v>
      </c>
      <c r="AF65" s="47">
        <v>8</v>
      </c>
      <c r="AG65" s="47">
        <v>7</v>
      </c>
      <c r="AH65" s="47">
        <v>130</v>
      </c>
      <c r="AI65" s="47" t="s">
        <v>5849</v>
      </c>
      <c r="AJ65" s="47" t="s">
        <v>6167</v>
      </c>
      <c r="AM65" s="47">
        <v>1.9E-2</v>
      </c>
      <c r="AO65" s="47">
        <f>0.076+0.075</f>
        <v>0.151</v>
      </c>
    </row>
    <row r="66" spans="1:41" s="47" customFormat="1" x14ac:dyDescent="0.25">
      <c r="A66" s="19" t="s">
        <v>5889</v>
      </c>
      <c r="B66" s="19" t="s">
        <v>5893</v>
      </c>
      <c r="C66" s="19"/>
      <c r="D66" s="19"/>
      <c r="E66" s="47">
        <v>232</v>
      </c>
      <c r="F66" s="47" t="s">
        <v>3234</v>
      </c>
      <c r="G66" s="47" t="s">
        <v>3235</v>
      </c>
      <c r="H66" s="47" t="s">
        <v>3236</v>
      </c>
      <c r="I66" s="47" t="s">
        <v>3237</v>
      </c>
      <c r="J66" s="47" t="s">
        <v>3238</v>
      </c>
      <c r="K66" s="47" t="s">
        <v>3239</v>
      </c>
      <c r="L66" s="47">
        <v>6</v>
      </c>
      <c r="M66" s="47">
        <v>7</v>
      </c>
      <c r="N66" s="47">
        <v>2013</v>
      </c>
      <c r="O66" s="47" t="s">
        <v>6188</v>
      </c>
      <c r="P66" s="47">
        <v>1</v>
      </c>
      <c r="Q66" s="18" t="s">
        <v>5474</v>
      </c>
      <c r="R66" s="47" t="s">
        <v>6146</v>
      </c>
      <c r="S66" s="47" t="s">
        <v>6147</v>
      </c>
      <c r="T66" s="47" t="s">
        <v>5528</v>
      </c>
      <c r="U66" s="18" t="s">
        <v>5333</v>
      </c>
      <c r="V66" s="18" t="s">
        <v>5433</v>
      </c>
      <c r="X66" s="47">
        <v>0.72799999999999998</v>
      </c>
      <c r="Z66" s="47">
        <v>0.69399999999999995</v>
      </c>
      <c r="AA66" s="47">
        <v>10</v>
      </c>
      <c r="AB66" s="47">
        <v>4.9000000000000004</v>
      </c>
      <c r="AC66" s="47">
        <v>4.5</v>
      </c>
      <c r="AD66" s="47" t="s">
        <v>6149</v>
      </c>
      <c r="AE66" s="47">
        <v>20</v>
      </c>
      <c r="AF66" s="47">
        <v>21</v>
      </c>
      <c r="AG66" s="47">
        <v>7</v>
      </c>
      <c r="AH66" s="47">
        <v>130</v>
      </c>
      <c r="AI66" s="47" t="s">
        <v>5849</v>
      </c>
      <c r="AJ66" s="47" t="s">
        <v>6169</v>
      </c>
      <c r="AM66" s="47">
        <v>2.1999999999999999E-2</v>
      </c>
      <c r="AO66" s="47">
        <f>0.076+0.035+0.007+0.058+0.176</f>
        <v>0.35199999999999998</v>
      </c>
    </row>
    <row r="67" spans="1:41" s="47" customFormat="1" x14ac:dyDescent="0.25">
      <c r="A67" s="19" t="s">
        <v>5889</v>
      </c>
      <c r="B67" s="19" t="s">
        <v>5893</v>
      </c>
      <c r="C67" s="19"/>
      <c r="D67" s="19"/>
      <c r="E67" s="47">
        <v>232</v>
      </c>
      <c r="F67" s="47" t="s">
        <v>3234</v>
      </c>
      <c r="G67" s="47" t="s">
        <v>3235</v>
      </c>
      <c r="H67" s="47" t="s">
        <v>3236</v>
      </c>
      <c r="I67" s="47" t="s">
        <v>3237</v>
      </c>
      <c r="J67" s="47" t="s">
        <v>3238</v>
      </c>
      <c r="K67" s="47" t="s">
        <v>3239</v>
      </c>
      <c r="L67" s="47">
        <v>6</v>
      </c>
      <c r="M67" s="47">
        <v>7</v>
      </c>
      <c r="N67" s="47">
        <v>2013</v>
      </c>
      <c r="O67" s="47" t="s">
        <v>6188</v>
      </c>
      <c r="P67" s="47">
        <v>1</v>
      </c>
      <c r="Q67" s="18" t="s">
        <v>5474</v>
      </c>
      <c r="R67" s="47" t="s">
        <v>6146</v>
      </c>
      <c r="S67" s="47" t="s">
        <v>6147</v>
      </c>
      <c r="T67" s="47" t="s">
        <v>5528</v>
      </c>
      <c r="U67" s="18" t="s">
        <v>5333</v>
      </c>
      <c r="V67" s="18" t="s">
        <v>5433</v>
      </c>
      <c r="X67" s="47">
        <v>0.72799999999999998</v>
      </c>
      <c r="Z67" s="47">
        <v>0.747</v>
      </c>
      <c r="AA67" s="47">
        <v>10</v>
      </c>
      <c r="AB67" s="47">
        <v>4.9000000000000004</v>
      </c>
      <c r="AC67" s="47">
        <v>5.0999999999999996</v>
      </c>
      <c r="AD67" s="47" t="s">
        <v>6150</v>
      </c>
      <c r="AE67" s="47">
        <v>20</v>
      </c>
      <c r="AF67" s="47">
        <v>22</v>
      </c>
      <c r="AG67" s="47">
        <v>7</v>
      </c>
      <c r="AH67" s="47">
        <v>130</v>
      </c>
      <c r="AI67" s="47" t="s">
        <v>5849</v>
      </c>
      <c r="AJ67" s="47" t="s">
        <v>6170</v>
      </c>
      <c r="AM67" s="47">
        <v>2E-3</v>
      </c>
      <c r="AO67" s="47">
        <f>0.076+0.035+0.007+0.112</f>
        <v>0.23</v>
      </c>
    </row>
    <row r="68" spans="1:41" s="47" customFormat="1" x14ac:dyDescent="0.25">
      <c r="A68" s="19" t="s">
        <v>5889</v>
      </c>
      <c r="B68" s="19" t="s">
        <v>5893</v>
      </c>
      <c r="C68" s="19"/>
      <c r="D68" s="19"/>
      <c r="E68" s="47">
        <v>232</v>
      </c>
      <c r="F68" s="47" t="s">
        <v>3234</v>
      </c>
      <c r="G68" s="47" t="s">
        <v>3235</v>
      </c>
      <c r="H68" s="47" t="s">
        <v>3236</v>
      </c>
      <c r="I68" s="47" t="s">
        <v>3237</v>
      </c>
      <c r="J68" s="47" t="s">
        <v>3238</v>
      </c>
      <c r="K68" s="47" t="s">
        <v>3239</v>
      </c>
      <c r="L68" s="47">
        <v>6</v>
      </c>
      <c r="M68" s="47">
        <v>7</v>
      </c>
      <c r="N68" s="47">
        <v>2013</v>
      </c>
      <c r="O68" s="47" t="s">
        <v>6188</v>
      </c>
      <c r="P68" s="47">
        <v>1</v>
      </c>
      <c r="Q68" s="18" t="s">
        <v>5474</v>
      </c>
      <c r="R68" s="47" t="s">
        <v>6146</v>
      </c>
      <c r="S68" s="47" t="s">
        <v>6147</v>
      </c>
      <c r="T68" s="47" t="s">
        <v>5528</v>
      </c>
      <c r="U68" s="18" t="s">
        <v>5333</v>
      </c>
      <c r="V68" s="18" t="s">
        <v>5433</v>
      </c>
      <c r="X68" s="47">
        <v>0.72799999999999998</v>
      </c>
      <c r="Z68" s="47">
        <v>0.73499999999999999</v>
      </c>
      <c r="AA68" s="47">
        <v>10</v>
      </c>
      <c r="AB68" s="47">
        <v>4.9000000000000004</v>
      </c>
      <c r="AC68" s="47">
        <v>4.9000000000000004</v>
      </c>
      <c r="AD68" s="47" t="s">
        <v>6151</v>
      </c>
      <c r="AE68" s="47">
        <v>20</v>
      </c>
      <c r="AF68" s="47">
        <v>28</v>
      </c>
      <c r="AG68" s="47">
        <v>7</v>
      </c>
      <c r="AH68" s="47">
        <v>130</v>
      </c>
      <c r="AI68" s="47" t="s">
        <v>5849</v>
      </c>
      <c r="AJ68" s="47" t="s">
        <v>6171</v>
      </c>
      <c r="AM68" s="47">
        <v>2.3E-2</v>
      </c>
      <c r="AO68" s="47">
        <f>0.076+0.035+0.007+0.118</f>
        <v>0.23599999999999999</v>
      </c>
    </row>
    <row r="69" spans="1:41" s="47" customFormat="1" x14ac:dyDescent="0.25">
      <c r="A69" s="19" t="s">
        <v>5889</v>
      </c>
      <c r="B69" s="19" t="s">
        <v>5893</v>
      </c>
      <c r="C69" s="19"/>
      <c r="D69" s="19"/>
      <c r="E69" s="47">
        <v>232</v>
      </c>
      <c r="F69" s="47" t="s">
        <v>3234</v>
      </c>
      <c r="G69" s="47" t="s">
        <v>3235</v>
      </c>
      <c r="H69" s="47" t="s">
        <v>3236</v>
      </c>
      <c r="I69" s="47" t="s">
        <v>3237</v>
      </c>
      <c r="J69" s="47" t="s">
        <v>3238</v>
      </c>
      <c r="K69" s="47" t="s">
        <v>3239</v>
      </c>
      <c r="L69" s="47">
        <v>6</v>
      </c>
      <c r="M69" s="47">
        <v>7</v>
      </c>
      <c r="N69" s="47">
        <v>2013</v>
      </c>
      <c r="O69" s="47" t="s">
        <v>6188</v>
      </c>
      <c r="P69" s="47">
        <v>1</v>
      </c>
      <c r="Q69" s="18" t="s">
        <v>5474</v>
      </c>
      <c r="R69" s="47" t="s">
        <v>6146</v>
      </c>
      <c r="S69" s="47" t="s">
        <v>6147</v>
      </c>
      <c r="T69" s="47" t="s">
        <v>5528</v>
      </c>
      <c r="U69" s="18" t="s">
        <v>5333</v>
      </c>
      <c r="V69" s="18" t="s">
        <v>5433</v>
      </c>
      <c r="X69" s="47">
        <v>0.72799999999999998</v>
      </c>
      <c r="Z69" s="47">
        <f>0.716</f>
        <v>0.71599999999999997</v>
      </c>
      <c r="AA69" s="47">
        <v>10</v>
      </c>
      <c r="AB69" s="47">
        <v>4.9000000000000004</v>
      </c>
      <c r="AC69" s="47">
        <v>4.8</v>
      </c>
      <c r="AD69" s="47" t="s">
        <v>6019</v>
      </c>
      <c r="AE69" s="47">
        <v>20</v>
      </c>
      <c r="AF69" s="47">
        <v>15</v>
      </c>
      <c r="AG69" s="47">
        <v>7</v>
      </c>
      <c r="AH69" s="47">
        <v>130</v>
      </c>
      <c r="AI69" s="47" t="s">
        <v>5849</v>
      </c>
      <c r="AJ69" s="47" t="s">
        <v>6172</v>
      </c>
      <c r="AM69" s="47">
        <v>7.0000000000000007E-2</v>
      </c>
      <c r="AO69" s="47">
        <f>0.076+0.035+0.007+0.058+0.083+0.101+0.16</f>
        <v>0.52</v>
      </c>
    </row>
    <row r="70" spans="1:41" s="47" customFormat="1" x14ac:dyDescent="0.25">
      <c r="A70" s="19" t="s">
        <v>5889</v>
      </c>
      <c r="B70" s="19" t="s">
        <v>5893</v>
      </c>
      <c r="C70" s="19"/>
      <c r="D70" s="19"/>
      <c r="E70" s="47">
        <v>232</v>
      </c>
      <c r="F70" s="47" t="s">
        <v>3234</v>
      </c>
      <c r="G70" s="47" t="s">
        <v>3235</v>
      </c>
      <c r="H70" s="47" t="s">
        <v>3236</v>
      </c>
      <c r="I70" s="47" t="s">
        <v>3237</v>
      </c>
      <c r="J70" s="47" t="s">
        <v>3238</v>
      </c>
      <c r="K70" s="47" t="s">
        <v>3239</v>
      </c>
      <c r="L70" s="47">
        <v>6</v>
      </c>
      <c r="M70" s="47">
        <v>7</v>
      </c>
      <c r="N70" s="47">
        <v>2013</v>
      </c>
      <c r="O70" s="47" t="s">
        <v>6188</v>
      </c>
      <c r="P70" s="47">
        <v>1</v>
      </c>
      <c r="Q70" s="18" t="s">
        <v>5474</v>
      </c>
      <c r="R70" s="47" t="s">
        <v>6146</v>
      </c>
      <c r="S70" s="47" t="s">
        <v>6147</v>
      </c>
      <c r="T70" s="47" t="s">
        <v>5528</v>
      </c>
      <c r="U70" s="18" t="s">
        <v>5333</v>
      </c>
      <c r="V70" s="18" t="s">
        <v>5433</v>
      </c>
      <c r="X70" s="47">
        <v>0.72799999999999998</v>
      </c>
      <c r="Z70" s="47">
        <v>0.70899999999999996</v>
      </c>
      <c r="AA70" s="47">
        <v>10</v>
      </c>
      <c r="AB70" s="47">
        <v>4.9000000000000004</v>
      </c>
      <c r="AC70" s="47">
        <v>4.7</v>
      </c>
      <c r="AD70" s="47" t="s">
        <v>6018</v>
      </c>
      <c r="AE70" s="47">
        <v>20</v>
      </c>
      <c r="AF70" s="47">
        <v>16</v>
      </c>
      <c r="AG70" s="47">
        <v>7</v>
      </c>
      <c r="AH70" s="47">
        <v>130</v>
      </c>
      <c r="AI70" s="47" t="s">
        <v>5849</v>
      </c>
      <c r="AJ70" s="47" t="s">
        <v>6173</v>
      </c>
      <c r="AM70" s="47">
        <v>0.08</v>
      </c>
      <c r="AO70" s="47">
        <f>0.076+0.035+0.007+0.058+0.083+0.101+0.161</f>
        <v>0.52100000000000002</v>
      </c>
    </row>
    <row r="71" spans="1:41" s="47" customFormat="1" x14ac:dyDescent="0.25">
      <c r="A71" s="19" t="s">
        <v>5889</v>
      </c>
      <c r="B71" s="19" t="s">
        <v>5893</v>
      </c>
      <c r="C71" s="19"/>
      <c r="D71" s="19"/>
      <c r="E71" s="47">
        <v>232</v>
      </c>
      <c r="F71" s="47" t="s">
        <v>3234</v>
      </c>
      <c r="G71" s="47" t="s">
        <v>3235</v>
      </c>
      <c r="H71" s="47" t="s">
        <v>3236</v>
      </c>
      <c r="I71" s="47" t="s">
        <v>3237</v>
      </c>
      <c r="J71" s="47" t="s">
        <v>3238</v>
      </c>
      <c r="K71" s="47" t="s">
        <v>3239</v>
      </c>
      <c r="L71" s="47">
        <v>6</v>
      </c>
      <c r="M71" s="47">
        <v>7</v>
      </c>
      <c r="N71" s="47">
        <v>2013</v>
      </c>
      <c r="O71" s="47" t="s">
        <v>6188</v>
      </c>
      <c r="P71" s="47">
        <v>1</v>
      </c>
      <c r="Q71" s="18" t="s">
        <v>5474</v>
      </c>
      <c r="R71" s="47" t="s">
        <v>6146</v>
      </c>
      <c r="S71" s="47" t="s">
        <v>6147</v>
      </c>
      <c r="T71" s="47" t="s">
        <v>5528</v>
      </c>
      <c r="U71" s="18" t="s">
        <v>5333</v>
      </c>
      <c r="V71" s="18" t="s">
        <v>5433</v>
      </c>
      <c r="X71" s="47">
        <v>0.68200000000000005</v>
      </c>
      <c r="Z71" s="47">
        <v>0.69399999999999995</v>
      </c>
      <c r="AA71" s="47">
        <v>10</v>
      </c>
      <c r="AB71" s="47">
        <v>4.3</v>
      </c>
      <c r="AC71" s="47">
        <v>4.5</v>
      </c>
      <c r="AD71" s="47" t="s">
        <v>6152</v>
      </c>
      <c r="AE71" s="47">
        <v>8</v>
      </c>
      <c r="AF71" s="47">
        <v>21</v>
      </c>
      <c r="AG71" s="47">
        <v>7</v>
      </c>
      <c r="AH71" s="47">
        <v>130</v>
      </c>
      <c r="AI71" s="47" t="s">
        <v>5849</v>
      </c>
      <c r="AJ71" s="47" t="s">
        <v>6168</v>
      </c>
      <c r="AM71" s="47">
        <v>0.01</v>
      </c>
      <c r="AO71" s="47">
        <f>0.075+0.035+0.007+0.058+0.176</f>
        <v>0.35099999999999998</v>
      </c>
    </row>
    <row r="72" spans="1:41" s="47" customFormat="1" x14ac:dyDescent="0.25">
      <c r="A72" s="19" t="s">
        <v>5889</v>
      </c>
      <c r="B72" s="19" t="s">
        <v>5893</v>
      </c>
      <c r="C72" s="19"/>
      <c r="D72" s="19"/>
      <c r="E72" s="47">
        <v>232</v>
      </c>
      <c r="F72" s="47" t="s">
        <v>3234</v>
      </c>
      <c r="G72" s="47" t="s">
        <v>3235</v>
      </c>
      <c r="H72" s="47" t="s">
        <v>3236</v>
      </c>
      <c r="I72" s="47" t="s">
        <v>3237</v>
      </c>
      <c r="J72" s="47" t="s">
        <v>3238</v>
      </c>
      <c r="K72" s="47" t="s">
        <v>3239</v>
      </c>
      <c r="L72" s="47">
        <v>6</v>
      </c>
      <c r="M72" s="47">
        <v>7</v>
      </c>
      <c r="N72" s="47">
        <v>2013</v>
      </c>
      <c r="O72" s="47" t="s">
        <v>6188</v>
      </c>
      <c r="P72" s="47">
        <v>1</v>
      </c>
      <c r="Q72" s="18" t="s">
        <v>5474</v>
      </c>
      <c r="R72" s="47" t="s">
        <v>6146</v>
      </c>
      <c r="S72" s="47" t="s">
        <v>6147</v>
      </c>
      <c r="T72" s="47" t="s">
        <v>5528</v>
      </c>
      <c r="U72" s="18" t="s">
        <v>5333</v>
      </c>
      <c r="V72" s="18" t="s">
        <v>5433</v>
      </c>
      <c r="X72" s="47">
        <v>0.68200000000000005</v>
      </c>
      <c r="Z72" s="47">
        <v>0.747</v>
      </c>
      <c r="AA72" s="47">
        <v>10</v>
      </c>
      <c r="AB72" s="47">
        <v>4.3</v>
      </c>
      <c r="AC72" s="47">
        <v>5.0999999999999996</v>
      </c>
      <c r="AD72" s="47" t="s">
        <v>6153</v>
      </c>
      <c r="AE72" s="47">
        <v>8</v>
      </c>
      <c r="AF72" s="47">
        <v>22</v>
      </c>
      <c r="AG72" s="47">
        <v>7</v>
      </c>
      <c r="AH72" s="47">
        <v>130</v>
      </c>
      <c r="AI72" s="47" t="s">
        <v>5849</v>
      </c>
      <c r="AJ72" s="47" t="s">
        <v>6174</v>
      </c>
      <c r="AM72" s="47">
        <v>3.6999999999999998E-2</v>
      </c>
      <c r="AO72" s="47">
        <f>0.075+0.035+0.112</f>
        <v>0.222</v>
      </c>
    </row>
    <row r="73" spans="1:41" s="47" customFormat="1" x14ac:dyDescent="0.25">
      <c r="A73" s="19" t="s">
        <v>5889</v>
      </c>
      <c r="B73" s="19" t="s">
        <v>5893</v>
      </c>
      <c r="C73" s="19"/>
      <c r="D73" s="19"/>
      <c r="E73" s="47">
        <v>232</v>
      </c>
      <c r="F73" s="47" t="s">
        <v>3234</v>
      </c>
      <c r="G73" s="47" t="s">
        <v>3235</v>
      </c>
      <c r="H73" s="47" t="s">
        <v>3236</v>
      </c>
      <c r="I73" s="47" t="s">
        <v>3237</v>
      </c>
      <c r="J73" s="47" t="s">
        <v>3238</v>
      </c>
      <c r="K73" s="47" t="s">
        <v>3239</v>
      </c>
      <c r="L73" s="47">
        <v>6</v>
      </c>
      <c r="M73" s="47">
        <v>7</v>
      </c>
      <c r="N73" s="47">
        <v>2013</v>
      </c>
      <c r="O73" s="47" t="s">
        <v>6188</v>
      </c>
      <c r="P73" s="47">
        <v>1</v>
      </c>
      <c r="Q73" s="18" t="s">
        <v>5474</v>
      </c>
      <c r="R73" s="47" t="s">
        <v>6146</v>
      </c>
      <c r="S73" s="47" t="s">
        <v>6147</v>
      </c>
      <c r="T73" s="47" t="s">
        <v>5528</v>
      </c>
      <c r="U73" s="18" t="s">
        <v>5333</v>
      </c>
      <c r="V73" s="18" t="s">
        <v>5433</v>
      </c>
      <c r="X73" s="47">
        <v>0.68200000000000005</v>
      </c>
      <c r="Z73" s="47">
        <v>0.73499999999999999</v>
      </c>
      <c r="AA73" s="47">
        <v>10</v>
      </c>
      <c r="AB73" s="47">
        <v>4.3</v>
      </c>
      <c r="AC73" s="47">
        <v>4.9000000000000004</v>
      </c>
      <c r="AD73" s="47" t="s">
        <v>6154</v>
      </c>
      <c r="AE73" s="47">
        <v>8</v>
      </c>
      <c r="AF73" s="47">
        <v>28</v>
      </c>
      <c r="AG73" s="47">
        <v>7</v>
      </c>
      <c r="AH73" s="47">
        <v>130</v>
      </c>
      <c r="AI73" s="47" t="s">
        <v>5849</v>
      </c>
      <c r="AJ73" s="47" t="s">
        <v>6175</v>
      </c>
      <c r="AM73" s="47">
        <v>5.7000000000000002E-2</v>
      </c>
      <c r="AO73" s="47">
        <f>0.075+0.035+0.007+0.118</f>
        <v>0.23499999999999999</v>
      </c>
    </row>
    <row r="74" spans="1:41" s="47" customFormat="1" x14ac:dyDescent="0.25">
      <c r="A74" s="19" t="s">
        <v>5889</v>
      </c>
      <c r="B74" s="19" t="s">
        <v>5893</v>
      </c>
      <c r="C74" s="19"/>
      <c r="D74" s="19"/>
      <c r="E74" s="47">
        <v>232</v>
      </c>
      <c r="F74" s="47" t="s">
        <v>3234</v>
      </c>
      <c r="G74" s="47" t="s">
        <v>3235</v>
      </c>
      <c r="H74" s="47" t="s">
        <v>3236</v>
      </c>
      <c r="I74" s="47" t="s">
        <v>3237</v>
      </c>
      <c r="J74" s="47" t="s">
        <v>3238</v>
      </c>
      <c r="K74" s="47" t="s">
        <v>3239</v>
      </c>
      <c r="L74" s="47">
        <v>6</v>
      </c>
      <c r="M74" s="47">
        <v>7</v>
      </c>
      <c r="N74" s="47">
        <v>2013</v>
      </c>
      <c r="O74" s="47" t="s">
        <v>6188</v>
      </c>
      <c r="P74" s="47">
        <v>1</v>
      </c>
      <c r="Q74" s="18" t="s">
        <v>5474</v>
      </c>
      <c r="R74" s="47" t="s">
        <v>6146</v>
      </c>
      <c r="S74" s="47" t="s">
        <v>6147</v>
      </c>
      <c r="T74" s="47" t="s">
        <v>5528</v>
      </c>
      <c r="U74" s="18" t="s">
        <v>5333</v>
      </c>
      <c r="V74" s="18" t="s">
        <v>5433</v>
      </c>
      <c r="X74" s="47">
        <v>0.68200000000000005</v>
      </c>
      <c r="Z74" s="47">
        <f>0.716</f>
        <v>0.71599999999999997</v>
      </c>
      <c r="AA74" s="47">
        <v>10</v>
      </c>
      <c r="AB74" s="47">
        <v>4.3</v>
      </c>
      <c r="AC74" s="47">
        <v>4.8</v>
      </c>
      <c r="AD74" s="47" t="s">
        <v>6155</v>
      </c>
      <c r="AE74" s="47">
        <v>8</v>
      </c>
      <c r="AF74" s="47">
        <v>15</v>
      </c>
      <c r="AG74" s="47">
        <v>7</v>
      </c>
      <c r="AH74" s="47">
        <v>130</v>
      </c>
      <c r="AI74" s="47" t="s">
        <v>5849</v>
      </c>
      <c r="AJ74" s="47" t="s">
        <v>6176</v>
      </c>
      <c r="AM74" s="47">
        <v>4.4999999999999998E-2</v>
      </c>
      <c r="AO74" s="47">
        <f>0.075+0.035+0.007+0.058+0.083+0.101+0.16</f>
        <v>0.51900000000000002</v>
      </c>
    </row>
    <row r="75" spans="1:41" s="47" customFormat="1" x14ac:dyDescent="0.25">
      <c r="A75" s="19" t="s">
        <v>5889</v>
      </c>
      <c r="B75" s="19" t="s">
        <v>5893</v>
      </c>
      <c r="C75" s="19"/>
      <c r="D75" s="19"/>
      <c r="E75" s="47">
        <v>232</v>
      </c>
      <c r="F75" s="47" t="s">
        <v>3234</v>
      </c>
      <c r="G75" s="47" t="s">
        <v>3235</v>
      </c>
      <c r="H75" s="47" t="s">
        <v>3236</v>
      </c>
      <c r="I75" s="47" t="s">
        <v>3237</v>
      </c>
      <c r="J75" s="47" t="s">
        <v>3238</v>
      </c>
      <c r="K75" s="47" t="s">
        <v>3239</v>
      </c>
      <c r="L75" s="47">
        <v>6</v>
      </c>
      <c r="M75" s="47">
        <v>7</v>
      </c>
      <c r="N75" s="47">
        <v>2013</v>
      </c>
      <c r="O75" s="47" t="s">
        <v>6188</v>
      </c>
      <c r="P75" s="47">
        <v>1</v>
      </c>
      <c r="Q75" s="18" t="s">
        <v>5474</v>
      </c>
      <c r="R75" s="47" t="s">
        <v>6146</v>
      </c>
      <c r="S75" s="47" t="s">
        <v>6147</v>
      </c>
      <c r="T75" s="47" t="s">
        <v>5528</v>
      </c>
      <c r="U75" s="18" t="s">
        <v>5333</v>
      </c>
      <c r="V75" s="18" t="s">
        <v>5433</v>
      </c>
      <c r="X75" s="47">
        <v>0.68200000000000005</v>
      </c>
      <c r="Z75" s="47">
        <v>0.70899999999999996</v>
      </c>
      <c r="AA75" s="47">
        <v>10</v>
      </c>
      <c r="AB75" s="47">
        <v>4.3</v>
      </c>
      <c r="AC75" s="47">
        <v>4.7</v>
      </c>
      <c r="AD75" s="47" t="s">
        <v>6156</v>
      </c>
      <c r="AE75" s="47">
        <v>8</v>
      </c>
      <c r="AF75" s="47">
        <v>16</v>
      </c>
      <c r="AG75" s="47">
        <v>7</v>
      </c>
      <c r="AH75" s="47">
        <v>130</v>
      </c>
      <c r="AI75" s="47" t="s">
        <v>5849</v>
      </c>
      <c r="AJ75" s="47" t="s">
        <v>6177</v>
      </c>
      <c r="AM75" s="47">
        <v>5.5E-2</v>
      </c>
      <c r="AO75" s="47">
        <f>0.075+0.035+0.007+0.058+0.083+0.101+0.161</f>
        <v>0.52</v>
      </c>
    </row>
    <row r="76" spans="1:41" s="47" customFormat="1" x14ac:dyDescent="0.25">
      <c r="A76" s="19" t="s">
        <v>5889</v>
      </c>
      <c r="B76" s="19" t="s">
        <v>5893</v>
      </c>
      <c r="C76" s="19"/>
      <c r="D76" s="19"/>
      <c r="E76" s="47">
        <v>232</v>
      </c>
      <c r="F76" s="47" t="s">
        <v>3234</v>
      </c>
      <c r="G76" s="47" t="s">
        <v>3235</v>
      </c>
      <c r="H76" s="47" t="s">
        <v>3236</v>
      </c>
      <c r="I76" s="47" t="s">
        <v>3237</v>
      </c>
      <c r="J76" s="47" t="s">
        <v>3238</v>
      </c>
      <c r="K76" s="47" t="s">
        <v>3239</v>
      </c>
      <c r="L76" s="47">
        <v>6</v>
      </c>
      <c r="M76" s="47">
        <v>7</v>
      </c>
      <c r="N76" s="47">
        <v>2013</v>
      </c>
      <c r="O76" s="47" t="s">
        <v>6188</v>
      </c>
      <c r="P76" s="47">
        <v>1</v>
      </c>
      <c r="Q76" s="18" t="s">
        <v>5474</v>
      </c>
      <c r="R76" s="47" t="s">
        <v>6146</v>
      </c>
      <c r="S76" s="47" t="s">
        <v>6147</v>
      </c>
      <c r="T76" s="47" t="s">
        <v>5528</v>
      </c>
      <c r="U76" s="18" t="s">
        <v>5333</v>
      </c>
      <c r="V76" s="18" t="s">
        <v>5433</v>
      </c>
      <c r="X76" s="47">
        <v>0.69399999999999995</v>
      </c>
      <c r="Z76" s="47">
        <v>0.747</v>
      </c>
      <c r="AA76" s="47">
        <v>10</v>
      </c>
      <c r="AB76" s="47">
        <v>4.5</v>
      </c>
      <c r="AC76" s="47">
        <v>5.0999999999999996</v>
      </c>
      <c r="AD76" s="47" t="s">
        <v>6157</v>
      </c>
      <c r="AE76" s="47">
        <v>21</v>
      </c>
      <c r="AF76" s="47">
        <v>22</v>
      </c>
      <c r="AG76" s="47">
        <v>7</v>
      </c>
      <c r="AH76" s="47">
        <v>130</v>
      </c>
      <c r="AI76" s="47" t="s">
        <v>5849</v>
      </c>
      <c r="AJ76" s="47" t="s">
        <v>6178</v>
      </c>
      <c r="AM76" s="47">
        <v>0.02</v>
      </c>
      <c r="AO76" s="47">
        <f>0.176+0.058+0.007+0.112</f>
        <v>0.35299999999999998</v>
      </c>
    </row>
    <row r="77" spans="1:41" s="47" customFormat="1" x14ac:dyDescent="0.25">
      <c r="A77" s="19" t="s">
        <v>5889</v>
      </c>
      <c r="B77" s="19" t="s">
        <v>5893</v>
      </c>
      <c r="C77" s="19"/>
      <c r="D77" s="19"/>
      <c r="E77" s="47">
        <v>232</v>
      </c>
      <c r="F77" s="47" t="s">
        <v>3234</v>
      </c>
      <c r="G77" s="47" t="s">
        <v>3235</v>
      </c>
      <c r="H77" s="47" t="s">
        <v>3236</v>
      </c>
      <c r="I77" s="47" t="s">
        <v>3237</v>
      </c>
      <c r="J77" s="47" t="s">
        <v>3238</v>
      </c>
      <c r="K77" s="47" t="s">
        <v>3239</v>
      </c>
      <c r="L77" s="47">
        <v>6</v>
      </c>
      <c r="M77" s="47">
        <v>7</v>
      </c>
      <c r="N77" s="47">
        <v>2013</v>
      </c>
      <c r="O77" s="47" t="s">
        <v>6188</v>
      </c>
      <c r="P77" s="47">
        <v>1</v>
      </c>
      <c r="Q77" s="18" t="s">
        <v>5474</v>
      </c>
      <c r="R77" s="47" t="s">
        <v>6146</v>
      </c>
      <c r="S77" s="47" t="s">
        <v>6147</v>
      </c>
      <c r="T77" s="47" t="s">
        <v>5528</v>
      </c>
      <c r="U77" s="18" t="s">
        <v>5333</v>
      </c>
      <c r="V77" s="18" t="s">
        <v>5433</v>
      </c>
      <c r="X77" s="47">
        <v>0.69399999999999995</v>
      </c>
      <c r="Z77" s="47">
        <v>0.73499999999999999</v>
      </c>
      <c r="AA77" s="47">
        <v>10</v>
      </c>
      <c r="AB77" s="47">
        <v>4.5</v>
      </c>
      <c r="AC77" s="47">
        <v>4.9000000000000004</v>
      </c>
      <c r="AD77" s="47" t="s">
        <v>6158</v>
      </c>
      <c r="AE77" s="47">
        <v>21</v>
      </c>
      <c r="AF77" s="47">
        <v>28</v>
      </c>
      <c r="AG77" s="47">
        <v>7</v>
      </c>
      <c r="AH77" s="47">
        <v>130</v>
      </c>
      <c r="AI77" s="47" t="s">
        <v>5849</v>
      </c>
      <c r="AJ77" s="47" t="s">
        <v>6179</v>
      </c>
      <c r="AM77" s="47">
        <v>2.9000000000000001E-2</v>
      </c>
      <c r="AO77" s="47">
        <f>0.176+0.058+0.118</f>
        <v>0.35199999999999998</v>
      </c>
    </row>
    <row r="78" spans="1:41" s="47" customFormat="1" x14ac:dyDescent="0.25">
      <c r="A78" s="19" t="s">
        <v>5889</v>
      </c>
      <c r="B78" s="19" t="s">
        <v>5893</v>
      </c>
      <c r="C78" s="19"/>
      <c r="D78" s="19"/>
      <c r="E78" s="47">
        <v>232</v>
      </c>
      <c r="F78" s="47" t="s">
        <v>3234</v>
      </c>
      <c r="G78" s="47" t="s">
        <v>3235</v>
      </c>
      <c r="H78" s="47" t="s">
        <v>3236</v>
      </c>
      <c r="I78" s="47" t="s">
        <v>3237</v>
      </c>
      <c r="J78" s="47" t="s">
        <v>3238</v>
      </c>
      <c r="K78" s="47" t="s">
        <v>3239</v>
      </c>
      <c r="L78" s="47">
        <v>6</v>
      </c>
      <c r="M78" s="47">
        <v>7</v>
      </c>
      <c r="N78" s="47">
        <v>2013</v>
      </c>
      <c r="O78" s="47" t="s">
        <v>6188</v>
      </c>
      <c r="P78" s="47">
        <v>1</v>
      </c>
      <c r="Q78" s="18" t="s">
        <v>5474</v>
      </c>
      <c r="R78" s="47" t="s">
        <v>6146</v>
      </c>
      <c r="S78" s="47" t="s">
        <v>6147</v>
      </c>
      <c r="T78" s="47" t="s">
        <v>5528</v>
      </c>
      <c r="U78" s="18" t="s">
        <v>5333</v>
      </c>
      <c r="V78" s="18" t="s">
        <v>5433</v>
      </c>
      <c r="X78" s="47">
        <v>0.69399999999999995</v>
      </c>
      <c r="Z78" s="47">
        <f>0.716</f>
        <v>0.71599999999999997</v>
      </c>
      <c r="AA78" s="47">
        <v>10</v>
      </c>
      <c r="AB78" s="47">
        <v>4.5</v>
      </c>
      <c r="AC78" s="47">
        <v>4.8</v>
      </c>
      <c r="AD78" s="47" t="s">
        <v>6159</v>
      </c>
      <c r="AE78" s="47">
        <v>21</v>
      </c>
      <c r="AF78" s="47">
        <v>15</v>
      </c>
      <c r="AG78" s="47">
        <v>7</v>
      </c>
      <c r="AH78" s="47">
        <v>130</v>
      </c>
      <c r="AI78" s="47" t="s">
        <v>5849</v>
      </c>
      <c r="AJ78" s="47" t="s">
        <v>6180</v>
      </c>
      <c r="AM78" s="47">
        <v>4.3999999999999997E-2</v>
      </c>
      <c r="AO78" s="47">
        <f>0.176+0.083+0.101+0.16</f>
        <v>0.52</v>
      </c>
    </row>
    <row r="79" spans="1:41" s="47" customFormat="1" x14ac:dyDescent="0.25">
      <c r="A79" s="19" t="s">
        <v>5889</v>
      </c>
      <c r="B79" s="19" t="s">
        <v>5893</v>
      </c>
      <c r="C79" s="19"/>
      <c r="D79" s="19"/>
      <c r="E79" s="47">
        <v>232</v>
      </c>
      <c r="F79" s="47" t="s">
        <v>3234</v>
      </c>
      <c r="G79" s="47" t="s">
        <v>3235</v>
      </c>
      <c r="H79" s="47" t="s">
        <v>3236</v>
      </c>
      <c r="I79" s="47" t="s">
        <v>3237</v>
      </c>
      <c r="J79" s="47" t="s">
        <v>3238</v>
      </c>
      <c r="K79" s="47" t="s">
        <v>3239</v>
      </c>
      <c r="L79" s="47">
        <v>6</v>
      </c>
      <c r="M79" s="47">
        <v>7</v>
      </c>
      <c r="N79" s="47">
        <v>2013</v>
      </c>
      <c r="O79" s="47" t="s">
        <v>6188</v>
      </c>
      <c r="P79" s="47">
        <v>1</v>
      </c>
      <c r="Q79" s="18" t="s">
        <v>5474</v>
      </c>
      <c r="R79" s="47" t="s">
        <v>6146</v>
      </c>
      <c r="S79" s="47" t="s">
        <v>6147</v>
      </c>
      <c r="T79" s="47" t="s">
        <v>5528</v>
      </c>
      <c r="U79" s="18" t="s">
        <v>5333</v>
      </c>
      <c r="V79" s="18" t="s">
        <v>5433</v>
      </c>
      <c r="X79" s="47">
        <v>0.69399999999999995</v>
      </c>
      <c r="Z79" s="47">
        <v>0.70899999999999996</v>
      </c>
      <c r="AA79" s="47">
        <v>10</v>
      </c>
      <c r="AB79" s="47">
        <v>4.5</v>
      </c>
      <c r="AC79" s="47">
        <v>4.7</v>
      </c>
      <c r="AD79" s="47" t="s">
        <v>6160</v>
      </c>
      <c r="AE79" s="47">
        <v>21</v>
      </c>
      <c r="AF79" s="47">
        <v>16</v>
      </c>
      <c r="AG79" s="47">
        <v>7</v>
      </c>
      <c r="AH79" s="47">
        <v>130</v>
      </c>
      <c r="AI79" s="47" t="s">
        <v>5849</v>
      </c>
      <c r="AJ79" s="47" t="s">
        <v>6181</v>
      </c>
      <c r="AM79" s="47">
        <v>8.3000000000000004E-2</v>
      </c>
      <c r="AO79" s="47">
        <f>0.176+0.083+0.101+0.161</f>
        <v>0.52100000000000002</v>
      </c>
    </row>
    <row r="80" spans="1:41" s="47" customFormat="1" x14ac:dyDescent="0.25">
      <c r="A80" s="19" t="s">
        <v>5889</v>
      </c>
      <c r="B80" s="19" t="s">
        <v>5893</v>
      </c>
      <c r="C80" s="19"/>
      <c r="D80" s="19"/>
      <c r="E80" s="47">
        <v>232</v>
      </c>
      <c r="F80" s="47" t="s">
        <v>3234</v>
      </c>
      <c r="G80" s="47" t="s">
        <v>3235</v>
      </c>
      <c r="H80" s="47" t="s">
        <v>3236</v>
      </c>
      <c r="I80" s="47" t="s">
        <v>3237</v>
      </c>
      <c r="J80" s="47" t="s">
        <v>3238</v>
      </c>
      <c r="K80" s="47" t="s">
        <v>3239</v>
      </c>
      <c r="L80" s="47">
        <v>6</v>
      </c>
      <c r="M80" s="47">
        <v>7</v>
      </c>
      <c r="N80" s="47">
        <v>2013</v>
      </c>
      <c r="O80" s="47" t="s">
        <v>6188</v>
      </c>
      <c r="P80" s="47">
        <v>1</v>
      </c>
      <c r="Q80" s="18" t="s">
        <v>5474</v>
      </c>
      <c r="R80" s="47" t="s">
        <v>6146</v>
      </c>
      <c r="S80" s="47" t="s">
        <v>6147</v>
      </c>
      <c r="T80" s="47" t="s">
        <v>5528</v>
      </c>
      <c r="U80" s="18" t="s">
        <v>5333</v>
      </c>
      <c r="V80" s="18" t="s">
        <v>5433</v>
      </c>
      <c r="X80" s="47">
        <v>0.747</v>
      </c>
      <c r="Z80" s="47">
        <v>0.73499999999999999</v>
      </c>
      <c r="AA80" s="47">
        <v>10</v>
      </c>
      <c r="AB80" s="47">
        <v>5.0999999999999996</v>
      </c>
      <c r="AC80" s="47">
        <v>4.9000000000000004</v>
      </c>
      <c r="AD80" s="47" t="s">
        <v>6161</v>
      </c>
      <c r="AE80" s="47">
        <v>22</v>
      </c>
      <c r="AF80" s="47">
        <v>28</v>
      </c>
      <c r="AG80" s="47">
        <v>7</v>
      </c>
      <c r="AH80" s="47">
        <v>130</v>
      </c>
      <c r="AI80" s="47" t="s">
        <v>5849</v>
      </c>
      <c r="AJ80" s="47" t="s">
        <v>6182</v>
      </c>
      <c r="AM80" s="47">
        <v>1.4999999999999999E-2</v>
      </c>
      <c r="AO80" s="47">
        <f>0.118+0.007+0.112</f>
        <v>0.23699999999999999</v>
      </c>
    </row>
    <row r="81" spans="1:51" s="47" customFormat="1" x14ac:dyDescent="0.25">
      <c r="A81" s="19" t="s">
        <v>5889</v>
      </c>
      <c r="B81" s="19" t="s">
        <v>5893</v>
      </c>
      <c r="C81" s="19"/>
      <c r="D81" s="19"/>
      <c r="E81" s="47">
        <v>232</v>
      </c>
      <c r="F81" s="47" t="s">
        <v>3234</v>
      </c>
      <c r="G81" s="47" t="s">
        <v>3235</v>
      </c>
      <c r="H81" s="47" t="s">
        <v>3236</v>
      </c>
      <c r="I81" s="47" t="s">
        <v>3237</v>
      </c>
      <c r="J81" s="47" t="s">
        <v>3238</v>
      </c>
      <c r="K81" s="47" t="s">
        <v>3239</v>
      </c>
      <c r="L81" s="47">
        <v>6</v>
      </c>
      <c r="M81" s="47">
        <v>7</v>
      </c>
      <c r="N81" s="47">
        <v>2013</v>
      </c>
      <c r="O81" s="47" t="s">
        <v>6188</v>
      </c>
      <c r="P81" s="47">
        <v>1</v>
      </c>
      <c r="Q81" s="18" t="s">
        <v>5474</v>
      </c>
      <c r="R81" s="47" t="s">
        <v>6146</v>
      </c>
      <c r="S81" s="47" t="s">
        <v>6147</v>
      </c>
      <c r="T81" s="47" t="s">
        <v>5528</v>
      </c>
      <c r="U81" s="18" t="s">
        <v>5333</v>
      </c>
      <c r="V81" s="18" t="s">
        <v>5433</v>
      </c>
      <c r="X81" s="47">
        <v>0.747</v>
      </c>
      <c r="Z81" s="47">
        <f>0.716</f>
        <v>0.71599999999999997</v>
      </c>
      <c r="AA81" s="47">
        <v>10</v>
      </c>
      <c r="AB81" s="47">
        <v>5.0999999999999996</v>
      </c>
      <c r="AC81" s="47">
        <v>4.8</v>
      </c>
      <c r="AD81" s="47" t="s">
        <v>6162</v>
      </c>
      <c r="AE81" s="47">
        <v>22</v>
      </c>
      <c r="AF81" s="47">
        <v>15</v>
      </c>
      <c r="AG81" s="47">
        <v>7</v>
      </c>
      <c r="AH81" s="47">
        <v>130</v>
      </c>
      <c r="AI81" s="47" t="s">
        <v>5849</v>
      </c>
      <c r="AJ81" s="47" t="s">
        <v>6183</v>
      </c>
      <c r="AM81" s="47">
        <v>4.9000000000000002E-2</v>
      </c>
      <c r="AO81" s="47">
        <f>0.112+0.007+0.058+0.083+0.101+0.16</f>
        <v>0.52100000000000002</v>
      </c>
    </row>
    <row r="82" spans="1:51" s="47" customFormat="1" x14ac:dyDescent="0.25">
      <c r="A82" s="19" t="s">
        <v>5889</v>
      </c>
      <c r="B82" s="19" t="s">
        <v>5893</v>
      </c>
      <c r="C82" s="19"/>
      <c r="D82" s="19"/>
      <c r="E82" s="47">
        <v>232</v>
      </c>
      <c r="F82" s="47" t="s">
        <v>3234</v>
      </c>
      <c r="G82" s="47" t="s">
        <v>3235</v>
      </c>
      <c r="H82" s="47" t="s">
        <v>3236</v>
      </c>
      <c r="I82" s="47" t="s">
        <v>3237</v>
      </c>
      <c r="J82" s="47" t="s">
        <v>3238</v>
      </c>
      <c r="K82" s="47" t="s">
        <v>3239</v>
      </c>
      <c r="L82" s="47">
        <v>6</v>
      </c>
      <c r="M82" s="47">
        <v>7</v>
      </c>
      <c r="N82" s="47">
        <v>2013</v>
      </c>
      <c r="O82" s="47" t="s">
        <v>6188</v>
      </c>
      <c r="P82" s="47">
        <v>1</v>
      </c>
      <c r="Q82" s="18" t="s">
        <v>5474</v>
      </c>
      <c r="R82" s="47" t="s">
        <v>6146</v>
      </c>
      <c r="S82" s="47" t="s">
        <v>6147</v>
      </c>
      <c r="T82" s="47" t="s">
        <v>5528</v>
      </c>
      <c r="U82" s="18" t="s">
        <v>5333</v>
      </c>
      <c r="V82" s="18" t="s">
        <v>5433</v>
      </c>
      <c r="X82" s="47">
        <v>0.747</v>
      </c>
      <c r="Z82" s="47">
        <v>0.70899999999999996</v>
      </c>
      <c r="AA82" s="47">
        <v>10</v>
      </c>
      <c r="AB82" s="47">
        <v>5.0999999999999996</v>
      </c>
      <c r="AC82" s="47">
        <v>4.7</v>
      </c>
      <c r="AD82" s="47" t="s">
        <v>6163</v>
      </c>
      <c r="AE82" s="47">
        <v>22</v>
      </c>
      <c r="AF82" s="47">
        <v>16</v>
      </c>
      <c r="AG82" s="47">
        <v>7</v>
      </c>
      <c r="AH82" s="47">
        <v>130</v>
      </c>
      <c r="AI82" s="47" t="s">
        <v>5849</v>
      </c>
      <c r="AJ82" s="47" t="s">
        <v>6184</v>
      </c>
      <c r="AM82" s="47">
        <v>5.3999999999999999E-2</v>
      </c>
      <c r="AO82" s="47">
        <f>0.112+0.007+0.058+0.083+0.101+0.161</f>
        <v>0.52200000000000002</v>
      </c>
    </row>
    <row r="83" spans="1:51" s="47" customFormat="1" x14ac:dyDescent="0.25">
      <c r="A83" s="19" t="s">
        <v>5889</v>
      </c>
      <c r="B83" s="19" t="s">
        <v>5893</v>
      </c>
      <c r="C83" s="19"/>
      <c r="D83" s="19"/>
      <c r="E83" s="47">
        <v>232</v>
      </c>
      <c r="F83" s="47" t="s">
        <v>3234</v>
      </c>
      <c r="G83" s="47" t="s">
        <v>3235</v>
      </c>
      <c r="H83" s="47" t="s">
        <v>3236</v>
      </c>
      <c r="I83" s="47" t="s">
        <v>3237</v>
      </c>
      <c r="J83" s="47" t="s">
        <v>3238</v>
      </c>
      <c r="K83" s="47" t="s">
        <v>3239</v>
      </c>
      <c r="L83" s="47">
        <v>6</v>
      </c>
      <c r="M83" s="47">
        <v>7</v>
      </c>
      <c r="N83" s="47">
        <v>2013</v>
      </c>
      <c r="O83" s="47" t="s">
        <v>6188</v>
      </c>
      <c r="P83" s="47">
        <v>1</v>
      </c>
      <c r="Q83" s="18" t="s">
        <v>5474</v>
      </c>
      <c r="R83" s="47" t="s">
        <v>6146</v>
      </c>
      <c r="S83" s="47" t="s">
        <v>6147</v>
      </c>
      <c r="T83" s="47" t="s">
        <v>5528</v>
      </c>
      <c r="U83" s="18" t="s">
        <v>5333</v>
      </c>
      <c r="V83" s="18" t="s">
        <v>5433</v>
      </c>
      <c r="X83" s="47">
        <v>0.73499999999999999</v>
      </c>
      <c r="Z83" s="47">
        <v>0.71599999999999997</v>
      </c>
      <c r="AA83" s="47">
        <v>10</v>
      </c>
      <c r="AB83" s="47">
        <v>4.9000000000000004</v>
      </c>
      <c r="AC83" s="47">
        <v>4.8</v>
      </c>
      <c r="AD83" s="47" t="s">
        <v>6164</v>
      </c>
      <c r="AE83" s="47">
        <v>28</v>
      </c>
      <c r="AF83" s="47">
        <v>15</v>
      </c>
      <c r="AG83" s="47">
        <v>7</v>
      </c>
      <c r="AH83" s="47">
        <v>130</v>
      </c>
      <c r="AI83" s="47" t="s">
        <v>5849</v>
      </c>
      <c r="AJ83" s="47" t="s">
        <v>6185</v>
      </c>
      <c r="AM83" s="47">
        <v>7.0000000000000007E-2</v>
      </c>
      <c r="AO83" s="47">
        <f>0.118+0.058+0.083+0.101+0.16</f>
        <v>0.52</v>
      </c>
    </row>
    <row r="84" spans="1:51" s="47" customFormat="1" x14ac:dyDescent="0.25">
      <c r="A84" s="19" t="s">
        <v>5889</v>
      </c>
      <c r="B84" s="19" t="s">
        <v>5893</v>
      </c>
      <c r="C84" s="19"/>
      <c r="D84" s="19"/>
      <c r="E84" s="47">
        <v>232</v>
      </c>
      <c r="F84" s="47" t="s">
        <v>3234</v>
      </c>
      <c r="G84" s="47" t="s">
        <v>3235</v>
      </c>
      <c r="H84" s="47" t="s">
        <v>3236</v>
      </c>
      <c r="I84" s="47" t="s">
        <v>3237</v>
      </c>
      <c r="J84" s="47" t="s">
        <v>3238</v>
      </c>
      <c r="K84" s="47" t="s">
        <v>3239</v>
      </c>
      <c r="L84" s="47">
        <v>6</v>
      </c>
      <c r="M84" s="47">
        <v>7</v>
      </c>
      <c r="N84" s="47">
        <v>2013</v>
      </c>
      <c r="O84" s="47" t="s">
        <v>6188</v>
      </c>
      <c r="P84" s="47">
        <v>1</v>
      </c>
      <c r="Q84" s="18" t="s">
        <v>5474</v>
      </c>
      <c r="R84" s="47" t="s">
        <v>6146</v>
      </c>
      <c r="S84" s="47" t="s">
        <v>6147</v>
      </c>
      <c r="T84" s="47" t="s">
        <v>5528</v>
      </c>
      <c r="U84" s="18" t="s">
        <v>5333</v>
      </c>
      <c r="V84" s="18" t="s">
        <v>5433</v>
      </c>
      <c r="X84" s="47">
        <v>0.73499999999999999</v>
      </c>
      <c r="Z84" s="47">
        <v>0.70899999999999996</v>
      </c>
      <c r="AA84" s="47">
        <v>10</v>
      </c>
      <c r="AB84" s="47">
        <v>4.9000000000000004</v>
      </c>
      <c r="AC84" s="47">
        <v>4.7</v>
      </c>
      <c r="AD84" s="47" t="s">
        <v>6165</v>
      </c>
      <c r="AE84" s="47">
        <v>28</v>
      </c>
      <c r="AF84" s="47">
        <v>16</v>
      </c>
      <c r="AG84" s="47">
        <v>7</v>
      </c>
      <c r="AH84" s="47">
        <v>130</v>
      </c>
      <c r="AI84" s="47" t="s">
        <v>5849</v>
      </c>
      <c r="AJ84" s="47" t="s">
        <v>6186</v>
      </c>
      <c r="AM84" s="47">
        <v>7.2999999999999995E-2</v>
      </c>
      <c r="AO84" s="47">
        <f>0.118+0.058+0.083+0.101+0.161</f>
        <v>0.52100000000000002</v>
      </c>
    </row>
    <row r="85" spans="1:51" s="35" customFormat="1" x14ac:dyDescent="0.25">
      <c r="A85" s="52" t="s">
        <v>5889</v>
      </c>
      <c r="B85" s="52" t="s">
        <v>5893</v>
      </c>
      <c r="C85" s="52"/>
      <c r="D85" s="52"/>
      <c r="E85" s="35">
        <v>232</v>
      </c>
      <c r="F85" s="35" t="s">
        <v>3234</v>
      </c>
      <c r="G85" s="35" t="s">
        <v>3235</v>
      </c>
      <c r="H85" s="35" t="s">
        <v>3236</v>
      </c>
      <c r="I85" s="35" t="s">
        <v>3237</v>
      </c>
      <c r="J85" s="35" t="s">
        <v>3238</v>
      </c>
      <c r="K85" s="35" t="s">
        <v>3239</v>
      </c>
      <c r="L85" s="35">
        <v>6</v>
      </c>
      <c r="M85" s="35">
        <v>7</v>
      </c>
      <c r="N85" s="35">
        <v>2013</v>
      </c>
      <c r="O85" s="47" t="s">
        <v>6188</v>
      </c>
      <c r="P85" s="35">
        <v>1</v>
      </c>
      <c r="Q85" s="37" t="s">
        <v>5474</v>
      </c>
      <c r="R85" s="47" t="s">
        <v>6146</v>
      </c>
      <c r="S85" s="47" t="s">
        <v>6147</v>
      </c>
      <c r="T85" s="35" t="s">
        <v>5528</v>
      </c>
      <c r="U85" s="37" t="s">
        <v>5333</v>
      </c>
      <c r="V85" s="37" t="s">
        <v>5433</v>
      </c>
      <c r="X85" s="47">
        <f>0.716</f>
        <v>0.71599999999999997</v>
      </c>
      <c r="Z85" s="35">
        <v>0.70899999999999996</v>
      </c>
      <c r="AA85" s="47">
        <v>10</v>
      </c>
      <c r="AB85" s="47">
        <v>4.8</v>
      </c>
      <c r="AC85" s="47">
        <v>4.7</v>
      </c>
      <c r="AD85" s="35" t="s">
        <v>6166</v>
      </c>
      <c r="AE85" s="35">
        <v>15</v>
      </c>
      <c r="AF85" s="35">
        <v>16</v>
      </c>
      <c r="AG85" s="47">
        <v>7</v>
      </c>
      <c r="AH85" s="47">
        <v>130</v>
      </c>
      <c r="AI85" s="47" t="s">
        <v>5849</v>
      </c>
      <c r="AJ85" s="47" t="s">
        <v>6187</v>
      </c>
      <c r="AM85" s="35">
        <v>0.03</v>
      </c>
      <c r="AO85" s="35">
        <f>0.16+0.161</f>
        <v>0.32100000000000001</v>
      </c>
    </row>
    <row r="86" spans="1:51" x14ac:dyDescent="0.25">
      <c r="B86" s="2" t="s">
        <v>6083</v>
      </c>
      <c r="C86" s="2" t="s">
        <v>6076</v>
      </c>
      <c r="D86" s="21" t="s">
        <v>6084</v>
      </c>
      <c r="E86" s="16">
        <v>262</v>
      </c>
      <c r="F86" t="s">
        <v>2354</v>
      </c>
      <c r="G86" t="s">
        <v>2355</v>
      </c>
      <c r="H86" t="s">
        <v>2356</v>
      </c>
      <c r="I86" t="s">
        <v>72</v>
      </c>
      <c r="J86" t="s">
        <v>2357</v>
      </c>
      <c r="K86" t="s">
        <v>2358</v>
      </c>
      <c r="L86">
        <v>4</v>
      </c>
      <c r="M86">
        <v>6</v>
      </c>
      <c r="N86">
        <v>2015</v>
      </c>
      <c r="O86" s="2" t="s">
        <v>6072</v>
      </c>
      <c r="P86">
        <v>1</v>
      </c>
      <c r="Q86" s="2" t="s">
        <v>5546</v>
      </c>
      <c r="R86" t="s">
        <v>6073</v>
      </c>
      <c r="S86" t="s">
        <v>6074</v>
      </c>
      <c r="T86" s="2" t="s">
        <v>6071</v>
      </c>
      <c r="U86" s="2" t="s">
        <v>5333</v>
      </c>
      <c r="V86" s="2" t="s">
        <v>5433</v>
      </c>
      <c r="AA86">
        <v>10</v>
      </c>
      <c r="AD86" s="2" t="s">
        <v>6082</v>
      </c>
      <c r="AE86" s="2"/>
      <c r="AF86" s="2"/>
      <c r="AG86">
        <v>1</v>
      </c>
      <c r="AH86" s="38" t="s">
        <v>6080</v>
      </c>
      <c r="AI86" s="18" t="s">
        <v>5868</v>
      </c>
      <c r="AJ86" s="2" t="s">
        <v>6077</v>
      </c>
      <c r="AM86">
        <f>(0.053+0.046)/2</f>
        <v>4.9500000000000002E-2</v>
      </c>
      <c r="AS86" s="2" t="s">
        <v>6079</v>
      </c>
      <c r="AW86">
        <f>(0.24+0+0+0.18+0.15+1.02+0+0.09+0+0)/10</f>
        <v>0.16799999999999998</v>
      </c>
      <c r="AY86">
        <f>(0.22+0+0+0.05+0.24+0.86+0+0.16+0+0)/10</f>
        <v>0.153</v>
      </c>
    </row>
    <row r="87" spans="1:51" s="14" customFormat="1" x14ac:dyDescent="0.25">
      <c r="A87" s="15"/>
      <c r="B87" s="31" t="s">
        <v>6083</v>
      </c>
      <c r="C87" s="31" t="s">
        <v>6076</v>
      </c>
      <c r="D87" s="14" t="s">
        <v>6084</v>
      </c>
      <c r="E87" s="14">
        <v>262</v>
      </c>
      <c r="F87" s="14" t="s">
        <v>2354</v>
      </c>
      <c r="G87" s="14" t="s">
        <v>2355</v>
      </c>
      <c r="H87" s="14" t="s">
        <v>2356</v>
      </c>
      <c r="I87" s="14" t="s">
        <v>72</v>
      </c>
      <c r="J87" s="14" t="s">
        <v>2357</v>
      </c>
      <c r="K87" s="14" t="s">
        <v>2358</v>
      </c>
      <c r="L87" s="14">
        <v>4</v>
      </c>
      <c r="M87" s="14">
        <v>6</v>
      </c>
      <c r="N87" s="14">
        <v>2015</v>
      </c>
      <c r="O87" s="31" t="s">
        <v>6072</v>
      </c>
      <c r="P87" s="14">
        <v>1</v>
      </c>
      <c r="Q87" s="31" t="s">
        <v>5546</v>
      </c>
      <c r="R87" s="14" t="s">
        <v>6073</v>
      </c>
      <c r="S87" s="14" t="s">
        <v>6075</v>
      </c>
      <c r="T87" s="31" t="s">
        <v>6070</v>
      </c>
      <c r="U87" s="31" t="s">
        <v>5333</v>
      </c>
      <c r="V87" s="31" t="s">
        <v>5433</v>
      </c>
      <c r="AA87" s="14">
        <v>10</v>
      </c>
      <c r="AD87" s="31" t="s">
        <v>6081</v>
      </c>
      <c r="AE87" s="31"/>
      <c r="AF87" s="31"/>
      <c r="AG87" s="14">
        <v>1</v>
      </c>
      <c r="AH87" s="39" t="s">
        <v>6080</v>
      </c>
      <c r="AI87" s="37" t="s">
        <v>5868</v>
      </c>
      <c r="AJ87" s="31" t="s">
        <v>6077</v>
      </c>
      <c r="AM87" s="14">
        <f>(0.044+0.038)/2</f>
        <v>4.0999999999999995E-2</v>
      </c>
      <c r="AS87" s="31" t="s">
        <v>6079</v>
      </c>
      <c r="AW87" s="14">
        <f>(0.47+0.75+0.49+0.37+0.56+0.69+0+0+0+0.43)/10</f>
        <v>0.376</v>
      </c>
      <c r="AY87" s="14">
        <f>(0.48+1.22+0.93+0.45+0.59+0.63+0+0+0+0.42)/10</f>
        <v>0.47199999999999998</v>
      </c>
    </row>
    <row r="88" spans="1:51" s="53" customFormat="1" x14ac:dyDescent="0.25">
      <c r="A88" s="76"/>
      <c r="D88" s="83" t="s">
        <v>6189</v>
      </c>
      <c r="E88" s="53">
        <v>265</v>
      </c>
      <c r="F88" s="53" t="s">
        <v>632</v>
      </c>
      <c r="G88" s="53" t="s">
        <v>633</v>
      </c>
      <c r="H88" s="53" t="s">
        <v>634</v>
      </c>
      <c r="I88" s="53" t="s">
        <v>236</v>
      </c>
      <c r="J88" s="53" t="s">
        <v>69</v>
      </c>
      <c r="K88" s="53" t="s">
        <v>635</v>
      </c>
      <c r="L88" s="53">
        <v>1</v>
      </c>
      <c r="M88" s="53">
        <v>1</v>
      </c>
      <c r="N88" s="53">
        <v>2019</v>
      </c>
      <c r="O88" s="53" t="s">
        <v>6301</v>
      </c>
      <c r="P88" s="53">
        <v>1</v>
      </c>
      <c r="Q88" s="75" t="s">
        <v>5553</v>
      </c>
      <c r="R88" s="53" t="s">
        <v>6336</v>
      </c>
      <c r="S88" s="53" t="s">
        <v>6303</v>
      </c>
      <c r="T88" s="53" t="s">
        <v>6335</v>
      </c>
      <c r="U88" s="75" t="s">
        <v>5333</v>
      </c>
      <c r="V88" s="75" t="s">
        <v>5433</v>
      </c>
      <c r="AA88" s="53">
        <v>18</v>
      </c>
      <c r="AD88" s="53" t="s">
        <v>6338</v>
      </c>
      <c r="AG88" s="53">
        <v>5</v>
      </c>
      <c r="AH88" s="53">
        <v>162</v>
      </c>
      <c r="AI88" s="53" t="s">
        <v>5868</v>
      </c>
      <c r="AJ88" s="53" t="s">
        <v>6337</v>
      </c>
      <c r="AM88" s="53">
        <v>0.1183</v>
      </c>
      <c r="AU88" s="53">
        <v>0.01</v>
      </c>
    </row>
    <row r="89" spans="1:51" s="55" customFormat="1" x14ac:dyDescent="0.25">
      <c r="A89" s="54"/>
      <c r="D89" s="82" t="s">
        <v>6189</v>
      </c>
      <c r="E89" s="55">
        <v>265</v>
      </c>
      <c r="F89" s="55" t="s">
        <v>632</v>
      </c>
      <c r="G89" s="55" t="s">
        <v>633</v>
      </c>
      <c r="H89" s="55" t="s">
        <v>634</v>
      </c>
      <c r="I89" s="55" t="s">
        <v>236</v>
      </c>
      <c r="J89" s="55" t="s">
        <v>69</v>
      </c>
      <c r="K89" s="55" t="s">
        <v>635</v>
      </c>
      <c r="L89" s="55">
        <v>1</v>
      </c>
      <c r="M89" s="55">
        <v>1</v>
      </c>
      <c r="N89" s="55">
        <v>2019</v>
      </c>
      <c r="O89" s="55" t="s">
        <v>6301</v>
      </c>
      <c r="P89" s="55">
        <v>1</v>
      </c>
      <c r="Q89" s="69" t="s">
        <v>5553</v>
      </c>
      <c r="R89" s="55" t="s">
        <v>6336</v>
      </c>
      <c r="S89" s="55" t="s">
        <v>6303</v>
      </c>
      <c r="T89" s="55" t="s">
        <v>6335</v>
      </c>
      <c r="U89" s="69" t="s">
        <v>5333</v>
      </c>
      <c r="V89" s="69" t="s">
        <v>5433</v>
      </c>
      <c r="AA89" s="55">
        <v>18</v>
      </c>
      <c r="AD89" s="55" t="s">
        <v>6339</v>
      </c>
      <c r="AG89" s="55">
        <v>5</v>
      </c>
      <c r="AH89" s="55">
        <v>162</v>
      </c>
      <c r="AI89" s="53" t="s">
        <v>5868</v>
      </c>
      <c r="AJ89" s="53" t="s">
        <v>6337</v>
      </c>
      <c r="AM89" s="55">
        <v>0.1124</v>
      </c>
      <c r="AU89" s="55">
        <f>(0.01+0.15)/2</f>
        <v>0.08</v>
      </c>
    </row>
    <row r="90" spans="1:51" s="21" customFormat="1" x14ac:dyDescent="0.25">
      <c r="A90" s="51" t="s">
        <v>5304</v>
      </c>
      <c r="C90" s="21" t="s">
        <v>6195</v>
      </c>
      <c r="E90" s="21">
        <v>311</v>
      </c>
      <c r="F90" s="21" t="s">
        <v>4425</v>
      </c>
      <c r="G90" s="21" t="s">
        <v>4426</v>
      </c>
      <c r="H90" s="28" t="s">
        <v>4427</v>
      </c>
      <c r="I90" s="21" t="s">
        <v>72</v>
      </c>
      <c r="J90" s="21" t="s">
        <v>4428</v>
      </c>
      <c r="K90" s="21" t="s">
        <v>4429</v>
      </c>
      <c r="L90" s="21">
        <v>16</v>
      </c>
      <c r="M90" s="21">
        <v>16</v>
      </c>
      <c r="N90" s="21">
        <v>2009</v>
      </c>
      <c r="O90" s="21" t="s">
        <v>6191</v>
      </c>
      <c r="P90" s="21">
        <v>1</v>
      </c>
      <c r="Q90" s="21" t="s">
        <v>5583</v>
      </c>
      <c r="R90" s="21" t="s">
        <v>6192</v>
      </c>
      <c r="S90" s="21" t="s">
        <v>6193</v>
      </c>
      <c r="T90" s="21" t="s">
        <v>5582</v>
      </c>
      <c r="U90" s="28" t="s">
        <v>5333</v>
      </c>
      <c r="V90" s="28" t="s">
        <v>5433</v>
      </c>
      <c r="W90" s="21">
        <v>0.74399999999999999</v>
      </c>
      <c r="X90" s="21">
        <v>0.73799999999999999</v>
      </c>
      <c r="AA90" s="21">
        <v>10</v>
      </c>
      <c r="AB90" s="21">
        <v>8.0589999999999993</v>
      </c>
      <c r="AD90" s="18" t="s">
        <v>6348</v>
      </c>
      <c r="AE90" s="21">
        <v>10</v>
      </c>
      <c r="AF90" s="21">
        <f>9+8+9+9+9+5+8+5</f>
        <v>62</v>
      </c>
      <c r="AG90" s="21">
        <v>9</v>
      </c>
      <c r="AH90" s="21">
        <v>574</v>
      </c>
      <c r="AI90" s="21" t="s">
        <v>5868</v>
      </c>
      <c r="AJ90" s="21" t="s">
        <v>6194</v>
      </c>
      <c r="AL90" s="21">
        <f>(0.876+0.751+0.752+0.705+0.809+0.861+0.905+0.92)/8</f>
        <v>0.82237500000000008</v>
      </c>
      <c r="AM90" s="21">
        <f>(0.148+0.113+0.092+0.078+0.111+0.115+0.112)/7</f>
        <v>0.10985714285714286</v>
      </c>
      <c r="AQ90" s="21">
        <v>-1.181</v>
      </c>
      <c r="AS90" s="21" t="s">
        <v>6357</v>
      </c>
      <c r="AW90" s="47">
        <v>1E-3</v>
      </c>
      <c r="AY90" s="21">
        <v>2E-3</v>
      </c>
    </row>
    <row r="91" spans="1:51" s="21" customFormat="1" x14ac:dyDescent="0.25">
      <c r="A91" s="51" t="s">
        <v>5304</v>
      </c>
      <c r="C91" s="21" t="s">
        <v>6190</v>
      </c>
      <c r="E91" s="21">
        <v>311</v>
      </c>
      <c r="F91" s="21" t="s">
        <v>4425</v>
      </c>
      <c r="G91" s="21" t="s">
        <v>4426</v>
      </c>
      <c r="H91" s="28" t="s">
        <v>4427</v>
      </c>
      <c r="I91" s="21" t="s">
        <v>72</v>
      </c>
      <c r="J91" s="21" t="s">
        <v>4428</v>
      </c>
      <c r="K91" s="21" t="s">
        <v>4429</v>
      </c>
      <c r="L91" s="21">
        <v>16</v>
      </c>
      <c r="M91" s="21">
        <v>16</v>
      </c>
      <c r="N91" s="21">
        <v>2009</v>
      </c>
      <c r="O91" s="21" t="s">
        <v>6191</v>
      </c>
      <c r="P91" s="21">
        <v>1</v>
      </c>
      <c r="Q91" s="21" t="s">
        <v>5583</v>
      </c>
      <c r="R91" s="21" t="s">
        <v>6192</v>
      </c>
      <c r="S91" s="21" t="s">
        <v>6193</v>
      </c>
      <c r="T91" s="21" t="s">
        <v>5582</v>
      </c>
      <c r="U91" s="28" t="s">
        <v>5333</v>
      </c>
      <c r="V91" s="28" t="s">
        <v>5433</v>
      </c>
      <c r="W91" s="21">
        <v>0.58699999999999997</v>
      </c>
      <c r="X91" s="21">
        <v>0.65</v>
      </c>
      <c r="AA91" s="21">
        <v>10</v>
      </c>
      <c r="AB91" s="21">
        <v>6.5830000000000002</v>
      </c>
      <c r="AD91" s="18" t="s">
        <v>6349</v>
      </c>
      <c r="AE91" s="21">
        <v>9</v>
      </c>
      <c r="AF91" s="21">
        <f>10+8+9+9+9+5+8+5</f>
        <v>63</v>
      </c>
      <c r="AG91" s="21">
        <v>9</v>
      </c>
      <c r="AH91" s="21">
        <v>200</v>
      </c>
      <c r="AI91" s="21" t="s">
        <v>5868</v>
      </c>
      <c r="AJ91" s="21" t="s">
        <v>6194</v>
      </c>
      <c r="AL91" s="21">
        <f>(0.259+0.413+0.216+0.165+0.26+0.21+0.408+0.876)/8</f>
        <v>0.35087499999999999</v>
      </c>
      <c r="AM91" s="21">
        <f>(0.112+0.096+0.056+0.082+0.086+0.082+0.148)/7</f>
        <v>9.457142857142857E-2</v>
      </c>
      <c r="AQ91" s="21">
        <v>0.317</v>
      </c>
      <c r="AS91" s="21" t="s">
        <v>6357</v>
      </c>
      <c r="AW91" s="47">
        <v>3.0000000000000001E-3</v>
      </c>
      <c r="AY91" s="21">
        <v>7.0000000000000001E-3</v>
      </c>
    </row>
    <row r="92" spans="1:51" s="21" customFormat="1" x14ac:dyDescent="0.25">
      <c r="A92" s="51" t="s">
        <v>5304</v>
      </c>
      <c r="C92" s="21" t="s">
        <v>6190</v>
      </c>
      <c r="E92" s="21">
        <v>311</v>
      </c>
      <c r="F92" s="21" t="s">
        <v>4425</v>
      </c>
      <c r="G92" s="21" t="s">
        <v>4426</v>
      </c>
      <c r="H92" s="28" t="s">
        <v>4427</v>
      </c>
      <c r="I92" s="21" t="s">
        <v>72</v>
      </c>
      <c r="J92" s="21" t="s">
        <v>4428</v>
      </c>
      <c r="K92" s="21" t="s">
        <v>4429</v>
      </c>
      <c r="L92" s="21">
        <v>16</v>
      </c>
      <c r="M92" s="21">
        <v>16</v>
      </c>
      <c r="N92" s="21">
        <v>2009</v>
      </c>
      <c r="O92" s="21" t="s">
        <v>6191</v>
      </c>
      <c r="P92" s="21">
        <v>1</v>
      </c>
      <c r="Q92" s="21" t="s">
        <v>5583</v>
      </c>
      <c r="R92" s="21" t="s">
        <v>6192</v>
      </c>
      <c r="S92" s="21" t="s">
        <v>6193</v>
      </c>
      <c r="T92" s="21" t="s">
        <v>5582</v>
      </c>
      <c r="U92" s="28" t="s">
        <v>5333</v>
      </c>
      <c r="V92" s="28" t="s">
        <v>5433</v>
      </c>
      <c r="W92" s="21">
        <v>0.752</v>
      </c>
      <c r="X92" s="21">
        <v>0.752</v>
      </c>
      <c r="AA92" s="21">
        <v>10</v>
      </c>
      <c r="AB92" s="21">
        <v>9.2210000000000001</v>
      </c>
      <c r="AD92" s="18" t="s">
        <v>6350</v>
      </c>
      <c r="AE92" s="21">
        <v>8</v>
      </c>
      <c r="AF92" s="21">
        <f>(10+9+9+9+9+5+8+5)</f>
        <v>64</v>
      </c>
      <c r="AG92" s="21">
        <v>9</v>
      </c>
      <c r="AH92" s="21">
        <v>200</v>
      </c>
      <c r="AI92" s="21" t="s">
        <v>5868</v>
      </c>
      <c r="AJ92" s="21" t="s">
        <v>6194</v>
      </c>
      <c r="AL92" s="21">
        <f>(0.117+0.075+0.357+0.809+0.165+0.034+0.325+0.013)/8</f>
        <v>0.236875</v>
      </c>
      <c r="AM92" s="21">
        <f>(0.082+0.026+0.039+0.029+0.032+0.027+0.111)/7</f>
        <v>4.9428571428571426E-2</v>
      </c>
      <c r="AS92" s="21" t="s">
        <v>6357</v>
      </c>
      <c r="AW92" s="47">
        <v>3.0000000000000001E-3</v>
      </c>
      <c r="AY92" s="21">
        <v>1.2999999999999999E-2</v>
      </c>
    </row>
    <row r="93" spans="1:51" s="21" customFormat="1" x14ac:dyDescent="0.25">
      <c r="A93" s="51" t="s">
        <v>5304</v>
      </c>
      <c r="C93" s="21" t="s">
        <v>6190</v>
      </c>
      <c r="E93" s="21">
        <v>311</v>
      </c>
      <c r="F93" s="21" t="s">
        <v>4425</v>
      </c>
      <c r="G93" s="21" t="s">
        <v>4426</v>
      </c>
      <c r="H93" s="28" t="s">
        <v>4427</v>
      </c>
      <c r="I93" s="21" t="s">
        <v>72</v>
      </c>
      <c r="J93" s="21" t="s">
        <v>4428</v>
      </c>
      <c r="K93" s="21" t="s">
        <v>4429</v>
      </c>
      <c r="L93" s="21">
        <v>16</v>
      </c>
      <c r="M93" s="21">
        <v>16</v>
      </c>
      <c r="N93" s="21">
        <v>2009</v>
      </c>
      <c r="O93" s="21" t="s">
        <v>6191</v>
      </c>
      <c r="P93" s="21">
        <v>1</v>
      </c>
      <c r="Q93" s="21" t="s">
        <v>5583</v>
      </c>
      <c r="R93" s="21" t="s">
        <v>6192</v>
      </c>
      <c r="S93" s="21" t="s">
        <v>6193</v>
      </c>
      <c r="T93" s="21" t="s">
        <v>5582</v>
      </c>
      <c r="U93" s="28" t="s">
        <v>5333</v>
      </c>
      <c r="V93" s="28" t="s">
        <v>5433</v>
      </c>
      <c r="W93" s="21">
        <v>0.75600000000000001</v>
      </c>
      <c r="X93" s="21">
        <v>0.74399999999999999</v>
      </c>
      <c r="AA93" s="21">
        <v>10</v>
      </c>
      <c r="AB93" s="21">
        <v>8.0690000000000008</v>
      </c>
      <c r="AD93" s="18" t="s">
        <v>6351</v>
      </c>
      <c r="AE93" s="21">
        <v>9</v>
      </c>
      <c r="AF93" s="21">
        <f>10+9+8+9+9+5+8+5</f>
        <v>63</v>
      </c>
      <c r="AG93" s="21">
        <v>9</v>
      </c>
      <c r="AH93" s="21">
        <v>200</v>
      </c>
      <c r="AI93" s="21" t="s">
        <v>5868</v>
      </c>
      <c r="AJ93" s="21" t="s">
        <v>6194</v>
      </c>
      <c r="AL93" s="21">
        <f>(0.259+0.286+0.009+0.034+0.225+0.167+0.457+0.751)/8</f>
        <v>0.27350000000000002</v>
      </c>
      <c r="AM93" s="21">
        <f>(0.112+0.04+0.045+0.026+0.061+0.049+0.113)/7</f>
        <v>6.3714285714285709E-2</v>
      </c>
      <c r="AS93" s="21" t="s">
        <v>6357</v>
      </c>
      <c r="AW93" s="47">
        <v>1E-3</v>
      </c>
      <c r="AY93" s="21">
        <v>1.2999999999999999E-2</v>
      </c>
    </row>
    <row r="94" spans="1:51" s="21" customFormat="1" x14ac:dyDescent="0.25">
      <c r="A94" s="51" t="s">
        <v>5304</v>
      </c>
      <c r="C94" s="21" t="s">
        <v>6190</v>
      </c>
      <c r="E94" s="21">
        <v>311</v>
      </c>
      <c r="F94" s="21" t="s">
        <v>4425</v>
      </c>
      <c r="G94" s="21" t="s">
        <v>4426</v>
      </c>
      <c r="H94" s="28" t="s">
        <v>4427</v>
      </c>
      <c r="I94" s="21" t="s">
        <v>72</v>
      </c>
      <c r="J94" s="21" t="s">
        <v>4428</v>
      </c>
      <c r="K94" s="21" t="s">
        <v>4429</v>
      </c>
      <c r="L94" s="21">
        <v>16</v>
      </c>
      <c r="M94" s="21">
        <v>16</v>
      </c>
      <c r="N94" s="21">
        <v>2009</v>
      </c>
      <c r="O94" s="21" t="s">
        <v>6191</v>
      </c>
      <c r="P94" s="21">
        <v>1</v>
      </c>
      <c r="Q94" s="21" t="s">
        <v>5583</v>
      </c>
      <c r="R94" s="21" t="s">
        <v>6192</v>
      </c>
      <c r="S94" s="21" t="s">
        <v>6193</v>
      </c>
      <c r="T94" s="21" t="s">
        <v>5582</v>
      </c>
      <c r="U94" s="28" t="s">
        <v>5333</v>
      </c>
      <c r="V94" s="28" t="s">
        <v>5433</v>
      </c>
      <c r="W94" s="21">
        <v>0.76500000000000001</v>
      </c>
      <c r="X94" s="21">
        <v>0.73199999999999998</v>
      </c>
      <c r="AA94" s="21">
        <v>10</v>
      </c>
      <c r="AB94" s="21">
        <v>9.2100000000000009</v>
      </c>
      <c r="AD94" s="18" t="s">
        <v>6352</v>
      </c>
      <c r="AE94" s="21">
        <v>9</v>
      </c>
      <c r="AF94" s="21">
        <f>10+9+8+9+9+5+8+5</f>
        <v>63</v>
      </c>
      <c r="AG94" s="21">
        <v>9</v>
      </c>
      <c r="AH94" s="21">
        <v>200</v>
      </c>
      <c r="AI94" s="21" t="s">
        <v>5868</v>
      </c>
      <c r="AJ94" s="21" t="s">
        <v>6194</v>
      </c>
      <c r="AL94" s="21">
        <f>(0.413+0.286+0.223+0.325+0.377+0.37+0.572+0.752)/8</f>
        <v>0.41474999999999995</v>
      </c>
      <c r="AM94" s="21">
        <f>(0.096+0.04+0.032+0.039+0.066+0.058+0.092)/7</f>
        <v>6.0428571428571436E-2</v>
      </c>
      <c r="AS94" s="21" t="s">
        <v>6357</v>
      </c>
      <c r="AW94" s="47">
        <v>3.0000000000000001E-3</v>
      </c>
      <c r="AY94" s="21">
        <v>1.7000000000000001E-2</v>
      </c>
    </row>
    <row r="95" spans="1:51" s="21" customFormat="1" x14ac:dyDescent="0.25">
      <c r="A95" s="51" t="s">
        <v>5304</v>
      </c>
      <c r="C95" s="21" t="s">
        <v>6190</v>
      </c>
      <c r="E95" s="21">
        <v>311</v>
      </c>
      <c r="F95" s="21" t="s">
        <v>4425</v>
      </c>
      <c r="G95" s="21" t="s">
        <v>4426</v>
      </c>
      <c r="H95" s="28" t="s">
        <v>4427</v>
      </c>
      <c r="I95" s="21" t="s">
        <v>72</v>
      </c>
      <c r="J95" s="21" t="s">
        <v>4428</v>
      </c>
      <c r="K95" s="21" t="s">
        <v>4429</v>
      </c>
      <c r="L95" s="21">
        <v>16</v>
      </c>
      <c r="M95" s="21">
        <v>16</v>
      </c>
      <c r="N95" s="21">
        <v>2009</v>
      </c>
      <c r="O95" s="21" t="s">
        <v>6191</v>
      </c>
      <c r="P95" s="21">
        <v>1</v>
      </c>
      <c r="Q95" s="21" t="s">
        <v>5583</v>
      </c>
      <c r="R95" s="21" t="s">
        <v>6192</v>
      </c>
      <c r="S95" s="21" t="s">
        <v>6193</v>
      </c>
      <c r="T95" s="21" t="s">
        <v>5582</v>
      </c>
      <c r="U95" s="28" t="s">
        <v>5333</v>
      </c>
      <c r="V95" s="28" t="s">
        <v>5433</v>
      </c>
      <c r="W95" s="21">
        <v>0.68</v>
      </c>
      <c r="X95" s="21">
        <v>0.749</v>
      </c>
      <c r="AA95" s="21">
        <v>10</v>
      </c>
      <c r="AB95" s="21">
        <v>9.2989999999999995</v>
      </c>
      <c r="AD95" s="18" t="s">
        <v>6353</v>
      </c>
      <c r="AE95" s="21">
        <v>9</v>
      </c>
      <c r="AF95" s="21">
        <f>10+9+8+9+9+5+8+5</f>
        <v>63</v>
      </c>
      <c r="AG95" s="21">
        <v>9</v>
      </c>
      <c r="AH95" s="21">
        <v>200</v>
      </c>
      <c r="AI95" s="21" t="s">
        <v>5868</v>
      </c>
      <c r="AJ95" s="21" t="s">
        <v>6194</v>
      </c>
      <c r="AL95" s="21">
        <f>(0.216+0.009+0.223+0.013+0.088+0.117+0.355+0.705)/8</f>
        <v>0.21575</v>
      </c>
      <c r="AM95" s="21">
        <f>(0.056+0.045+0.032+0.029+0.047+0.034+0.078)/7</f>
        <v>4.585714285714286E-2</v>
      </c>
      <c r="AS95" s="21" t="s">
        <v>6357</v>
      </c>
      <c r="AW95" s="47">
        <v>0.01</v>
      </c>
      <c r="AY95" s="21">
        <v>1.9E-2</v>
      </c>
    </row>
    <row r="96" spans="1:51" s="21" customFormat="1" x14ac:dyDescent="0.25">
      <c r="A96" s="51" t="s">
        <v>5304</v>
      </c>
      <c r="C96" s="21" t="s">
        <v>6190</v>
      </c>
      <c r="E96" s="21">
        <v>311</v>
      </c>
      <c r="F96" s="21" t="s">
        <v>4425</v>
      </c>
      <c r="G96" s="21" t="s">
        <v>4426</v>
      </c>
      <c r="H96" s="28" t="s">
        <v>4427</v>
      </c>
      <c r="I96" s="21" t="s">
        <v>72</v>
      </c>
      <c r="J96" s="21" t="s">
        <v>4428</v>
      </c>
      <c r="K96" s="21" t="s">
        <v>4429</v>
      </c>
      <c r="L96" s="21">
        <v>16</v>
      </c>
      <c r="M96" s="21">
        <v>16</v>
      </c>
      <c r="N96" s="21">
        <v>2009</v>
      </c>
      <c r="O96" s="21" t="s">
        <v>6191</v>
      </c>
      <c r="P96" s="21">
        <v>1</v>
      </c>
      <c r="Q96" s="21" t="s">
        <v>5583</v>
      </c>
      <c r="R96" s="21" t="s">
        <v>6192</v>
      </c>
      <c r="S96" s="21" t="s">
        <v>6193</v>
      </c>
      <c r="T96" s="21" t="s">
        <v>5582</v>
      </c>
      <c r="U96" s="28" t="s">
        <v>5333</v>
      </c>
      <c r="V96" s="28" t="s">
        <v>5433</v>
      </c>
      <c r="AA96" s="21">
        <v>10</v>
      </c>
      <c r="AD96" s="18" t="s">
        <v>6354</v>
      </c>
      <c r="AE96" s="21">
        <v>5</v>
      </c>
      <c r="AF96" s="21">
        <f>8+5+9+9+9+8+9+10</f>
        <v>67</v>
      </c>
      <c r="AG96" s="21">
        <v>9</v>
      </c>
      <c r="AH96" s="21">
        <v>200</v>
      </c>
      <c r="AI96" s="21" t="s">
        <v>5868</v>
      </c>
      <c r="AJ96" s="21" t="s">
        <v>6194</v>
      </c>
      <c r="AL96" s="21">
        <f>(0.49+0.905+0.21+0.167+0.37+0.117+0.075+0.202)/8</f>
        <v>0.317</v>
      </c>
      <c r="AS96" s="21" t="s">
        <v>6357</v>
      </c>
      <c r="AW96" s="47">
        <v>8.9999999999999993E-3</v>
      </c>
      <c r="AY96" s="21">
        <v>7.0000000000000001E-3</v>
      </c>
    </row>
    <row r="97" spans="1:51" s="21" customFormat="1" x14ac:dyDescent="0.25">
      <c r="A97" s="51" t="s">
        <v>5304</v>
      </c>
      <c r="C97" s="21" t="s">
        <v>6190</v>
      </c>
      <c r="E97" s="21">
        <v>311</v>
      </c>
      <c r="F97" s="21" t="s">
        <v>4425</v>
      </c>
      <c r="G97" s="21" t="s">
        <v>4426</v>
      </c>
      <c r="H97" s="28" t="s">
        <v>4427</v>
      </c>
      <c r="I97" s="21" t="s">
        <v>72</v>
      </c>
      <c r="J97" s="21" t="s">
        <v>4428</v>
      </c>
      <c r="K97" s="21" t="s">
        <v>4429</v>
      </c>
      <c r="L97" s="21">
        <v>16</v>
      </c>
      <c r="M97" s="21">
        <v>16</v>
      </c>
      <c r="N97" s="21">
        <v>2009</v>
      </c>
      <c r="O97" s="21" t="s">
        <v>6191</v>
      </c>
      <c r="P97" s="21">
        <v>1</v>
      </c>
      <c r="Q97" s="21" t="s">
        <v>5583</v>
      </c>
      <c r="R97" s="21" t="s">
        <v>6192</v>
      </c>
      <c r="S97" s="21" t="s">
        <v>6193</v>
      </c>
      <c r="T97" s="21" t="s">
        <v>5582</v>
      </c>
      <c r="U97" s="28" t="s">
        <v>5333</v>
      </c>
      <c r="V97" s="28" t="s">
        <v>5433</v>
      </c>
      <c r="W97" s="21">
        <v>0.68300000000000005</v>
      </c>
      <c r="X97" s="21">
        <v>0.71499999999999997</v>
      </c>
      <c r="AA97" s="21">
        <v>10</v>
      </c>
      <c r="AB97" s="21">
        <v>8.6319999999999997</v>
      </c>
      <c r="AD97" s="18" t="s">
        <v>6355</v>
      </c>
      <c r="AE97" s="21">
        <v>8</v>
      </c>
      <c r="AF97" s="21">
        <f>5+5+9+9+9+8+9+10</f>
        <v>64</v>
      </c>
      <c r="AG97" s="21">
        <v>9</v>
      </c>
      <c r="AH97" s="21">
        <v>200</v>
      </c>
      <c r="AI97" s="21" t="s">
        <v>5868</v>
      </c>
      <c r="AJ97" s="21" t="s">
        <v>6194</v>
      </c>
      <c r="AL97" s="21">
        <f>(0.408+0.457+0.572+0.355+0.357+0.376+0.49+0.92)/8</f>
        <v>0.49187499999999995</v>
      </c>
      <c r="AM97" s="21">
        <f>(0.112+0.031+0.027+0.034+0.058+0.049+0.082)/7</f>
        <v>5.6142857142857147E-2</v>
      </c>
      <c r="AS97" s="21" t="s">
        <v>6357</v>
      </c>
      <c r="AW97" s="47">
        <v>4.0000000000000001E-3</v>
      </c>
      <c r="AY97" s="21">
        <v>5.0000000000000001E-3</v>
      </c>
    </row>
    <row r="98" spans="1:51" s="21" customFormat="1" x14ac:dyDescent="0.25">
      <c r="A98" s="51" t="s">
        <v>5304</v>
      </c>
      <c r="C98" s="21" t="s">
        <v>6190</v>
      </c>
      <c r="E98" s="21">
        <v>311</v>
      </c>
      <c r="F98" s="21" t="s">
        <v>4425</v>
      </c>
      <c r="G98" s="21" t="s">
        <v>4426</v>
      </c>
      <c r="H98" s="28" t="s">
        <v>4427</v>
      </c>
      <c r="I98" s="21" t="s">
        <v>72</v>
      </c>
      <c r="J98" s="21" t="s">
        <v>4428</v>
      </c>
      <c r="K98" s="21" t="s">
        <v>4429</v>
      </c>
      <c r="L98" s="21">
        <v>16</v>
      </c>
      <c r="M98" s="21">
        <v>16</v>
      </c>
      <c r="N98" s="21">
        <v>2009</v>
      </c>
      <c r="O98" s="21" t="s">
        <v>6191</v>
      </c>
      <c r="P98" s="21">
        <v>1</v>
      </c>
      <c r="Q98" s="21" t="s">
        <v>5583</v>
      </c>
      <c r="R98" s="21" t="s">
        <v>6192</v>
      </c>
      <c r="S98" s="21" t="s">
        <v>6193</v>
      </c>
      <c r="T98" s="21" t="s">
        <v>5582</v>
      </c>
      <c r="U98" s="28" t="s">
        <v>5333</v>
      </c>
      <c r="V98" s="28" t="s">
        <v>5433</v>
      </c>
      <c r="W98" s="21">
        <v>0.72299999999999998</v>
      </c>
      <c r="X98" s="21">
        <v>0.70399999999999996</v>
      </c>
      <c r="AA98" s="21">
        <v>10</v>
      </c>
      <c r="AB98" s="21">
        <v>8.2050000000000001</v>
      </c>
      <c r="AD98" s="18" t="s">
        <v>6356</v>
      </c>
      <c r="AE98" s="21">
        <v>5</v>
      </c>
      <c r="AF98" s="21">
        <f>10+9+8+9+9+9+5+8</f>
        <v>67</v>
      </c>
      <c r="AG98" s="21">
        <v>9</v>
      </c>
      <c r="AH98" s="21">
        <v>200</v>
      </c>
      <c r="AI98" s="21" t="s">
        <v>5868</v>
      </c>
      <c r="AJ98" s="21" t="s">
        <v>6194</v>
      </c>
      <c r="AL98" s="21">
        <f>(0.26+0.225+0.377+0.088+0.117+0.202+0.376+0.861)/8</f>
        <v>0.31325000000000003</v>
      </c>
      <c r="AM98" s="21">
        <f>(0.086+0.061+0.066+0.047+0.032+0.031+0.115)/7</f>
        <v>6.2571428571428583E-2</v>
      </c>
      <c r="AS98" s="21" t="s">
        <v>6357</v>
      </c>
      <c r="AW98" s="47">
        <v>1.0999999999999999E-2</v>
      </c>
      <c r="AY98" s="21">
        <v>1.2E-2</v>
      </c>
    </row>
    <row r="99" spans="1:51" s="50" customFormat="1" x14ac:dyDescent="0.25">
      <c r="A99" s="49" t="s">
        <v>6000</v>
      </c>
      <c r="B99" s="50" t="s">
        <v>6204</v>
      </c>
      <c r="C99" s="53" t="s">
        <v>6206</v>
      </c>
      <c r="E99" s="50">
        <v>322</v>
      </c>
      <c r="F99" s="50" t="s">
        <v>1954</v>
      </c>
      <c r="G99" s="50" t="s">
        <v>1955</v>
      </c>
      <c r="H99" s="50" t="s">
        <v>1956</v>
      </c>
      <c r="I99" s="50" t="s">
        <v>1041</v>
      </c>
      <c r="J99" s="50" t="s">
        <v>69</v>
      </c>
      <c r="K99" s="50" t="s">
        <v>1957</v>
      </c>
      <c r="L99" s="50">
        <v>5</v>
      </c>
      <c r="M99" s="50">
        <v>5</v>
      </c>
      <c r="N99" s="50">
        <v>2016</v>
      </c>
      <c r="O99" s="53" t="s">
        <v>6196</v>
      </c>
      <c r="P99" s="50">
        <v>1</v>
      </c>
      <c r="Q99" s="66" t="s">
        <v>5592</v>
      </c>
      <c r="R99" s="53" t="s">
        <v>6197</v>
      </c>
      <c r="S99" s="53" t="s">
        <v>6198</v>
      </c>
      <c r="T99" s="53" t="s">
        <v>6199</v>
      </c>
      <c r="U99" s="66" t="s">
        <v>5333</v>
      </c>
      <c r="V99" s="66" t="s">
        <v>5433</v>
      </c>
      <c r="W99" s="50">
        <f>(0.651+0.607)/2</f>
        <v>0.629</v>
      </c>
      <c r="X99" s="50">
        <f>(0.653+0.641)/2</f>
        <v>0.64700000000000002</v>
      </c>
      <c r="Y99" s="50">
        <f>(0.646+0.65)/2</f>
        <v>0.64800000000000002</v>
      </c>
      <c r="Z99" s="50">
        <f>(0.65+0.681)/2</f>
        <v>0.66549999999999998</v>
      </c>
      <c r="AA99" s="53">
        <v>23</v>
      </c>
      <c r="AD99" s="53" t="s">
        <v>6200</v>
      </c>
      <c r="AE99" s="53">
        <v>106</v>
      </c>
      <c r="AF99" s="53">
        <v>73</v>
      </c>
      <c r="AG99" s="53">
        <v>6</v>
      </c>
      <c r="AH99" s="53">
        <f>106+73+303+96+156+310</f>
        <v>1044</v>
      </c>
      <c r="AI99" s="53" t="s">
        <v>5849</v>
      </c>
      <c r="AJ99" s="53" t="s">
        <v>6205</v>
      </c>
      <c r="AM99" s="53">
        <v>4.3999999999999997E-2</v>
      </c>
      <c r="AU99" s="50">
        <f>(4.16+0.0002)/2</f>
        <v>2.0801000000000003</v>
      </c>
      <c r="AV99" s="50">
        <f>(0.85+4.43)/2</f>
        <v>2.6399999999999997</v>
      </c>
    </row>
    <row r="100" spans="1:51" s="50" customFormat="1" x14ac:dyDescent="0.25">
      <c r="A100" s="49" t="s">
        <v>6000</v>
      </c>
      <c r="B100" s="50" t="s">
        <v>6204</v>
      </c>
      <c r="C100" s="53" t="s">
        <v>6206</v>
      </c>
      <c r="E100" s="50">
        <v>322</v>
      </c>
      <c r="F100" s="50" t="s">
        <v>1954</v>
      </c>
      <c r="G100" s="50" t="s">
        <v>1955</v>
      </c>
      <c r="H100" s="50" t="s">
        <v>1956</v>
      </c>
      <c r="I100" s="50" t="s">
        <v>1041</v>
      </c>
      <c r="J100" s="50" t="s">
        <v>69</v>
      </c>
      <c r="K100" s="50" t="s">
        <v>1957</v>
      </c>
      <c r="L100" s="50">
        <v>5</v>
      </c>
      <c r="M100" s="50">
        <v>5</v>
      </c>
      <c r="N100" s="50">
        <v>2016</v>
      </c>
      <c r="O100" s="53" t="s">
        <v>6196</v>
      </c>
      <c r="P100" s="50">
        <v>1</v>
      </c>
      <c r="Q100" s="66" t="s">
        <v>5592</v>
      </c>
      <c r="R100" s="53" t="s">
        <v>6197</v>
      </c>
      <c r="S100" s="53" t="s">
        <v>6198</v>
      </c>
      <c r="T100" s="53" t="s">
        <v>6199</v>
      </c>
      <c r="U100" s="66" t="s">
        <v>5333</v>
      </c>
      <c r="V100" s="66" t="s">
        <v>5433</v>
      </c>
      <c r="W100" s="50">
        <f>(0.654+0.648+0.625+0.635+0.685+0.701+0.599+0.631)/8</f>
        <v>0.6472500000000001</v>
      </c>
      <c r="X100" s="50">
        <f>(0.668+0.673+0.677+0.621+0.69+0.676+0.625+0.624)/8</f>
        <v>0.65674999999999994</v>
      </c>
      <c r="Y100" s="50">
        <f>W101</f>
        <v>0.68266666666666664</v>
      </c>
      <c r="Z100" s="50">
        <f>(0.699+0.703+0.683)/3</f>
        <v>0.69499999999999995</v>
      </c>
      <c r="AA100" s="53">
        <v>23</v>
      </c>
      <c r="AD100" s="53" t="s">
        <v>6201</v>
      </c>
      <c r="AE100" s="53">
        <v>303</v>
      </c>
      <c r="AF100" s="53">
        <v>96</v>
      </c>
      <c r="AG100" s="53">
        <v>6</v>
      </c>
      <c r="AH100" s="53">
        <f>106+73+303+96+156+310</f>
        <v>1044</v>
      </c>
      <c r="AI100" s="53" t="s">
        <v>5849</v>
      </c>
      <c r="AJ100" s="53" t="s">
        <v>6205</v>
      </c>
      <c r="AM100" s="53">
        <v>3.7999999999999999E-2</v>
      </c>
      <c r="AU100" s="50">
        <f>(8.93+0.06)/2</f>
        <v>4.4950000000000001</v>
      </c>
      <c r="AV100" s="50">
        <f>(0.54+4.83)/2</f>
        <v>2.6850000000000001</v>
      </c>
    </row>
    <row r="101" spans="1:51" s="50" customFormat="1" x14ac:dyDescent="0.25">
      <c r="A101" s="49" t="s">
        <v>6000</v>
      </c>
      <c r="B101" s="50" t="s">
        <v>6204</v>
      </c>
      <c r="C101" s="53" t="s">
        <v>6206</v>
      </c>
      <c r="E101" s="50">
        <v>322</v>
      </c>
      <c r="F101" s="50" t="s">
        <v>1954</v>
      </c>
      <c r="G101" s="50" t="s">
        <v>1955</v>
      </c>
      <c r="H101" s="50" t="s">
        <v>1956</v>
      </c>
      <c r="I101" s="50" t="s">
        <v>1041</v>
      </c>
      <c r="J101" s="50" t="s">
        <v>69</v>
      </c>
      <c r="K101" s="50" t="s">
        <v>1957</v>
      </c>
      <c r="L101" s="50">
        <v>5</v>
      </c>
      <c r="M101" s="50">
        <v>5</v>
      </c>
      <c r="N101" s="50">
        <v>2016</v>
      </c>
      <c r="O101" s="53" t="s">
        <v>6196</v>
      </c>
      <c r="P101" s="50">
        <v>1</v>
      </c>
      <c r="Q101" s="66" t="s">
        <v>5592</v>
      </c>
      <c r="R101" s="53" t="s">
        <v>6197</v>
      </c>
      <c r="S101" s="53" t="s">
        <v>6198</v>
      </c>
      <c r="T101" s="53" t="s">
        <v>6199</v>
      </c>
      <c r="U101" s="66" t="s">
        <v>5333</v>
      </c>
      <c r="V101" s="66" t="s">
        <v>5433</v>
      </c>
      <c r="W101" s="50">
        <f>(0.702+0.654+0.692)/3</f>
        <v>0.68266666666666664</v>
      </c>
      <c r="X101" s="50">
        <f>(0.699+0.703+0.683)/3</f>
        <v>0.69499999999999995</v>
      </c>
      <c r="Y101" s="50">
        <f>(0.676+0.678+0.71+0.61)/4</f>
        <v>0.66849999999999998</v>
      </c>
      <c r="Z101" s="50">
        <f>(0.656+0.706+0.718+0.635)/4</f>
        <v>0.67874999999999996</v>
      </c>
      <c r="AA101" s="53">
        <v>23</v>
      </c>
      <c r="AD101" s="53" t="s">
        <v>6202</v>
      </c>
      <c r="AE101" s="53">
        <v>96</v>
      </c>
      <c r="AF101" s="53">
        <v>156</v>
      </c>
      <c r="AG101" s="53">
        <v>6</v>
      </c>
      <c r="AH101" s="53">
        <f>106+73+303+96+156+310</f>
        <v>1044</v>
      </c>
      <c r="AI101" s="53" t="s">
        <v>5849</v>
      </c>
      <c r="AJ101" s="53" t="s">
        <v>6205</v>
      </c>
      <c r="AM101" s="53">
        <v>3.5999999999999997E-2</v>
      </c>
      <c r="AU101" s="50">
        <f>(0.015+3.52)/2</f>
        <v>1.7675000000000001</v>
      </c>
      <c r="AV101" s="50">
        <f>(5+4.02)/2</f>
        <v>4.51</v>
      </c>
    </row>
    <row r="102" spans="1:51" s="55" customFormat="1" x14ac:dyDescent="0.25">
      <c r="A102" s="54" t="s">
        <v>6000</v>
      </c>
      <c r="B102" s="50" t="s">
        <v>6204</v>
      </c>
      <c r="C102" s="53" t="s">
        <v>6206</v>
      </c>
      <c r="E102" s="55">
        <v>322</v>
      </c>
      <c r="F102" s="55" t="s">
        <v>1954</v>
      </c>
      <c r="G102" s="55" t="s">
        <v>1955</v>
      </c>
      <c r="H102" s="55" t="s">
        <v>1956</v>
      </c>
      <c r="I102" s="55" t="s">
        <v>1041</v>
      </c>
      <c r="J102" s="55" t="s">
        <v>69</v>
      </c>
      <c r="K102" s="55" t="s">
        <v>1957</v>
      </c>
      <c r="L102" s="55">
        <v>5</v>
      </c>
      <c r="M102" s="55">
        <v>5</v>
      </c>
      <c r="N102" s="55">
        <v>2016</v>
      </c>
      <c r="O102" s="53" t="s">
        <v>6196</v>
      </c>
      <c r="P102" s="55">
        <v>1</v>
      </c>
      <c r="Q102" s="69" t="s">
        <v>5592</v>
      </c>
      <c r="R102" s="53" t="s">
        <v>6197</v>
      </c>
      <c r="S102" s="53" t="s">
        <v>6198</v>
      </c>
      <c r="T102" s="53" t="s">
        <v>6199</v>
      </c>
      <c r="U102" s="69" t="s">
        <v>5333</v>
      </c>
      <c r="V102" s="69" t="s">
        <v>5433</v>
      </c>
      <c r="W102" s="55">
        <f>(0.637+0.659+0.482+0.582+0.624)/5</f>
        <v>0.5968</v>
      </c>
      <c r="X102" s="55">
        <f>(0.644+0.665+0.494+0.572+0.623)/5</f>
        <v>0.59960000000000002</v>
      </c>
      <c r="Y102" s="55">
        <f>W101</f>
        <v>0.68266666666666664</v>
      </c>
      <c r="Z102" s="50">
        <f>(0.699+0.703+0.683)/3</f>
        <v>0.69499999999999995</v>
      </c>
      <c r="AA102" s="55">
        <v>23</v>
      </c>
      <c r="AD102" s="55" t="s">
        <v>6203</v>
      </c>
      <c r="AE102" s="55">
        <v>310</v>
      </c>
      <c r="AF102" s="55">
        <v>96</v>
      </c>
      <c r="AG102" s="55">
        <v>6</v>
      </c>
      <c r="AH102" s="53">
        <f>106+73+303+96+156+310</f>
        <v>1044</v>
      </c>
      <c r="AI102" s="55" t="s">
        <v>5849</v>
      </c>
      <c r="AJ102" s="53" t="s">
        <v>6205</v>
      </c>
      <c r="AM102" s="55">
        <v>7.6999999999999999E-2</v>
      </c>
      <c r="AU102" s="55">
        <f>(6.32+0.092)/2</f>
        <v>3.206</v>
      </c>
      <c r="AV102" s="55">
        <f>(0.59+4.95)/2</f>
        <v>2.77</v>
      </c>
    </row>
    <row r="103" spans="1:51" s="21" customFormat="1" x14ac:dyDescent="0.25">
      <c r="A103" s="51"/>
      <c r="C103" s="21" t="s">
        <v>6216</v>
      </c>
      <c r="D103" s="21" t="s">
        <v>6208</v>
      </c>
      <c r="E103" s="21">
        <v>323</v>
      </c>
      <c r="F103" s="21" t="s">
        <v>3243</v>
      </c>
      <c r="G103" s="21" t="s">
        <v>3244</v>
      </c>
      <c r="H103" s="21" t="s">
        <v>3245</v>
      </c>
      <c r="I103" s="21" t="s">
        <v>72</v>
      </c>
      <c r="J103" s="21" t="s">
        <v>3246</v>
      </c>
      <c r="K103" s="21" t="s">
        <v>3247</v>
      </c>
      <c r="L103" s="21">
        <v>65</v>
      </c>
      <c r="M103" s="21">
        <v>66</v>
      </c>
      <c r="N103" s="21">
        <v>2013</v>
      </c>
      <c r="O103" s="21" t="s">
        <v>6217</v>
      </c>
      <c r="P103" s="21">
        <v>1</v>
      </c>
      <c r="Q103" s="21" t="s">
        <v>6209</v>
      </c>
      <c r="R103" s="21" t="s">
        <v>6210</v>
      </c>
      <c r="S103" s="21" t="s">
        <v>6211</v>
      </c>
      <c r="T103" s="21" t="s">
        <v>6212</v>
      </c>
      <c r="U103" s="21" t="s">
        <v>5333</v>
      </c>
      <c r="V103" s="21" t="s">
        <v>5433</v>
      </c>
      <c r="W103" s="21">
        <f>(0.72+0.78+0.73+0.8+0.7+0.78+0.73+0.73+0.74+0.69+0.74+0.65+0.74+0.59+0.66+0.75)/16</f>
        <v>0.72062500000000007</v>
      </c>
      <c r="AA103" s="21">
        <v>14</v>
      </c>
      <c r="AB103" s="21">
        <f>(5.69+7.02+6.65+6.62+6.06+6.74+7.59+6.84+7.19+6.72+5.3+4.09+7.76+4.07+4.68+6.04)/16</f>
        <v>6.191250000000001</v>
      </c>
      <c r="AD103" s="21" t="s">
        <v>6213</v>
      </c>
      <c r="AE103" s="21">
        <v>68</v>
      </c>
      <c r="AG103" s="21">
        <v>16</v>
      </c>
      <c r="AH103" s="21">
        <f>(26+22+20+22+23+22+22+24+24+20+20+26+15+10+12+13)</f>
        <v>321</v>
      </c>
      <c r="AI103" s="47" t="s">
        <v>5868</v>
      </c>
      <c r="AJ103" s="21" t="s">
        <v>6215</v>
      </c>
      <c r="AM103" s="21">
        <v>0.17699999999999999</v>
      </c>
      <c r="AN103" s="21">
        <v>-1.986</v>
      </c>
      <c r="AQ103" s="21">
        <v>-10.035</v>
      </c>
      <c r="AS103" s="21" t="s">
        <v>6218</v>
      </c>
      <c r="AY103" s="21">
        <v>1.2700000000000001E-3</v>
      </c>
    </row>
    <row r="104" spans="1:51" s="35" customFormat="1" x14ac:dyDescent="0.25">
      <c r="A104" s="52"/>
      <c r="C104" s="35" t="s">
        <v>6216</v>
      </c>
      <c r="D104" s="35" t="s">
        <v>6208</v>
      </c>
      <c r="E104" s="35">
        <v>323</v>
      </c>
      <c r="F104" s="35" t="s">
        <v>3243</v>
      </c>
      <c r="G104" s="35" t="s">
        <v>3244</v>
      </c>
      <c r="H104" s="35" t="s">
        <v>3245</v>
      </c>
      <c r="I104" s="35" t="s">
        <v>72</v>
      </c>
      <c r="J104" s="35" t="s">
        <v>3246</v>
      </c>
      <c r="K104" s="35" t="s">
        <v>3247</v>
      </c>
      <c r="L104" s="35">
        <v>65</v>
      </c>
      <c r="M104" s="35">
        <v>66</v>
      </c>
      <c r="N104" s="35">
        <v>2013</v>
      </c>
      <c r="O104" s="35" t="s">
        <v>6217</v>
      </c>
      <c r="P104" s="35">
        <v>1</v>
      </c>
      <c r="Q104" s="35" t="s">
        <v>6209</v>
      </c>
      <c r="R104" s="35" t="s">
        <v>6210</v>
      </c>
      <c r="S104" s="35" t="s">
        <v>6211</v>
      </c>
      <c r="T104" s="35" t="s">
        <v>6212</v>
      </c>
      <c r="U104" s="35" t="s">
        <v>5333</v>
      </c>
      <c r="V104" s="35" t="s">
        <v>5433</v>
      </c>
      <c r="W104" s="35">
        <f>(0.62+0.6+0.5+0.23+0.21+0.24+0.26+0.19)/8</f>
        <v>0.35625000000000001</v>
      </c>
      <c r="AA104" s="35">
        <v>14</v>
      </c>
      <c r="AB104" s="35">
        <f>(5.01+4.35+3.79+2.11+1.83+2.17+2.16+1.73)/8</f>
        <v>2.8937499999999998</v>
      </c>
      <c r="AD104" s="35" t="s">
        <v>6214</v>
      </c>
      <c r="AE104" s="35">
        <v>73</v>
      </c>
      <c r="AG104" s="35">
        <v>8</v>
      </c>
      <c r="AH104" s="35">
        <f>(23+26+19+19+20+20+21+23)</f>
        <v>171</v>
      </c>
      <c r="AI104" s="35" t="s">
        <v>5868</v>
      </c>
      <c r="AJ104" s="35" t="s">
        <v>6215</v>
      </c>
      <c r="AM104" s="35">
        <v>0.41199999999999998</v>
      </c>
      <c r="AN104" s="35">
        <v>-1.167</v>
      </c>
      <c r="AQ104" s="35">
        <v>-3.0139999999999998</v>
      </c>
      <c r="AS104" s="35" t="s">
        <v>6219</v>
      </c>
      <c r="AY104" s="35">
        <v>4.1599999999999996E-3</v>
      </c>
    </row>
    <row r="105" spans="1:51" s="62" customFormat="1" x14ac:dyDescent="0.25">
      <c r="A105" s="60"/>
      <c r="C105" s="62" t="s">
        <v>6308</v>
      </c>
      <c r="D105" s="74" t="s">
        <v>6304</v>
      </c>
      <c r="E105" s="62">
        <v>325</v>
      </c>
      <c r="F105" s="62" t="s">
        <v>1675</v>
      </c>
      <c r="G105" s="62" t="s">
        <v>1676</v>
      </c>
      <c r="H105" s="62" t="s">
        <v>1677</v>
      </c>
      <c r="I105" s="62" t="s">
        <v>332</v>
      </c>
      <c r="J105" s="62" t="s">
        <v>1678</v>
      </c>
      <c r="K105" s="62" t="s">
        <v>1679</v>
      </c>
      <c r="L105" s="62">
        <v>6</v>
      </c>
      <c r="M105" s="62">
        <v>6</v>
      </c>
      <c r="N105" s="62">
        <v>2017</v>
      </c>
      <c r="O105" s="62" t="s">
        <v>6301</v>
      </c>
      <c r="P105" s="62">
        <v>1</v>
      </c>
      <c r="Q105" s="62" t="s">
        <v>5594</v>
      </c>
      <c r="R105" s="62" t="s">
        <v>6302</v>
      </c>
      <c r="S105" s="62" t="s">
        <v>6303</v>
      </c>
      <c r="T105" s="62" t="s">
        <v>5593</v>
      </c>
      <c r="U105" s="62" t="s">
        <v>5333</v>
      </c>
      <c r="V105" s="62" t="s">
        <v>5433</v>
      </c>
      <c r="W105" s="62">
        <v>0.45</v>
      </c>
      <c r="X105" s="62">
        <v>0.6</v>
      </c>
      <c r="Y105" s="62">
        <v>0.6</v>
      </c>
      <c r="Z105" s="62">
        <v>0.67</v>
      </c>
      <c r="AA105" s="62">
        <v>5</v>
      </c>
      <c r="AB105" s="62">
        <v>8</v>
      </c>
      <c r="AC105" s="62">
        <v>9.1999999999999993</v>
      </c>
      <c r="AD105" s="62" t="s">
        <v>6306</v>
      </c>
      <c r="AE105" s="62">
        <f>49+25+12</f>
        <v>86</v>
      </c>
      <c r="AF105" s="62">
        <f>61+21+18</f>
        <v>100</v>
      </c>
      <c r="AG105" s="62">
        <v>2</v>
      </c>
      <c r="AH105" s="62">
        <f>110+46+30</f>
        <v>186</v>
      </c>
      <c r="AI105" s="62" t="s">
        <v>6048</v>
      </c>
      <c r="AJ105" s="62" t="s">
        <v>6305</v>
      </c>
      <c r="AK105" s="62">
        <v>0.08</v>
      </c>
      <c r="AL105" s="62">
        <v>0.09</v>
      </c>
      <c r="AN105" s="62">
        <f>(-0.19+-2.28+-2.26+-2.46+-1.79+-1.59)/6</f>
        <v>-1.7616666666666667</v>
      </c>
      <c r="AQ105" s="62">
        <f>(-2.71+-3.69+-3.75+-1.49+-6.44+0.06)/6</f>
        <v>-3.0033333333333339</v>
      </c>
      <c r="AS105" s="62" t="s">
        <v>6307</v>
      </c>
      <c r="AY105" s="62">
        <f>(0.02+0.07+0.01+0.01+0.02+0.02)/6</f>
        <v>2.4999999999999998E-2</v>
      </c>
    </row>
    <row r="106" spans="1:51" s="58" customFormat="1" x14ac:dyDescent="0.25">
      <c r="A106" s="78"/>
      <c r="B106" s="58" t="s">
        <v>6309</v>
      </c>
      <c r="E106" s="58">
        <v>332</v>
      </c>
      <c r="F106" s="58" t="s">
        <v>3643</v>
      </c>
      <c r="G106" s="58" t="s">
        <v>3644</v>
      </c>
      <c r="H106" s="58" t="s">
        <v>3645</v>
      </c>
      <c r="I106" s="58" t="s">
        <v>3646</v>
      </c>
      <c r="J106" s="58" t="s">
        <v>3647</v>
      </c>
      <c r="K106" s="58" t="s">
        <v>3648</v>
      </c>
      <c r="L106" s="58">
        <v>8</v>
      </c>
      <c r="M106" s="58">
        <v>8</v>
      </c>
      <c r="N106" s="58">
        <v>2012</v>
      </c>
      <c r="O106" s="58" t="s">
        <v>6313</v>
      </c>
      <c r="P106" s="58">
        <v>1</v>
      </c>
      <c r="Q106" s="58" t="s">
        <v>5601</v>
      </c>
      <c r="R106" s="58" t="s">
        <v>6311</v>
      </c>
      <c r="S106" s="58" t="s">
        <v>6312</v>
      </c>
      <c r="T106" s="58" t="s">
        <v>5602</v>
      </c>
      <c r="U106" s="58" t="s">
        <v>5333</v>
      </c>
      <c r="V106" s="58" t="s">
        <v>5433</v>
      </c>
      <c r="AD106" s="58" t="s">
        <v>6314</v>
      </c>
      <c r="AG106" s="58">
        <v>3</v>
      </c>
      <c r="AH106" s="58">
        <v>104</v>
      </c>
      <c r="AI106" s="58" t="s">
        <v>5293</v>
      </c>
      <c r="AJ106" s="58" t="s">
        <v>6310</v>
      </c>
      <c r="AL106" s="58">
        <f>(0.0007+0.0007+-0.005)/3</f>
        <v>-1.1999999999999999E-3</v>
      </c>
      <c r="AM106" s="58">
        <f>(0.002+0.001+0.005)/3</f>
        <v>2.6666666666666666E-3</v>
      </c>
      <c r="AN106" s="58">
        <v>-0.60299999999999998</v>
      </c>
      <c r="AQ106" s="58">
        <v>-0.53400000000000003</v>
      </c>
      <c r="AR106" s="58">
        <v>-0.33900000000000002</v>
      </c>
      <c r="AS106" s="58" t="s">
        <v>6315</v>
      </c>
      <c r="AY106" s="58">
        <f>(0.0153+0.0166+0.0179+0.0136)/4</f>
        <v>1.585E-2</v>
      </c>
    </row>
    <row r="107" spans="1:51" s="50" customFormat="1" x14ac:dyDescent="0.25">
      <c r="A107" s="49"/>
      <c r="B107" s="53"/>
      <c r="C107" s="53" t="s">
        <v>6328</v>
      </c>
      <c r="D107" s="53"/>
      <c r="E107" s="50">
        <v>415</v>
      </c>
      <c r="F107" s="50" t="s">
        <v>2728</v>
      </c>
      <c r="G107" s="50" t="s">
        <v>2729</v>
      </c>
      <c r="H107" s="50" t="s">
        <v>2730</v>
      </c>
      <c r="I107" s="50" t="s">
        <v>1267</v>
      </c>
      <c r="J107" s="50" t="s">
        <v>69</v>
      </c>
      <c r="K107" s="50" t="s">
        <v>2731</v>
      </c>
      <c r="L107" s="50">
        <v>17</v>
      </c>
      <c r="M107" s="50">
        <v>19</v>
      </c>
      <c r="N107" s="50">
        <v>2014</v>
      </c>
      <c r="O107" s="50" t="s">
        <v>6196</v>
      </c>
      <c r="P107" s="50">
        <v>1</v>
      </c>
      <c r="Q107" s="66" t="s">
        <v>5683</v>
      </c>
      <c r="R107" s="50" t="s">
        <v>6316</v>
      </c>
      <c r="S107" s="50" t="s">
        <v>6317</v>
      </c>
      <c r="T107" s="50" t="s">
        <v>6318</v>
      </c>
      <c r="U107" s="66" t="s">
        <v>5333</v>
      </c>
      <c r="V107" s="66" t="s">
        <v>5433</v>
      </c>
      <c r="AA107" s="50">
        <v>11</v>
      </c>
      <c r="AD107" s="50" t="s">
        <v>6319</v>
      </c>
      <c r="AE107" s="53">
        <v>47</v>
      </c>
      <c r="AF107" s="50">
        <v>740</v>
      </c>
      <c r="AG107" s="53">
        <v>11</v>
      </c>
      <c r="AH107" s="50" cm="1">
        <f t="array" ref="AH107">SUM(AF107:AF110+47)</f>
        <v>1937</v>
      </c>
      <c r="AI107" s="50" t="s">
        <v>5868</v>
      </c>
      <c r="AJ107" s="50" t="s">
        <v>6323</v>
      </c>
      <c r="AL107" s="50">
        <v>6.5000000000000002E-2</v>
      </c>
      <c r="AM107" s="53">
        <v>0.107</v>
      </c>
      <c r="AS107" s="53" t="s">
        <v>6328</v>
      </c>
      <c r="AU107" s="50">
        <v>5.68</v>
      </c>
    </row>
    <row r="108" spans="1:51" s="50" customFormat="1" x14ac:dyDescent="0.25">
      <c r="A108" s="49"/>
      <c r="B108" s="53"/>
      <c r="C108" s="53" t="s">
        <v>6328</v>
      </c>
      <c r="D108" s="53"/>
      <c r="E108" s="50">
        <v>415</v>
      </c>
      <c r="F108" s="50" t="s">
        <v>2728</v>
      </c>
      <c r="G108" s="50" t="s">
        <v>2729</v>
      </c>
      <c r="H108" s="50" t="s">
        <v>2730</v>
      </c>
      <c r="I108" s="50" t="s">
        <v>1267</v>
      </c>
      <c r="J108" s="50" t="s">
        <v>69</v>
      </c>
      <c r="K108" s="50" t="s">
        <v>2731</v>
      </c>
      <c r="L108" s="50">
        <v>17</v>
      </c>
      <c r="M108" s="50">
        <v>19</v>
      </c>
      <c r="N108" s="50">
        <v>2014</v>
      </c>
      <c r="O108" s="50" t="s">
        <v>6196</v>
      </c>
      <c r="P108" s="50">
        <v>1</v>
      </c>
      <c r="Q108" s="66" t="s">
        <v>5683</v>
      </c>
      <c r="R108" s="50" t="s">
        <v>6316</v>
      </c>
      <c r="S108" s="50" t="s">
        <v>6317</v>
      </c>
      <c r="T108" s="50" t="s">
        <v>6318</v>
      </c>
      <c r="U108" s="66" t="s">
        <v>5333</v>
      </c>
      <c r="V108" s="66" t="s">
        <v>5433</v>
      </c>
      <c r="AA108" s="50">
        <v>11</v>
      </c>
      <c r="AD108" s="50" t="s">
        <v>6320</v>
      </c>
      <c r="AE108" s="53">
        <v>47</v>
      </c>
      <c r="AF108" s="50">
        <v>174</v>
      </c>
      <c r="AG108" s="53">
        <v>11</v>
      </c>
      <c r="AH108" s="50">
        <v>1937</v>
      </c>
      <c r="AI108" s="50" t="s">
        <v>5868</v>
      </c>
      <c r="AJ108" s="50" t="s">
        <v>6323</v>
      </c>
      <c r="AL108" s="50">
        <v>7.5999999999999998E-2</v>
      </c>
      <c r="AM108" s="53">
        <v>0.13400000000000001</v>
      </c>
      <c r="AS108" s="53" t="s">
        <v>6328</v>
      </c>
      <c r="AU108" s="50">
        <v>2.3079999999999998</v>
      </c>
    </row>
    <row r="109" spans="1:51" s="50" customFormat="1" x14ac:dyDescent="0.25">
      <c r="A109" s="49"/>
      <c r="B109" s="53"/>
      <c r="C109" s="53" t="s">
        <v>6328</v>
      </c>
      <c r="D109" s="53"/>
      <c r="E109" s="50">
        <v>415</v>
      </c>
      <c r="F109" s="50" t="s">
        <v>2728</v>
      </c>
      <c r="G109" s="50" t="s">
        <v>2729</v>
      </c>
      <c r="H109" s="50" t="s">
        <v>2730</v>
      </c>
      <c r="I109" s="50" t="s">
        <v>1267</v>
      </c>
      <c r="J109" s="50" t="s">
        <v>69</v>
      </c>
      <c r="K109" s="50" t="s">
        <v>2731</v>
      </c>
      <c r="L109" s="50">
        <v>17</v>
      </c>
      <c r="M109" s="50">
        <v>19</v>
      </c>
      <c r="N109" s="50">
        <v>2014</v>
      </c>
      <c r="O109" s="50" t="s">
        <v>6196</v>
      </c>
      <c r="P109" s="50">
        <v>1</v>
      </c>
      <c r="Q109" s="66" t="s">
        <v>5683</v>
      </c>
      <c r="R109" s="50" t="s">
        <v>6316</v>
      </c>
      <c r="S109" s="50" t="s">
        <v>6317</v>
      </c>
      <c r="T109" s="50" t="s">
        <v>6318</v>
      </c>
      <c r="U109" s="66" t="s">
        <v>5333</v>
      </c>
      <c r="V109" s="66" t="s">
        <v>5433</v>
      </c>
      <c r="AA109" s="50">
        <v>11</v>
      </c>
      <c r="AD109" s="50" t="s">
        <v>6321</v>
      </c>
      <c r="AE109" s="53">
        <v>47</v>
      </c>
      <c r="AF109" s="50">
        <v>605</v>
      </c>
      <c r="AG109" s="53">
        <v>11</v>
      </c>
      <c r="AH109" s="50">
        <v>1937</v>
      </c>
      <c r="AI109" s="50" t="s">
        <v>5868</v>
      </c>
      <c r="AJ109" s="50" t="s">
        <v>6323</v>
      </c>
      <c r="AL109" s="50">
        <v>9.6000000000000002E-2</v>
      </c>
      <c r="AM109" s="53">
        <v>0.13400000000000001</v>
      </c>
      <c r="AS109" s="53" t="s">
        <v>6328</v>
      </c>
      <c r="AU109" s="50">
        <v>1.988</v>
      </c>
    </row>
    <row r="110" spans="1:51" s="55" customFormat="1" x14ac:dyDescent="0.25">
      <c r="A110" s="54"/>
      <c r="C110" s="55" t="s">
        <v>6328</v>
      </c>
      <c r="E110" s="55">
        <v>415</v>
      </c>
      <c r="F110" s="55" t="s">
        <v>2728</v>
      </c>
      <c r="G110" s="55" t="s">
        <v>2729</v>
      </c>
      <c r="H110" s="55" t="s">
        <v>2730</v>
      </c>
      <c r="I110" s="55" t="s">
        <v>1267</v>
      </c>
      <c r="J110" s="55" t="s">
        <v>69</v>
      </c>
      <c r="K110" s="55" t="s">
        <v>2731</v>
      </c>
      <c r="L110" s="55">
        <v>17</v>
      </c>
      <c r="M110" s="55">
        <v>19</v>
      </c>
      <c r="N110" s="55">
        <v>2014</v>
      </c>
      <c r="O110" s="55" t="s">
        <v>6196</v>
      </c>
      <c r="P110" s="55">
        <v>1</v>
      </c>
      <c r="Q110" s="69" t="s">
        <v>5683</v>
      </c>
      <c r="R110" s="55" t="s">
        <v>6316</v>
      </c>
      <c r="S110" s="55" t="s">
        <v>6317</v>
      </c>
      <c r="T110" s="55" t="s">
        <v>6318</v>
      </c>
      <c r="U110" s="69" t="s">
        <v>5333</v>
      </c>
      <c r="V110" s="69" t="s">
        <v>5433</v>
      </c>
      <c r="AA110" s="55">
        <v>11</v>
      </c>
      <c r="AD110" s="55" t="s">
        <v>6322</v>
      </c>
      <c r="AE110" s="55">
        <v>47</v>
      </c>
      <c r="AF110" s="55">
        <v>230</v>
      </c>
      <c r="AG110" s="55">
        <v>11</v>
      </c>
      <c r="AH110" s="55">
        <v>1937</v>
      </c>
      <c r="AI110" s="55" t="s">
        <v>5868</v>
      </c>
      <c r="AJ110" s="55" t="s">
        <v>6323</v>
      </c>
      <c r="AL110" s="55">
        <v>0.125</v>
      </c>
      <c r="AM110" s="55">
        <v>0.16800000000000001</v>
      </c>
      <c r="AS110" s="55" t="s">
        <v>6328</v>
      </c>
      <c r="AU110" s="55">
        <v>0.67500000000000004</v>
      </c>
    </row>
    <row r="111" spans="1:51" s="21" customFormat="1" x14ac:dyDescent="0.25">
      <c r="A111" s="51" t="s">
        <v>5304</v>
      </c>
      <c r="B111" s="28" t="s">
        <v>6300</v>
      </c>
      <c r="E111" s="21">
        <v>457</v>
      </c>
      <c r="F111" s="21" t="s">
        <v>3048</v>
      </c>
      <c r="G111" s="21" t="s">
        <v>3049</v>
      </c>
      <c r="H111" s="28" t="s">
        <v>3050</v>
      </c>
      <c r="I111" s="21" t="s">
        <v>348</v>
      </c>
      <c r="J111" s="21" t="s">
        <v>69</v>
      </c>
      <c r="K111" s="21" t="s">
        <v>3051</v>
      </c>
      <c r="L111" s="21">
        <v>17</v>
      </c>
      <c r="M111" s="21">
        <v>17</v>
      </c>
      <c r="N111" s="21">
        <v>2014</v>
      </c>
      <c r="O111" s="28" t="s">
        <v>5305</v>
      </c>
      <c r="P111" s="21">
        <v>1</v>
      </c>
      <c r="Q111" s="28" t="s">
        <v>5708</v>
      </c>
      <c r="R111" s="47" t="s">
        <v>6358</v>
      </c>
      <c r="T111" s="21" t="s">
        <v>5716</v>
      </c>
      <c r="U111" s="28" t="s">
        <v>5333</v>
      </c>
      <c r="V111" s="28" t="s">
        <v>5433</v>
      </c>
      <c r="W111" s="21">
        <v>0.56999999999999995</v>
      </c>
      <c r="X111" s="21">
        <v>0.63</v>
      </c>
      <c r="AA111" s="21">
        <v>14</v>
      </c>
      <c r="AB111" s="21">
        <v>4.7</v>
      </c>
      <c r="AD111" s="81" t="s">
        <v>6329</v>
      </c>
      <c r="AE111" s="47">
        <v>113</v>
      </c>
      <c r="AF111" s="21">
        <f>SUM(AE112:AE116)</f>
        <v>133</v>
      </c>
      <c r="AG111" s="47">
        <v>6</v>
      </c>
      <c r="AH111" s="21">
        <f>327</f>
        <v>327</v>
      </c>
      <c r="AI111" s="18" t="s">
        <v>5868</v>
      </c>
      <c r="AJ111" s="18" t="s">
        <v>6295</v>
      </c>
      <c r="AM111" s="21">
        <f>(0.116+0.167+0.166+0.167+0.227)/5</f>
        <v>0.16860000000000003</v>
      </c>
      <c r="AN111" s="21">
        <v>0.91910000000000003</v>
      </c>
      <c r="AQ111" s="21">
        <v>7.3170000000000002</v>
      </c>
      <c r="AS111" s="53" t="s">
        <v>6341</v>
      </c>
      <c r="AY111" s="21">
        <v>1.2E-2</v>
      </c>
    </row>
    <row r="112" spans="1:51" s="21" customFormat="1" x14ac:dyDescent="0.25">
      <c r="A112" s="51" t="s">
        <v>5304</v>
      </c>
      <c r="B112" s="28" t="s">
        <v>6300</v>
      </c>
      <c r="E112" s="21">
        <v>457</v>
      </c>
      <c r="F112" s="21" t="s">
        <v>3048</v>
      </c>
      <c r="G112" s="21" t="s">
        <v>3049</v>
      </c>
      <c r="H112" s="28" t="s">
        <v>3050</v>
      </c>
      <c r="I112" s="21" t="s">
        <v>348</v>
      </c>
      <c r="J112" s="21" t="s">
        <v>69</v>
      </c>
      <c r="K112" s="21" t="s">
        <v>3051</v>
      </c>
      <c r="L112" s="21">
        <v>17</v>
      </c>
      <c r="M112" s="21">
        <v>17</v>
      </c>
      <c r="N112" s="21">
        <v>2014</v>
      </c>
      <c r="O112" s="28" t="s">
        <v>5305</v>
      </c>
      <c r="P112" s="21">
        <v>1</v>
      </c>
      <c r="Q112" s="28" t="s">
        <v>5708</v>
      </c>
      <c r="R112" s="47" t="s">
        <v>6358</v>
      </c>
      <c r="T112" s="21" t="s">
        <v>5716</v>
      </c>
      <c r="U112" s="28" t="s">
        <v>5333</v>
      </c>
      <c r="V112" s="28" t="s">
        <v>5433</v>
      </c>
      <c r="W112" s="21">
        <v>0.71</v>
      </c>
      <c r="X112" s="21">
        <v>0.75</v>
      </c>
      <c r="AA112" s="21">
        <v>14</v>
      </c>
      <c r="AB112" s="21">
        <v>6</v>
      </c>
      <c r="AD112" s="81" t="s">
        <v>6330</v>
      </c>
      <c r="AE112" s="47">
        <v>26</v>
      </c>
      <c r="AF112" s="21" cm="1">
        <f t="array" ref="AF112">SUM(AE113:AE116+113)</f>
        <v>559</v>
      </c>
      <c r="AG112" s="47">
        <v>6</v>
      </c>
      <c r="AH112" s="21">
        <v>327</v>
      </c>
      <c r="AI112" s="18" t="s">
        <v>5868</v>
      </c>
      <c r="AJ112" s="18" t="s">
        <v>6295</v>
      </c>
      <c r="AM112" s="21">
        <f>(0.116+0.092+0.103+0.114+0.168)/5</f>
        <v>0.1186</v>
      </c>
      <c r="AN112" s="21">
        <v>-1.492</v>
      </c>
      <c r="AQ112" s="21">
        <v>-0.48899999999999999</v>
      </c>
      <c r="AS112" s="53" t="s">
        <v>6341</v>
      </c>
      <c r="AY112" s="21">
        <v>2.5999999999999999E-2</v>
      </c>
    </row>
    <row r="113" spans="1:51" s="21" customFormat="1" x14ac:dyDescent="0.25">
      <c r="A113" s="51" t="s">
        <v>5304</v>
      </c>
      <c r="B113" s="28" t="s">
        <v>6300</v>
      </c>
      <c r="E113" s="21">
        <v>457</v>
      </c>
      <c r="F113" s="21" t="s">
        <v>3048</v>
      </c>
      <c r="G113" s="21" t="s">
        <v>3049</v>
      </c>
      <c r="H113" s="28" t="s">
        <v>3050</v>
      </c>
      <c r="I113" s="21" t="s">
        <v>348</v>
      </c>
      <c r="J113" s="21" t="s">
        <v>69</v>
      </c>
      <c r="K113" s="21" t="s">
        <v>3051</v>
      </c>
      <c r="L113" s="21">
        <v>17</v>
      </c>
      <c r="M113" s="21">
        <v>17</v>
      </c>
      <c r="N113" s="21">
        <v>2014</v>
      </c>
      <c r="O113" s="28" t="s">
        <v>5305</v>
      </c>
      <c r="P113" s="21">
        <v>1</v>
      </c>
      <c r="Q113" s="28" t="s">
        <v>5708</v>
      </c>
      <c r="R113" s="47" t="s">
        <v>6358</v>
      </c>
      <c r="T113" s="21" t="s">
        <v>5716</v>
      </c>
      <c r="U113" s="28" t="s">
        <v>5333</v>
      </c>
      <c r="V113" s="28" t="s">
        <v>5433</v>
      </c>
      <c r="W113" s="21">
        <v>0.73</v>
      </c>
      <c r="X113" s="21">
        <v>0.84</v>
      </c>
      <c r="AA113" s="21">
        <v>14</v>
      </c>
      <c r="AB113" s="21">
        <v>7.6</v>
      </c>
      <c r="AD113" s="47" t="s">
        <v>6331</v>
      </c>
      <c r="AE113" s="47">
        <v>40</v>
      </c>
      <c r="AF113" s="21" cm="1">
        <f t="array" ref="AF113">SUM(AE111:AE112+11+26+30)</f>
        <v>273</v>
      </c>
      <c r="AG113" s="47">
        <v>6</v>
      </c>
      <c r="AH113" s="21">
        <v>327</v>
      </c>
      <c r="AI113" s="18" t="s">
        <v>5868</v>
      </c>
      <c r="AJ113" s="18" t="s">
        <v>6295</v>
      </c>
      <c r="AM113" s="21">
        <f>(0.167+0.092+0.018+0.028+0.118)/5</f>
        <v>8.4600000000000009E-2</v>
      </c>
      <c r="AN113" s="21">
        <v>1.0149999999999999</v>
      </c>
      <c r="AQ113" s="21">
        <v>3.1859999999999999</v>
      </c>
      <c r="AS113" s="53" t="s">
        <v>6341</v>
      </c>
      <c r="AY113" s="21">
        <v>1.2E-2</v>
      </c>
    </row>
    <row r="114" spans="1:51" s="21" customFormat="1" x14ac:dyDescent="0.25">
      <c r="A114" s="51" t="s">
        <v>5304</v>
      </c>
      <c r="B114" s="28" t="s">
        <v>6300</v>
      </c>
      <c r="E114" s="21">
        <v>457</v>
      </c>
      <c r="F114" s="21" t="s">
        <v>3048</v>
      </c>
      <c r="G114" s="21" t="s">
        <v>3049</v>
      </c>
      <c r="H114" s="28" t="s">
        <v>3050</v>
      </c>
      <c r="I114" s="21" t="s">
        <v>348</v>
      </c>
      <c r="J114" s="21" t="s">
        <v>69</v>
      </c>
      <c r="K114" s="21" t="s">
        <v>3051</v>
      </c>
      <c r="L114" s="21">
        <v>17</v>
      </c>
      <c r="M114" s="21">
        <v>17</v>
      </c>
      <c r="N114" s="21">
        <v>2014</v>
      </c>
      <c r="O114" s="28" t="s">
        <v>5305</v>
      </c>
      <c r="P114" s="21">
        <v>1</v>
      </c>
      <c r="Q114" s="28" t="s">
        <v>5708</v>
      </c>
      <c r="R114" s="47" t="s">
        <v>6358</v>
      </c>
      <c r="T114" s="21" t="s">
        <v>5716</v>
      </c>
      <c r="U114" s="28" t="s">
        <v>5333</v>
      </c>
      <c r="V114" s="28" t="s">
        <v>5433</v>
      </c>
      <c r="W114" s="21">
        <v>0.71</v>
      </c>
      <c r="X114" s="21">
        <v>0.82</v>
      </c>
      <c r="AA114" s="21">
        <v>14</v>
      </c>
      <c r="AB114" s="21">
        <v>6.8</v>
      </c>
      <c r="AD114" s="47" t="s">
        <v>6332</v>
      </c>
      <c r="AE114" s="47">
        <v>11</v>
      </c>
      <c r="AF114" s="21" cm="1">
        <f t="array" ref="AF114">SUM(AE111:AE113+26+30)</f>
        <v>347</v>
      </c>
      <c r="AG114" s="47">
        <v>6</v>
      </c>
      <c r="AH114" s="21">
        <v>327</v>
      </c>
      <c r="AI114" s="18" t="s">
        <v>5868</v>
      </c>
      <c r="AJ114" s="18" t="s">
        <v>6295</v>
      </c>
      <c r="AM114" s="21">
        <f>(0.166+0.103+0.018+0.042+0.124)/5</f>
        <v>9.06E-2</v>
      </c>
      <c r="AN114" s="21">
        <v>0.433</v>
      </c>
      <c r="AQ114" s="21">
        <v>0.16400000000000001</v>
      </c>
      <c r="AS114" s="53" t="s">
        <v>6341</v>
      </c>
      <c r="AY114" s="21">
        <v>2E-3</v>
      </c>
    </row>
    <row r="115" spans="1:51" s="47" customFormat="1" x14ac:dyDescent="0.25">
      <c r="A115" s="19" t="s">
        <v>5304</v>
      </c>
      <c r="B115" s="18" t="s">
        <v>6300</v>
      </c>
      <c r="E115" s="47">
        <v>457</v>
      </c>
      <c r="F115" s="47" t="s">
        <v>3048</v>
      </c>
      <c r="G115" s="47" t="s">
        <v>3049</v>
      </c>
      <c r="H115" s="18" t="s">
        <v>3050</v>
      </c>
      <c r="I115" s="47" t="s">
        <v>348</v>
      </c>
      <c r="J115" s="47" t="s">
        <v>69</v>
      </c>
      <c r="K115" s="47" t="s">
        <v>3051</v>
      </c>
      <c r="L115" s="47">
        <v>17</v>
      </c>
      <c r="M115" s="47">
        <v>17</v>
      </c>
      <c r="N115" s="47">
        <v>2014</v>
      </c>
      <c r="O115" s="18" t="s">
        <v>5305</v>
      </c>
      <c r="P115" s="47">
        <v>1</v>
      </c>
      <c r="Q115" s="18" t="s">
        <v>5708</v>
      </c>
      <c r="R115" s="47" t="s">
        <v>6358</v>
      </c>
      <c r="T115" s="47" t="s">
        <v>5716</v>
      </c>
      <c r="U115" s="18" t="s">
        <v>5333</v>
      </c>
      <c r="V115" s="18" t="s">
        <v>5433</v>
      </c>
      <c r="W115" s="47">
        <v>0.62</v>
      </c>
      <c r="X115" s="47">
        <v>0.78</v>
      </c>
      <c r="AA115" s="47">
        <v>14</v>
      </c>
      <c r="AB115" s="47">
        <v>6.4</v>
      </c>
      <c r="AD115" s="47" t="s">
        <v>6333</v>
      </c>
      <c r="AE115" s="47">
        <v>26</v>
      </c>
      <c r="AF115" s="47" cm="1">
        <f t="array" ref="AF115">SUM(AE111:AE114+30)</f>
        <v>310</v>
      </c>
      <c r="AG115" s="47">
        <v>6</v>
      </c>
      <c r="AH115" s="21">
        <v>327</v>
      </c>
      <c r="AI115" s="18" t="s">
        <v>5868</v>
      </c>
      <c r="AJ115" s="18" t="s">
        <v>6295</v>
      </c>
      <c r="AM115" s="47">
        <f>(0.167+0.114+0.028+0.042+0.147)/5</f>
        <v>9.9599999999999994E-2</v>
      </c>
      <c r="AN115" s="47">
        <v>9.7600000000000006E-2</v>
      </c>
      <c r="AQ115" s="47">
        <v>4.2249999999999996</v>
      </c>
      <c r="AS115" s="53" t="s">
        <v>6341</v>
      </c>
      <c r="AY115" s="47">
        <v>8.0000000000000002E-3</v>
      </c>
    </row>
    <row r="116" spans="1:51" s="47" customFormat="1" x14ac:dyDescent="0.25">
      <c r="A116" s="19" t="s">
        <v>5304</v>
      </c>
      <c r="B116" s="18" t="s">
        <v>6300</v>
      </c>
      <c r="E116" s="47">
        <v>457</v>
      </c>
      <c r="F116" s="47" t="s">
        <v>3048</v>
      </c>
      <c r="G116" s="47" t="s">
        <v>3049</v>
      </c>
      <c r="H116" s="18" t="s">
        <v>3050</v>
      </c>
      <c r="I116" s="47" t="s">
        <v>348</v>
      </c>
      <c r="J116" s="47" t="s">
        <v>69</v>
      </c>
      <c r="K116" s="47" t="s">
        <v>3051</v>
      </c>
      <c r="L116" s="47">
        <v>17</v>
      </c>
      <c r="M116" s="47">
        <v>17</v>
      </c>
      <c r="N116" s="47">
        <v>2014</v>
      </c>
      <c r="O116" s="18" t="s">
        <v>5305</v>
      </c>
      <c r="P116" s="47">
        <v>1</v>
      </c>
      <c r="Q116" s="18" t="s">
        <v>5708</v>
      </c>
      <c r="R116" s="47" t="s">
        <v>6358</v>
      </c>
      <c r="T116" s="47" t="s">
        <v>5716</v>
      </c>
      <c r="U116" s="18" t="s">
        <v>5333</v>
      </c>
      <c r="V116" s="18" t="s">
        <v>5433</v>
      </c>
      <c r="W116" s="47">
        <v>0.57999999999999996</v>
      </c>
      <c r="X116" s="47">
        <v>0.68</v>
      </c>
      <c r="AA116" s="47">
        <v>14</v>
      </c>
      <c r="AB116" s="47">
        <v>5.0999999999999996</v>
      </c>
      <c r="AD116" s="81" t="s">
        <v>6334</v>
      </c>
      <c r="AE116" s="47">
        <v>30</v>
      </c>
      <c r="AF116" s="47">
        <f>SUM(AE111:AE115)</f>
        <v>216</v>
      </c>
      <c r="AG116" s="47">
        <v>6</v>
      </c>
      <c r="AH116" s="21">
        <v>327</v>
      </c>
      <c r="AI116" s="18" t="s">
        <v>5868</v>
      </c>
      <c r="AJ116" s="18" t="s">
        <v>6295</v>
      </c>
      <c r="AM116" s="47">
        <f>(0.227+0.168+0.118+0.124+0.147)/5</f>
        <v>0.15679999999999999</v>
      </c>
      <c r="AN116" s="47">
        <v>-1.3089999999999999</v>
      </c>
      <c r="AQ116" s="47">
        <v>-1.6970000000000001</v>
      </c>
      <c r="AS116" s="53" t="s">
        <v>6341</v>
      </c>
      <c r="AY116" s="47">
        <v>1E-3</v>
      </c>
    </row>
    <row r="117" spans="1:51" s="55" customFormat="1" x14ac:dyDescent="0.25">
      <c r="A117" s="54" t="s">
        <v>5304</v>
      </c>
      <c r="B117" s="69" t="s">
        <v>6299</v>
      </c>
      <c r="C117" s="69" t="s">
        <v>6296</v>
      </c>
      <c r="E117" s="55">
        <v>488</v>
      </c>
      <c r="F117" s="55" t="s">
        <v>3511</v>
      </c>
      <c r="G117" s="55" t="s">
        <v>3512</v>
      </c>
      <c r="H117" s="69" t="s">
        <v>3513</v>
      </c>
      <c r="I117" s="55" t="s">
        <v>1267</v>
      </c>
      <c r="J117" s="55" t="s">
        <v>69</v>
      </c>
      <c r="K117" s="55" t="s">
        <v>3514</v>
      </c>
      <c r="L117" s="55">
        <v>29</v>
      </c>
      <c r="M117" s="55">
        <v>29</v>
      </c>
      <c r="N117" s="55">
        <v>2013</v>
      </c>
      <c r="O117" s="69" t="s">
        <v>6292</v>
      </c>
      <c r="P117" s="55">
        <v>1</v>
      </c>
      <c r="Q117" s="69" t="s">
        <v>5502</v>
      </c>
      <c r="R117" s="69" t="s">
        <v>6293</v>
      </c>
      <c r="S117" s="69" t="s">
        <v>6294</v>
      </c>
      <c r="T117" s="69" t="s">
        <v>5743</v>
      </c>
      <c r="U117" s="69" t="s">
        <v>5333</v>
      </c>
      <c r="V117" s="69" t="s">
        <v>5433</v>
      </c>
      <c r="AD117" s="69" t="s">
        <v>6297</v>
      </c>
      <c r="AG117" s="55">
        <v>43</v>
      </c>
      <c r="AH117" s="55">
        <v>768</v>
      </c>
      <c r="AI117" s="69" t="s">
        <v>5293</v>
      </c>
      <c r="AJ117" s="69" t="s">
        <v>6295</v>
      </c>
      <c r="AL117" s="55">
        <v>0.52</v>
      </c>
      <c r="AQ117" s="55">
        <f>(-24.016+-23.902)/2</f>
        <v>-23.959</v>
      </c>
      <c r="AS117" s="69" t="s">
        <v>6298</v>
      </c>
      <c r="AY117" s="55">
        <f>(4.58+6.42)/2</f>
        <v>5.5</v>
      </c>
    </row>
    <row r="118" spans="1:51" s="35" customFormat="1" x14ac:dyDescent="0.25">
      <c r="A118" s="52" t="s">
        <v>6284</v>
      </c>
      <c r="E118" s="35">
        <v>565</v>
      </c>
      <c r="F118" s="35" t="s">
        <v>2792</v>
      </c>
      <c r="G118" s="35" t="s">
        <v>2793</v>
      </c>
      <c r="H118" s="37" t="s">
        <v>2794</v>
      </c>
      <c r="I118" s="35" t="s">
        <v>2795</v>
      </c>
      <c r="J118" s="35" t="s">
        <v>69</v>
      </c>
      <c r="K118" s="35" t="s">
        <v>2796</v>
      </c>
      <c r="L118" s="35">
        <v>1</v>
      </c>
      <c r="M118" s="35">
        <v>1</v>
      </c>
      <c r="N118" s="35">
        <v>2014</v>
      </c>
      <c r="O118" s="37" t="s">
        <v>5305</v>
      </c>
      <c r="P118" s="35">
        <v>1</v>
      </c>
      <c r="Q118" s="37" t="s">
        <v>5802</v>
      </c>
      <c r="R118" s="35" t="s">
        <v>6285</v>
      </c>
      <c r="S118" s="37" t="s">
        <v>6286</v>
      </c>
      <c r="T118" s="35" t="s">
        <v>5803</v>
      </c>
      <c r="U118" s="37" t="s">
        <v>5333</v>
      </c>
      <c r="V118" s="37" t="s">
        <v>5433</v>
      </c>
      <c r="W118" s="35">
        <f>(0.9+0.8+0.8+0.6+0.9+0.8+0.7+1+1+0.7+0.9+0.7+0.6+0.3+0.9+0.9+0.5+0.9+0.8+0.8+0.9+0.6+1+0.7+1+0.8+0.7+0.5+0.7+0.8+0.4+1+0.3+0.7+0.6)/35</f>
        <v>0.74857142857142867</v>
      </c>
      <c r="X118" s="35">
        <f>(0.811+0.7+0.821+0.574+0.816+0.842+0.805+0.763+0.821+0.847+0.668+0.795+0.805+0.836+0.689+0.858+0.668+0.647+0.789+0.621+0.874+0.742+0.847+0.553+0.611+0.789+0.774+0.816+0.668+0.726+0.352+0.526+0.616+0.805+0.663)/35</f>
        <v>0.72965714285714289</v>
      </c>
      <c r="AA118" s="35">
        <v>14</v>
      </c>
      <c r="AB118" s="35">
        <f>(6+4+6+3+8+10+8+4+6+7+3+7+8+8+4+7+4+3+6+5+8+5+6+4+3+5+4+9+3+5+3+2+4+5+5)/35</f>
        <v>5.371428571428571</v>
      </c>
      <c r="AD118" s="37" t="s">
        <v>6287</v>
      </c>
      <c r="AG118" s="35">
        <v>5</v>
      </c>
      <c r="AH118" s="35">
        <v>50</v>
      </c>
      <c r="AI118" s="37" t="s">
        <v>5868</v>
      </c>
      <c r="AJ118" s="37" t="s">
        <v>6288</v>
      </c>
      <c r="AL118" s="35">
        <v>0.59899999999999998</v>
      </c>
      <c r="AM118" s="35">
        <v>0.153</v>
      </c>
      <c r="AS118" s="37" t="s">
        <v>6289</v>
      </c>
      <c r="AU118" s="35">
        <f>(0.289+0.317+0.299+0.282+0.276+0.241)/6</f>
        <v>0.28400000000000003</v>
      </c>
      <c r="AX118" s="35">
        <f>(3.925+3.147+2.201)/3</f>
        <v>3.0909999999999997</v>
      </c>
    </row>
    <row r="119" spans="1:51" s="50" customFormat="1" x14ac:dyDescent="0.25">
      <c r="A119" s="49"/>
      <c r="D119" s="79" t="s">
        <v>6258</v>
      </c>
      <c r="E119" s="50">
        <v>587</v>
      </c>
      <c r="F119" s="50" t="s">
        <v>2449</v>
      </c>
      <c r="G119" s="50" t="s">
        <v>2450</v>
      </c>
      <c r="H119" s="50" t="s">
        <v>2451</v>
      </c>
      <c r="I119" s="50" t="s">
        <v>358</v>
      </c>
      <c r="J119" s="50" t="s">
        <v>2452</v>
      </c>
      <c r="K119" s="50" t="s">
        <v>2453</v>
      </c>
      <c r="L119" s="50">
        <v>9</v>
      </c>
      <c r="M119" s="50">
        <v>9</v>
      </c>
      <c r="N119" s="50">
        <v>2015</v>
      </c>
      <c r="O119" s="50" t="s">
        <v>6278</v>
      </c>
      <c r="P119" s="50">
        <v>1</v>
      </c>
      <c r="Q119" s="66" t="s">
        <v>5821</v>
      </c>
      <c r="R119" s="50" t="s">
        <v>6277</v>
      </c>
      <c r="S119" s="50" t="s">
        <v>6276</v>
      </c>
      <c r="T119" s="50" t="s">
        <v>6275</v>
      </c>
      <c r="U119" s="66" t="s">
        <v>5333</v>
      </c>
      <c r="V119" s="66" t="s">
        <v>5433</v>
      </c>
      <c r="W119" s="50">
        <v>0.72899999999999998</v>
      </c>
      <c r="X119" s="50">
        <v>0.83099999999999996</v>
      </c>
      <c r="AA119" s="50">
        <v>11</v>
      </c>
      <c r="AB119" s="50">
        <v>13.36</v>
      </c>
      <c r="AD119" s="50" t="s">
        <v>6279</v>
      </c>
      <c r="AE119" s="50">
        <v>110</v>
      </c>
      <c r="AG119" s="50">
        <v>41</v>
      </c>
      <c r="AH119" s="50">
        <v>545</v>
      </c>
      <c r="AI119" s="75" t="s">
        <v>5868</v>
      </c>
      <c r="AJ119" s="50" t="s">
        <v>6282</v>
      </c>
      <c r="AL119" s="50">
        <v>0.54600000000000004</v>
      </c>
      <c r="AM119" s="50">
        <v>0.10299999999999999</v>
      </c>
      <c r="AS119" s="50" t="s">
        <v>6283</v>
      </c>
      <c r="AU119" s="50">
        <v>0.87</v>
      </c>
      <c r="AY119" s="50">
        <v>1.43E-2</v>
      </c>
    </row>
    <row r="120" spans="1:51" s="50" customFormat="1" x14ac:dyDescent="0.25">
      <c r="D120" s="79" t="s">
        <v>6258</v>
      </c>
      <c r="E120" s="50">
        <v>587</v>
      </c>
      <c r="F120" s="50" t="s">
        <v>2449</v>
      </c>
      <c r="G120" s="50" t="s">
        <v>2450</v>
      </c>
      <c r="H120" s="50" t="s">
        <v>2451</v>
      </c>
      <c r="I120" s="50" t="s">
        <v>358</v>
      </c>
      <c r="J120" s="50" t="s">
        <v>2452</v>
      </c>
      <c r="K120" s="50" t="s">
        <v>2453</v>
      </c>
      <c r="L120" s="50">
        <v>9</v>
      </c>
      <c r="M120" s="50">
        <v>9</v>
      </c>
      <c r="N120" s="50">
        <v>2015</v>
      </c>
      <c r="O120" s="50" t="s">
        <v>6278</v>
      </c>
      <c r="P120" s="50">
        <v>1</v>
      </c>
      <c r="Q120" s="66" t="s">
        <v>5821</v>
      </c>
      <c r="R120" s="50" t="s">
        <v>6277</v>
      </c>
      <c r="S120" s="50" t="s">
        <v>6276</v>
      </c>
      <c r="T120" s="50" t="s">
        <v>6275</v>
      </c>
      <c r="U120" s="66" t="s">
        <v>5333</v>
      </c>
      <c r="V120" s="66" t="s">
        <v>5433</v>
      </c>
      <c r="W120" s="50">
        <v>0.78400000000000003</v>
      </c>
      <c r="X120" s="50">
        <v>0.89400000000000002</v>
      </c>
      <c r="AA120" s="50">
        <v>11</v>
      </c>
      <c r="AB120" s="50">
        <v>18.46</v>
      </c>
      <c r="AD120" s="50" t="s">
        <v>6280</v>
      </c>
      <c r="AE120" s="50">
        <v>130</v>
      </c>
      <c r="AG120" s="50">
        <v>41</v>
      </c>
      <c r="AH120" s="50">
        <v>545</v>
      </c>
      <c r="AI120" s="75" t="s">
        <v>5868</v>
      </c>
      <c r="AJ120" s="50" t="s">
        <v>6282</v>
      </c>
      <c r="AL120" s="50">
        <v>0.48</v>
      </c>
      <c r="AM120" s="50">
        <v>0.06</v>
      </c>
      <c r="AS120" s="50" t="s">
        <v>6283</v>
      </c>
      <c r="AU120" s="50">
        <v>0.88</v>
      </c>
      <c r="AY120" s="50">
        <v>1.8499999999999999E-2</v>
      </c>
    </row>
    <row r="121" spans="1:51" s="55" customFormat="1" x14ac:dyDescent="0.25">
      <c r="D121" s="80" t="s">
        <v>6258</v>
      </c>
      <c r="E121" s="55">
        <v>587</v>
      </c>
      <c r="F121" s="55" t="s">
        <v>2449</v>
      </c>
      <c r="G121" s="55" t="s">
        <v>2450</v>
      </c>
      <c r="H121" s="55" t="s">
        <v>2451</v>
      </c>
      <c r="I121" s="55" t="s">
        <v>358</v>
      </c>
      <c r="J121" s="55" t="s">
        <v>2452</v>
      </c>
      <c r="K121" s="55" t="s">
        <v>2453</v>
      </c>
      <c r="L121" s="55">
        <v>9</v>
      </c>
      <c r="M121" s="55">
        <v>9</v>
      </c>
      <c r="N121" s="55">
        <v>2015</v>
      </c>
      <c r="O121" s="55" t="s">
        <v>6278</v>
      </c>
      <c r="P121" s="55">
        <v>1</v>
      </c>
      <c r="Q121" s="69" t="s">
        <v>5821</v>
      </c>
      <c r="R121" s="50" t="s">
        <v>6277</v>
      </c>
      <c r="S121" s="50" t="s">
        <v>6276</v>
      </c>
      <c r="T121" s="50" t="s">
        <v>6275</v>
      </c>
      <c r="U121" s="69" t="s">
        <v>5333</v>
      </c>
      <c r="V121" s="69" t="s">
        <v>5433</v>
      </c>
      <c r="W121" s="55">
        <v>0.71599999999999997</v>
      </c>
      <c r="X121" s="55">
        <v>0.86199999999999999</v>
      </c>
      <c r="AA121" s="55">
        <v>11</v>
      </c>
      <c r="AB121" s="55">
        <v>16.36</v>
      </c>
      <c r="AD121" s="55" t="s">
        <v>6281</v>
      </c>
      <c r="AE121" s="55">
        <v>167</v>
      </c>
      <c r="AG121" s="55">
        <v>41</v>
      </c>
      <c r="AH121" s="55">
        <v>545</v>
      </c>
      <c r="AI121" s="69" t="s">
        <v>5868</v>
      </c>
      <c r="AJ121" s="50" t="s">
        <v>6282</v>
      </c>
      <c r="AL121" s="55">
        <v>0.39</v>
      </c>
      <c r="AM121" s="55">
        <v>0.13</v>
      </c>
      <c r="AS121" s="50" t="s">
        <v>6283</v>
      </c>
      <c r="AU121" s="55">
        <v>0.83</v>
      </c>
      <c r="AY121" s="55">
        <v>1.35E-2</v>
      </c>
    </row>
    <row r="122" spans="1:51" s="21" customFormat="1" x14ac:dyDescent="0.25">
      <c r="A122" s="51"/>
      <c r="C122" s="21" t="s">
        <v>6274</v>
      </c>
      <c r="E122" s="21">
        <v>593</v>
      </c>
      <c r="F122" s="21" t="s">
        <v>3419</v>
      </c>
      <c r="G122" s="21" t="s">
        <v>3420</v>
      </c>
      <c r="H122" s="21" t="s">
        <v>3421</v>
      </c>
      <c r="I122" s="21" t="s">
        <v>1267</v>
      </c>
      <c r="J122" s="21" t="s">
        <v>69</v>
      </c>
      <c r="K122" s="21" t="s">
        <v>3422</v>
      </c>
      <c r="L122" s="21">
        <v>10</v>
      </c>
      <c r="M122" s="21">
        <v>12</v>
      </c>
      <c r="N122" s="21">
        <v>2013</v>
      </c>
      <c r="O122" s="21" t="s">
        <v>6278</v>
      </c>
      <c r="P122" s="21">
        <v>1</v>
      </c>
      <c r="Q122" s="28" t="s">
        <v>6264</v>
      </c>
      <c r="R122" s="21" t="s">
        <v>6266</v>
      </c>
      <c r="S122" s="21" t="s">
        <v>6267</v>
      </c>
      <c r="T122" s="21" t="s">
        <v>6265</v>
      </c>
      <c r="U122" s="28" t="s">
        <v>5333</v>
      </c>
      <c r="V122" s="28" t="s">
        <v>5433</v>
      </c>
      <c r="W122" s="21">
        <v>0.79200000000000004</v>
      </c>
      <c r="X122" s="21">
        <v>0.81899999999999995</v>
      </c>
      <c r="AA122" s="21">
        <v>9</v>
      </c>
      <c r="AD122" s="21" t="s">
        <v>6264</v>
      </c>
      <c r="AE122" s="21">
        <v>51</v>
      </c>
      <c r="AG122" s="21">
        <v>3</v>
      </c>
      <c r="AH122" s="21">
        <v>118</v>
      </c>
      <c r="AI122" s="21" t="s">
        <v>6048</v>
      </c>
      <c r="AJ122" s="21" t="s">
        <v>6271</v>
      </c>
      <c r="AL122" s="21">
        <f>(-0.017+0.022+0.053)/3</f>
        <v>1.9333333333333331E-2</v>
      </c>
      <c r="AQ122" s="21">
        <v>-24.08</v>
      </c>
      <c r="AR122" s="21">
        <v>-2.66</v>
      </c>
      <c r="AS122" s="28" t="s">
        <v>6273</v>
      </c>
      <c r="AX122" s="21">
        <f>(0.06094+0.16855+0.08069)/3</f>
        <v>0.10339333333333334</v>
      </c>
      <c r="AY122" s="21">
        <v>2.5000000000000001E-2</v>
      </c>
    </row>
    <row r="123" spans="1:51" s="35" customFormat="1" x14ac:dyDescent="0.25">
      <c r="A123" s="52"/>
      <c r="C123" s="35" t="s">
        <v>6274</v>
      </c>
      <c r="E123" s="35">
        <v>593</v>
      </c>
      <c r="F123" s="35" t="s">
        <v>3419</v>
      </c>
      <c r="G123" s="35" t="s">
        <v>3420</v>
      </c>
      <c r="H123" s="35" t="s">
        <v>3421</v>
      </c>
      <c r="I123" s="35" t="s">
        <v>1267</v>
      </c>
      <c r="J123" s="35" t="s">
        <v>69</v>
      </c>
      <c r="K123" s="35" t="s">
        <v>3422</v>
      </c>
      <c r="L123" s="35">
        <v>10</v>
      </c>
      <c r="M123" s="35">
        <v>12</v>
      </c>
      <c r="N123" s="35">
        <v>2013</v>
      </c>
      <c r="O123" s="35" t="s">
        <v>6278</v>
      </c>
      <c r="P123" s="35">
        <v>1</v>
      </c>
      <c r="Q123" s="35" t="s">
        <v>5825</v>
      </c>
      <c r="R123" s="35" t="s">
        <v>6270</v>
      </c>
      <c r="S123" s="35" t="s">
        <v>6269</v>
      </c>
      <c r="T123" s="35" t="s">
        <v>6268</v>
      </c>
      <c r="U123" s="37" t="s">
        <v>5333</v>
      </c>
      <c r="V123" s="37" t="s">
        <v>5433</v>
      </c>
      <c r="W123" s="35">
        <v>0.752</v>
      </c>
      <c r="X123" s="35">
        <v>0.78900000000000003</v>
      </c>
      <c r="AA123" s="35">
        <v>9</v>
      </c>
      <c r="AD123" s="35" t="s">
        <v>5825</v>
      </c>
      <c r="AE123" s="35">
        <v>49</v>
      </c>
      <c r="AG123" s="35">
        <v>5</v>
      </c>
      <c r="AH123" s="35">
        <v>51</v>
      </c>
      <c r="AI123" s="35" t="s">
        <v>6048</v>
      </c>
      <c r="AJ123" s="35" t="s">
        <v>6271</v>
      </c>
      <c r="AL123" s="35">
        <f>((-0.144)+0.5384+0.262+0.422+0.546+0.057+0.233+0.742+0.83+(-0.027))/10</f>
        <v>0.34594000000000003</v>
      </c>
      <c r="AQ123" s="35">
        <v>0.97099999999999997</v>
      </c>
      <c r="AR123" s="35">
        <v>0.377</v>
      </c>
      <c r="AS123" s="35" t="s">
        <v>6273</v>
      </c>
      <c r="AX123" s="35">
        <f>(0.04466+0.1073+0.06506)/3</f>
        <v>7.2340000000000002E-2</v>
      </c>
      <c r="AY123" s="35">
        <v>0.105</v>
      </c>
    </row>
  </sheetData>
  <sortState xmlns:xlrd2="http://schemas.microsoft.com/office/spreadsheetml/2017/richdata2" ref="A2:BC124">
    <sortCondition ref="E2:E124"/>
  </sortState>
  <phoneticPr fontId="10" type="noConversion"/>
  <hyperlinks>
    <hyperlink ref="BH1" r:id="rId1" xr:uid="{9F36E814-91C2-4C8F-9CD5-DF77190DD6F2}"/>
    <hyperlink ref="D119" r:id="rId2" xr:uid="{C15AEDBD-AD17-4AAC-8EA2-3B94ECBB1D90}"/>
    <hyperlink ref="D120" r:id="rId3" xr:uid="{FE183989-0BF5-42DA-960F-5C5CE6EC0C35}"/>
    <hyperlink ref="D121" r:id="rId4" xr:uid="{AD30A489-856F-46C2-9A7F-25AB48A51021}"/>
    <hyperlink ref="D105" r:id="rId5" location="s0095" xr:uid="{3AC55C98-1C5D-48A3-ADC8-1EA52CBB2002}"/>
  </hyperlinks>
  <pageMargins left="0.75" right="0.75" top="1" bottom="1" header="0.5" footer="0.5"/>
  <pageSetup orientation="portrait" horizontalDpi="300" verticalDpi="300" r:id="rId6"/>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2A958-AD7A-43E1-B6C2-037A1B6732E6}">
  <dimension ref="A1:AJ329"/>
  <sheetViews>
    <sheetView topLeftCell="A298" workbookViewId="0">
      <selection activeCell="A300" sqref="A300"/>
    </sheetView>
  </sheetViews>
  <sheetFormatPr defaultRowHeight="13.2" x14ac:dyDescent="0.25"/>
  <cols>
    <col min="5" max="5" width="8.88671875" customWidth="1"/>
    <col min="6" max="6" width="27.5546875" customWidth="1"/>
  </cols>
  <sheetData>
    <row r="1" spans="1:36" x14ac:dyDescent="0.25">
      <c r="A1" t="s">
        <v>5294</v>
      </c>
      <c r="B1" s="2" t="s">
        <v>5836</v>
      </c>
      <c r="C1" t="s">
        <v>5270</v>
      </c>
      <c r="D1" t="s">
        <v>1</v>
      </c>
      <c r="E1" t="s">
        <v>5</v>
      </c>
      <c r="F1" t="s">
        <v>8</v>
      </c>
      <c r="G1" t="s">
        <v>9</v>
      </c>
      <c r="H1" t="s">
        <v>19</v>
      </c>
      <c r="I1" t="s">
        <v>20</v>
      </c>
      <c r="J1" t="s">
        <v>31</v>
      </c>
      <c r="K1" t="s">
        <v>32</v>
      </c>
      <c r="L1" t="s">
        <v>44</v>
      </c>
      <c r="M1" t="s">
        <v>5273</v>
      </c>
      <c r="N1" t="s">
        <v>5842</v>
      </c>
      <c r="O1" t="s">
        <v>5310</v>
      </c>
      <c r="P1" t="s">
        <v>5274</v>
      </c>
      <c r="Q1" t="s">
        <v>5275</v>
      </c>
      <c r="R1" t="s">
        <v>5276</v>
      </c>
      <c r="S1" t="s">
        <v>5277</v>
      </c>
      <c r="T1" s="2" t="s">
        <v>5431</v>
      </c>
      <c r="U1" t="s">
        <v>5278</v>
      </c>
      <c r="V1" t="s">
        <v>5279</v>
      </c>
      <c r="W1" t="s">
        <v>5280</v>
      </c>
      <c r="X1" t="s">
        <v>5281</v>
      </c>
      <c r="Y1" t="s">
        <v>5841</v>
      </c>
      <c r="Z1" t="s">
        <v>5282</v>
      </c>
      <c r="AA1" t="s">
        <v>5283</v>
      </c>
      <c r="AB1" t="s">
        <v>5284</v>
      </c>
      <c r="AC1" t="s">
        <v>5285</v>
      </c>
      <c r="AD1" s="2" t="s">
        <v>5286</v>
      </c>
      <c r="AE1" s="2" t="s">
        <v>5287</v>
      </c>
      <c r="AF1" s="2" t="s">
        <v>5288</v>
      </c>
      <c r="AG1" s="2" t="s">
        <v>5289</v>
      </c>
      <c r="AH1" s="2" t="s">
        <v>5290</v>
      </c>
      <c r="AI1" s="2" t="s">
        <v>5834</v>
      </c>
      <c r="AJ1" s="2" t="s">
        <v>5835</v>
      </c>
    </row>
    <row r="2" spans="1:36" x14ac:dyDescent="0.25">
      <c r="A2" s="2" t="s">
        <v>5326</v>
      </c>
      <c r="B2" s="4" t="s">
        <v>5837</v>
      </c>
      <c r="C2">
        <v>20</v>
      </c>
      <c r="D2" t="s">
        <v>4537</v>
      </c>
      <c r="E2" t="s">
        <v>4538</v>
      </c>
      <c r="F2" s="2" t="s">
        <v>4539</v>
      </c>
      <c r="G2" t="s">
        <v>1168</v>
      </c>
      <c r="H2" t="s">
        <v>69</v>
      </c>
      <c r="I2" t="s">
        <v>4540</v>
      </c>
      <c r="J2">
        <v>74</v>
      </c>
      <c r="K2">
        <v>75</v>
      </c>
      <c r="L2">
        <v>2009</v>
      </c>
      <c r="M2" s="2" t="s">
        <v>5540</v>
      </c>
      <c r="N2" s="2">
        <v>0</v>
      </c>
      <c r="O2" s="2" t="s">
        <v>5334</v>
      </c>
      <c r="S2" s="2" t="s">
        <v>5333</v>
      </c>
      <c r="T2" s="2" t="s">
        <v>5433</v>
      </c>
      <c r="W2">
        <v>30</v>
      </c>
      <c r="AI2">
        <v>0.01</v>
      </c>
      <c r="AJ2">
        <v>0.05</v>
      </c>
    </row>
    <row r="3" spans="1:36" x14ac:dyDescent="0.25">
      <c r="A3" s="2" t="s">
        <v>5304</v>
      </c>
      <c r="B3" s="2"/>
      <c r="C3">
        <v>26</v>
      </c>
      <c r="D3" t="s">
        <v>1808</v>
      </c>
      <c r="E3" t="s">
        <v>1809</v>
      </c>
      <c r="F3" s="2" t="s">
        <v>1810</v>
      </c>
      <c r="G3" t="s">
        <v>332</v>
      </c>
      <c r="H3" t="s">
        <v>1811</v>
      </c>
      <c r="I3" t="s">
        <v>1812</v>
      </c>
      <c r="J3">
        <v>20</v>
      </c>
      <c r="K3">
        <v>20</v>
      </c>
      <c r="L3">
        <v>2017</v>
      </c>
      <c r="M3" t="s">
        <v>69</v>
      </c>
      <c r="N3">
        <v>0</v>
      </c>
      <c r="O3" s="2" t="s">
        <v>5424</v>
      </c>
      <c r="R3" t="s">
        <v>5423</v>
      </c>
      <c r="S3" s="2" t="s">
        <v>5333</v>
      </c>
      <c r="T3" s="2" t="s">
        <v>5433</v>
      </c>
    </row>
    <row r="4" spans="1:36" x14ac:dyDescent="0.25">
      <c r="A4" s="2" t="s">
        <v>5304</v>
      </c>
      <c r="B4" s="2"/>
      <c r="C4">
        <v>31</v>
      </c>
      <c r="D4" t="s">
        <v>2016</v>
      </c>
      <c r="E4" t="s">
        <v>2017</v>
      </c>
      <c r="F4" s="7" t="s">
        <v>2018</v>
      </c>
      <c r="G4" t="s">
        <v>72</v>
      </c>
      <c r="H4" t="s">
        <v>2019</v>
      </c>
      <c r="I4" t="s">
        <v>2020</v>
      </c>
      <c r="J4">
        <v>27</v>
      </c>
      <c r="K4">
        <v>27</v>
      </c>
      <c r="L4">
        <v>2016</v>
      </c>
      <c r="M4" t="s">
        <v>69</v>
      </c>
      <c r="N4">
        <v>0</v>
      </c>
      <c r="O4" s="2" t="s">
        <v>5335</v>
      </c>
      <c r="P4" t="s">
        <v>5838</v>
      </c>
      <c r="Q4" t="s">
        <v>5839</v>
      </c>
      <c r="S4" s="2" t="s">
        <v>5333</v>
      </c>
      <c r="T4" s="2" t="s">
        <v>5433</v>
      </c>
      <c r="W4">
        <v>10</v>
      </c>
      <c r="Y4">
        <v>10</v>
      </c>
      <c r="Z4">
        <v>380</v>
      </c>
      <c r="AA4" t="s">
        <v>5840</v>
      </c>
    </row>
    <row r="5" spans="1:36" x14ac:dyDescent="0.25">
      <c r="A5" s="2" t="s">
        <v>5304</v>
      </c>
      <c r="B5" s="2"/>
      <c r="C5">
        <v>32</v>
      </c>
      <c r="D5" t="s">
        <v>4434</v>
      </c>
      <c r="E5" t="s">
        <v>4435</v>
      </c>
      <c r="F5" t="s">
        <v>4436</v>
      </c>
      <c r="G5" t="s">
        <v>386</v>
      </c>
      <c r="H5" t="s">
        <v>4437</v>
      </c>
      <c r="I5" t="s">
        <v>4438</v>
      </c>
      <c r="J5">
        <v>165</v>
      </c>
      <c r="K5">
        <v>165</v>
      </c>
      <c r="L5">
        <v>2009</v>
      </c>
      <c r="M5" t="s">
        <v>69</v>
      </c>
      <c r="N5">
        <v>0</v>
      </c>
      <c r="O5" s="2" t="s">
        <v>5336</v>
      </c>
      <c r="S5" s="2" t="s">
        <v>5333</v>
      </c>
      <c r="T5" s="2" t="s">
        <v>5433</v>
      </c>
    </row>
    <row r="6" spans="1:36" x14ac:dyDescent="0.25">
      <c r="A6" s="2" t="s">
        <v>5304</v>
      </c>
      <c r="B6" s="2"/>
      <c r="C6">
        <v>35</v>
      </c>
      <c r="D6" t="s">
        <v>3782</v>
      </c>
      <c r="E6" t="s">
        <v>3783</v>
      </c>
      <c r="F6" t="s">
        <v>3784</v>
      </c>
      <c r="G6" t="s">
        <v>72</v>
      </c>
      <c r="H6" t="s">
        <v>3785</v>
      </c>
      <c r="I6" t="s">
        <v>3786</v>
      </c>
      <c r="J6">
        <v>30</v>
      </c>
      <c r="K6">
        <v>32</v>
      </c>
      <c r="L6">
        <v>2012</v>
      </c>
      <c r="M6" t="s">
        <v>69</v>
      </c>
      <c r="N6">
        <v>0</v>
      </c>
      <c r="O6" s="2" t="s">
        <v>5337</v>
      </c>
      <c r="S6" s="2" t="s">
        <v>5333</v>
      </c>
      <c r="T6" s="2" t="s">
        <v>5433</v>
      </c>
    </row>
    <row r="7" spans="1:36" x14ac:dyDescent="0.25">
      <c r="A7" s="2" t="s">
        <v>5338</v>
      </c>
      <c r="B7" s="2"/>
      <c r="C7">
        <v>44</v>
      </c>
      <c r="D7" t="s">
        <v>2684</v>
      </c>
      <c r="E7" t="s">
        <v>2685</v>
      </c>
      <c r="F7" t="s">
        <v>2686</v>
      </c>
      <c r="G7" t="s">
        <v>1267</v>
      </c>
      <c r="H7" t="s">
        <v>69</v>
      </c>
      <c r="I7" t="s">
        <v>2687</v>
      </c>
      <c r="J7">
        <v>31</v>
      </c>
      <c r="K7">
        <v>32</v>
      </c>
      <c r="L7">
        <v>2015</v>
      </c>
      <c r="M7" t="s">
        <v>69</v>
      </c>
      <c r="N7">
        <v>0</v>
      </c>
      <c r="O7" s="2" t="s">
        <v>5344</v>
      </c>
      <c r="R7" s="2" t="s">
        <v>5345</v>
      </c>
      <c r="S7" s="2" t="s">
        <v>5333</v>
      </c>
      <c r="T7" s="2" t="s">
        <v>5433</v>
      </c>
    </row>
    <row r="8" spans="1:36" x14ac:dyDescent="0.25">
      <c r="A8" s="2" t="s">
        <v>5348</v>
      </c>
      <c r="B8" s="2"/>
      <c r="C8">
        <v>48</v>
      </c>
      <c r="D8" t="s">
        <v>4940</v>
      </c>
      <c r="E8" t="s">
        <v>4941</v>
      </c>
      <c r="F8" t="s">
        <v>4942</v>
      </c>
      <c r="G8" t="s">
        <v>655</v>
      </c>
      <c r="H8" t="s">
        <v>4943</v>
      </c>
      <c r="I8" t="s">
        <v>4944</v>
      </c>
      <c r="J8">
        <v>162</v>
      </c>
      <c r="K8">
        <v>163</v>
      </c>
      <c r="L8">
        <v>2007</v>
      </c>
      <c r="M8" t="s">
        <v>69</v>
      </c>
      <c r="N8">
        <v>0</v>
      </c>
      <c r="O8" s="2" t="s">
        <v>5349</v>
      </c>
      <c r="S8" s="2" t="s">
        <v>5333</v>
      </c>
      <c r="T8" s="2" t="s">
        <v>5433</v>
      </c>
    </row>
    <row r="9" spans="1:36" x14ac:dyDescent="0.25">
      <c r="A9" s="2" t="s">
        <v>5338</v>
      </c>
      <c r="B9" s="2"/>
      <c r="C9">
        <v>50</v>
      </c>
      <c r="D9" t="s">
        <v>2042</v>
      </c>
      <c r="E9" t="s">
        <v>2043</v>
      </c>
      <c r="F9" t="s">
        <v>2044</v>
      </c>
      <c r="G9" t="s">
        <v>2045</v>
      </c>
      <c r="H9" t="s">
        <v>2046</v>
      </c>
      <c r="I9" t="s">
        <v>2047</v>
      </c>
      <c r="J9">
        <v>4</v>
      </c>
      <c r="K9">
        <v>5</v>
      </c>
      <c r="L9">
        <v>2016</v>
      </c>
      <c r="M9" t="s">
        <v>69</v>
      </c>
      <c r="N9">
        <v>0</v>
      </c>
      <c r="O9" s="2" t="s">
        <v>5353</v>
      </c>
      <c r="S9" s="2" t="s">
        <v>5333</v>
      </c>
      <c r="T9" s="2" t="s">
        <v>5433</v>
      </c>
    </row>
    <row r="10" spans="1:36" x14ac:dyDescent="0.25">
      <c r="A10" t="s">
        <v>5361</v>
      </c>
      <c r="C10">
        <v>58</v>
      </c>
      <c r="D10" t="s">
        <v>5178</v>
      </c>
      <c r="E10" t="s">
        <v>5178</v>
      </c>
      <c r="F10" t="s">
        <v>5179</v>
      </c>
      <c r="G10" t="s">
        <v>72</v>
      </c>
      <c r="H10" t="s">
        <v>5180</v>
      </c>
      <c r="I10" t="s">
        <v>5181</v>
      </c>
      <c r="J10">
        <v>78</v>
      </c>
      <c r="K10">
        <v>81</v>
      </c>
      <c r="L10">
        <v>2003</v>
      </c>
      <c r="M10" t="s">
        <v>69</v>
      </c>
      <c r="N10">
        <v>0</v>
      </c>
      <c r="O10" t="s">
        <v>5362</v>
      </c>
      <c r="R10" t="s">
        <v>5363</v>
      </c>
      <c r="S10" t="s">
        <v>5333</v>
      </c>
      <c r="T10" s="2" t="s">
        <v>5433</v>
      </c>
    </row>
    <row r="11" spans="1:36" x14ac:dyDescent="0.25">
      <c r="A11" t="s">
        <v>5304</v>
      </c>
      <c r="C11">
        <v>60</v>
      </c>
      <c r="D11" t="s">
        <v>4035</v>
      </c>
      <c r="E11" t="s">
        <v>4036</v>
      </c>
      <c r="F11" t="s">
        <v>4037</v>
      </c>
      <c r="G11" t="s">
        <v>72</v>
      </c>
      <c r="H11" t="s">
        <v>4038</v>
      </c>
      <c r="I11" t="s">
        <v>4039</v>
      </c>
      <c r="J11">
        <v>10</v>
      </c>
      <c r="K11">
        <v>10</v>
      </c>
      <c r="L11">
        <v>2011</v>
      </c>
      <c r="M11" t="s">
        <v>69</v>
      </c>
      <c r="N11">
        <v>0</v>
      </c>
      <c r="O11" t="s">
        <v>5364</v>
      </c>
      <c r="S11" t="s">
        <v>5333</v>
      </c>
      <c r="T11" s="2" t="s">
        <v>5433</v>
      </c>
    </row>
    <row r="12" spans="1:36" x14ac:dyDescent="0.25">
      <c r="A12" t="s">
        <v>5365</v>
      </c>
      <c r="C12">
        <v>62</v>
      </c>
      <c r="D12" t="s">
        <v>3137</v>
      </c>
      <c r="E12" t="s">
        <v>3138</v>
      </c>
      <c r="F12" t="s">
        <v>3139</v>
      </c>
      <c r="G12" t="s">
        <v>655</v>
      </c>
      <c r="H12" t="s">
        <v>3140</v>
      </c>
      <c r="I12" t="s">
        <v>3141</v>
      </c>
      <c r="J12">
        <v>10</v>
      </c>
      <c r="K12">
        <v>11</v>
      </c>
      <c r="L12">
        <v>2013</v>
      </c>
      <c r="M12" t="s">
        <v>69</v>
      </c>
      <c r="N12">
        <v>0</v>
      </c>
      <c r="O12" s="2" t="s">
        <v>5377</v>
      </c>
      <c r="S12" s="2" t="s">
        <v>5333</v>
      </c>
      <c r="T12" s="2" t="s">
        <v>5433</v>
      </c>
    </row>
    <row r="13" spans="1:36" x14ac:dyDescent="0.25">
      <c r="A13" t="s">
        <v>5304</v>
      </c>
      <c r="C13">
        <v>67</v>
      </c>
      <c r="D13" t="s">
        <v>2508</v>
      </c>
      <c r="E13" t="s">
        <v>2509</v>
      </c>
      <c r="F13" t="s">
        <v>2510</v>
      </c>
      <c r="G13" t="s">
        <v>348</v>
      </c>
      <c r="H13" t="s">
        <v>2511</v>
      </c>
      <c r="I13" t="s">
        <v>2512</v>
      </c>
      <c r="J13">
        <v>4</v>
      </c>
      <c r="K13">
        <v>5</v>
      </c>
      <c r="L13">
        <v>2015</v>
      </c>
      <c r="M13" t="s">
        <v>69</v>
      </c>
      <c r="N13">
        <v>0</v>
      </c>
      <c r="O13" t="s">
        <v>5371</v>
      </c>
      <c r="P13" t="s">
        <v>5372</v>
      </c>
      <c r="S13" t="s">
        <v>5333</v>
      </c>
      <c r="T13" s="2" t="s">
        <v>5433</v>
      </c>
    </row>
    <row r="14" spans="1:36" x14ac:dyDescent="0.25">
      <c r="A14" t="s">
        <v>5304</v>
      </c>
      <c r="C14">
        <v>70</v>
      </c>
      <c r="D14" t="s">
        <v>2089</v>
      </c>
      <c r="E14" t="s">
        <v>2090</v>
      </c>
      <c r="F14" s="2" t="s">
        <v>2091</v>
      </c>
      <c r="G14" t="s">
        <v>332</v>
      </c>
      <c r="H14" t="s">
        <v>2092</v>
      </c>
      <c r="I14" t="s">
        <v>2093</v>
      </c>
      <c r="J14">
        <v>25</v>
      </c>
      <c r="K14">
        <v>29</v>
      </c>
      <c r="L14">
        <v>2016</v>
      </c>
      <c r="M14" t="s">
        <v>69</v>
      </c>
      <c r="N14">
        <v>0</v>
      </c>
      <c r="O14" s="2" t="s">
        <v>5379</v>
      </c>
      <c r="P14" s="2" t="s">
        <v>5378</v>
      </c>
      <c r="S14" s="2" t="s">
        <v>5333</v>
      </c>
      <c r="T14" s="2" t="s">
        <v>5433</v>
      </c>
    </row>
    <row r="15" spans="1:36" x14ac:dyDescent="0.25">
      <c r="A15" t="s">
        <v>5338</v>
      </c>
      <c r="C15">
        <v>76</v>
      </c>
      <c r="D15" t="s">
        <v>2466</v>
      </c>
      <c r="E15" t="s">
        <v>2467</v>
      </c>
      <c r="F15" t="s">
        <v>2468</v>
      </c>
      <c r="G15" t="s">
        <v>1267</v>
      </c>
      <c r="H15" t="s">
        <v>69</v>
      </c>
      <c r="I15" t="s">
        <v>2469</v>
      </c>
      <c r="J15">
        <v>4</v>
      </c>
      <c r="K15">
        <v>4</v>
      </c>
      <c r="L15">
        <v>2015</v>
      </c>
      <c r="M15" t="s">
        <v>69</v>
      </c>
      <c r="N15">
        <v>1</v>
      </c>
      <c r="O15" s="2" t="s">
        <v>5383</v>
      </c>
      <c r="R15" s="2" t="s">
        <v>5384</v>
      </c>
      <c r="S15" s="2" t="s">
        <v>5333</v>
      </c>
      <c r="T15" s="2" t="s">
        <v>5433</v>
      </c>
    </row>
    <row r="16" spans="1:36" x14ac:dyDescent="0.25">
      <c r="A16" s="2" t="s">
        <v>5394</v>
      </c>
      <c r="B16" s="2"/>
      <c r="C16">
        <v>84</v>
      </c>
      <c r="D16" t="s">
        <v>4904</v>
      </c>
      <c r="E16" t="s">
        <v>4905</v>
      </c>
      <c r="F16" t="s">
        <v>4906</v>
      </c>
      <c r="G16" t="s">
        <v>416</v>
      </c>
      <c r="H16" t="s">
        <v>4907</v>
      </c>
      <c r="I16" t="s">
        <v>4908</v>
      </c>
      <c r="J16">
        <v>1777</v>
      </c>
      <c r="K16">
        <v>1816</v>
      </c>
      <c r="L16">
        <v>2007</v>
      </c>
      <c r="M16" t="s">
        <v>69</v>
      </c>
      <c r="N16" t="s">
        <v>5843</v>
      </c>
      <c r="S16" s="2" t="s">
        <v>5333</v>
      </c>
      <c r="T16" s="2" t="s">
        <v>5433</v>
      </c>
    </row>
    <row r="17" spans="1:20" x14ac:dyDescent="0.25">
      <c r="A17" s="2" t="s">
        <v>5304</v>
      </c>
      <c r="B17" s="2"/>
      <c r="C17">
        <v>94</v>
      </c>
      <c r="D17" t="s">
        <v>1978</v>
      </c>
      <c r="E17" t="s">
        <v>1979</v>
      </c>
      <c r="F17" t="s">
        <v>1980</v>
      </c>
      <c r="G17" t="s">
        <v>1302</v>
      </c>
      <c r="H17" t="s">
        <v>1981</v>
      </c>
      <c r="I17" t="s">
        <v>1982</v>
      </c>
      <c r="J17">
        <v>16</v>
      </c>
      <c r="K17">
        <v>16</v>
      </c>
      <c r="L17">
        <v>2016</v>
      </c>
      <c r="M17" t="s">
        <v>69</v>
      </c>
      <c r="N17">
        <v>0</v>
      </c>
      <c r="O17" s="2" t="s">
        <v>5397</v>
      </c>
      <c r="R17" s="2" t="s">
        <v>5396</v>
      </c>
      <c r="S17" s="2" t="s">
        <v>5333</v>
      </c>
      <c r="T17" s="2" t="s">
        <v>5433</v>
      </c>
    </row>
    <row r="18" spans="1:20" x14ac:dyDescent="0.25">
      <c r="A18" s="2" t="s">
        <v>5304</v>
      </c>
      <c r="B18" s="2"/>
      <c r="C18">
        <v>101</v>
      </c>
      <c r="D18" t="s">
        <v>3172</v>
      </c>
      <c r="E18" t="s">
        <v>3173</v>
      </c>
      <c r="F18" t="s">
        <v>3174</v>
      </c>
      <c r="G18" t="s">
        <v>332</v>
      </c>
      <c r="H18" t="s">
        <v>3175</v>
      </c>
      <c r="I18" t="s">
        <v>3176</v>
      </c>
      <c r="J18">
        <v>8</v>
      </c>
      <c r="K18">
        <v>10</v>
      </c>
      <c r="L18">
        <v>2013</v>
      </c>
      <c r="M18" t="s">
        <v>69</v>
      </c>
      <c r="N18">
        <v>0</v>
      </c>
      <c r="O18" s="2" t="s">
        <v>5410</v>
      </c>
      <c r="R18" s="2" t="s">
        <v>5409</v>
      </c>
      <c r="S18" s="2" t="s">
        <v>5333</v>
      </c>
      <c r="T18" s="2" t="s">
        <v>5433</v>
      </c>
    </row>
    <row r="19" spans="1:20" x14ac:dyDescent="0.25">
      <c r="A19" s="2" t="s">
        <v>5304</v>
      </c>
      <c r="B19" s="2"/>
      <c r="C19">
        <v>104</v>
      </c>
      <c r="D19" t="s">
        <v>4385</v>
      </c>
      <c r="E19" t="s">
        <v>4386</v>
      </c>
      <c r="F19" s="2" t="s">
        <v>4387</v>
      </c>
      <c r="G19" t="s">
        <v>4156</v>
      </c>
      <c r="H19" t="s">
        <v>69</v>
      </c>
      <c r="I19" t="s">
        <v>4388</v>
      </c>
      <c r="J19">
        <v>7</v>
      </c>
      <c r="K19">
        <v>7</v>
      </c>
      <c r="L19">
        <v>2009</v>
      </c>
      <c r="M19" t="s">
        <v>69</v>
      </c>
      <c r="N19">
        <v>0</v>
      </c>
      <c r="O19" s="2" t="s">
        <v>5412</v>
      </c>
      <c r="R19" t="s">
        <v>5413</v>
      </c>
      <c r="S19" s="2" t="s">
        <v>5333</v>
      </c>
      <c r="T19" s="2" t="s">
        <v>5433</v>
      </c>
    </row>
    <row r="20" spans="1:20" x14ac:dyDescent="0.25">
      <c r="A20" s="3" t="s">
        <v>5415</v>
      </c>
      <c r="B20" s="3"/>
      <c r="C20">
        <v>107</v>
      </c>
      <c r="D20" t="s">
        <v>3412</v>
      </c>
      <c r="E20" t="s">
        <v>3413</v>
      </c>
      <c r="F20" t="s">
        <v>3414</v>
      </c>
      <c r="G20" t="s">
        <v>236</v>
      </c>
      <c r="H20" t="s">
        <v>3415</v>
      </c>
      <c r="I20" t="s">
        <v>3416</v>
      </c>
      <c r="J20">
        <v>14</v>
      </c>
      <c r="K20">
        <v>15</v>
      </c>
      <c r="L20">
        <v>2013</v>
      </c>
      <c r="M20" t="s">
        <v>69</v>
      </c>
      <c r="N20">
        <v>0</v>
      </c>
      <c r="O20" s="2" t="s">
        <v>5416</v>
      </c>
      <c r="R20" s="2" t="s">
        <v>5417</v>
      </c>
      <c r="S20" s="2" t="s">
        <v>5333</v>
      </c>
      <c r="T20" s="2" t="s">
        <v>5433</v>
      </c>
    </row>
    <row r="21" spans="1:20" x14ac:dyDescent="0.25">
      <c r="A21" s="2" t="s">
        <v>5304</v>
      </c>
      <c r="B21" s="2"/>
      <c r="C21">
        <v>109</v>
      </c>
      <c r="D21" t="s">
        <v>5006</v>
      </c>
      <c r="E21" t="s">
        <v>5007</v>
      </c>
      <c r="F21" t="s">
        <v>5008</v>
      </c>
      <c r="G21" t="s">
        <v>72</v>
      </c>
      <c r="H21" t="s">
        <v>5009</v>
      </c>
      <c r="I21" t="s">
        <v>5010</v>
      </c>
      <c r="J21">
        <v>31</v>
      </c>
      <c r="K21">
        <v>33</v>
      </c>
      <c r="L21">
        <v>2006</v>
      </c>
      <c r="M21" t="s">
        <v>69</v>
      </c>
      <c r="N21">
        <v>0</v>
      </c>
      <c r="O21" s="2" t="s">
        <v>5418</v>
      </c>
      <c r="R21" s="2" t="s">
        <v>5419</v>
      </c>
      <c r="S21" s="2" t="s">
        <v>5333</v>
      </c>
      <c r="T21" s="2" t="s">
        <v>5433</v>
      </c>
    </row>
    <row r="23" spans="1:20" x14ac:dyDescent="0.25">
      <c r="C23">
        <v>123</v>
      </c>
      <c r="D23" t="s">
        <v>3344</v>
      </c>
      <c r="E23" t="s">
        <v>3345</v>
      </c>
      <c r="F23" s="2" t="s">
        <v>3346</v>
      </c>
      <c r="G23" t="s">
        <v>72</v>
      </c>
      <c r="H23" t="s">
        <v>3347</v>
      </c>
      <c r="I23" t="s">
        <v>3348</v>
      </c>
      <c r="J23">
        <v>31</v>
      </c>
      <c r="K23">
        <v>32</v>
      </c>
      <c r="L23">
        <v>2013</v>
      </c>
      <c r="M23" t="s">
        <v>69</v>
      </c>
      <c r="N23">
        <v>0</v>
      </c>
      <c r="O23" s="2" t="s">
        <v>5437</v>
      </c>
      <c r="R23" t="s">
        <v>5436</v>
      </c>
      <c r="S23" s="2" t="s">
        <v>5333</v>
      </c>
      <c r="T23" s="2" t="s">
        <v>5433</v>
      </c>
    </row>
    <row r="24" spans="1:20" x14ac:dyDescent="0.25">
      <c r="C24">
        <v>124</v>
      </c>
      <c r="D24" t="s">
        <v>3870</v>
      </c>
      <c r="E24" t="s">
        <v>3871</v>
      </c>
      <c r="F24" t="s">
        <v>3872</v>
      </c>
      <c r="G24" t="s">
        <v>707</v>
      </c>
      <c r="H24" t="s">
        <v>3873</v>
      </c>
      <c r="I24" t="s">
        <v>3874</v>
      </c>
      <c r="J24">
        <v>23</v>
      </c>
      <c r="K24">
        <v>24</v>
      </c>
      <c r="L24">
        <v>2012</v>
      </c>
      <c r="M24" t="s">
        <v>69</v>
      </c>
      <c r="N24">
        <v>0</v>
      </c>
      <c r="O24" s="2" t="s">
        <v>5438</v>
      </c>
      <c r="S24" s="2" t="s">
        <v>5333</v>
      </c>
      <c r="T24" s="2" t="s">
        <v>5433</v>
      </c>
    </row>
    <row r="28" spans="1:20" x14ac:dyDescent="0.25">
      <c r="C28">
        <v>131</v>
      </c>
      <c r="D28" t="s">
        <v>4279</v>
      </c>
      <c r="E28" t="s">
        <v>4280</v>
      </c>
      <c r="F28" t="s">
        <v>4281</v>
      </c>
      <c r="G28" t="s">
        <v>1168</v>
      </c>
      <c r="H28" t="s">
        <v>69</v>
      </c>
      <c r="I28" t="s">
        <v>4282</v>
      </c>
      <c r="J28">
        <v>12</v>
      </c>
      <c r="K28">
        <v>12</v>
      </c>
      <c r="L28">
        <v>2010</v>
      </c>
      <c r="M28" t="s">
        <v>69</v>
      </c>
      <c r="N28">
        <v>1</v>
      </c>
      <c r="O28" s="2" t="s">
        <v>5443</v>
      </c>
      <c r="S28" s="2" t="s">
        <v>5333</v>
      </c>
      <c r="T28" s="2" t="s">
        <v>5433</v>
      </c>
    </row>
    <row r="29" spans="1:20" x14ac:dyDescent="0.25">
      <c r="C29">
        <v>133</v>
      </c>
      <c r="D29" t="s">
        <v>552</v>
      </c>
      <c r="E29" t="s">
        <v>553</v>
      </c>
      <c r="F29" t="s">
        <v>554</v>
      </c>
      <c r="G29" t="s">
        <v>332</v>
      </c>
      <c r="H29" t="s">
        <v>555</v>
      </c>
      <c r="I29" t="s">
        <v>556</v>
      </c>
      <c r="J29">
        <v>4</v>
      </c>
      <c r="K29">
        <v>4</v>
      </c>
      <c r="L29">
        <v>2020</v>
      </c>
      <c r="M29" t="s">
        <v>69</v>
      </c>
      <c r="N29">
        <v>0</v>
      </c>
      <c r="O29" s="2" t="s">
        <v>5336</v>
      </c>
      <c r="S29" s="2" t="s">
        <v>5333</v>
      </c>
      <c r="T29" s="2" t="s">
        <v>5433</v>
      </c>
    </row>
    <row r="30" spans="1:20" x14ac:dyDescent="0.25">
      <c r="C30">
        <v>134</v>
      </c>
      <c r="D30" t="s">
        <v>1192</v>
      </c>
      <c r="E30" t="s">
        <v>1193</v>
      </c>
      <c r="F30" t="s">
        <v>1194</v>
      </c>
      <c r="G30" t="s">
        <v>332</v>
      </c>
      <c r="H30" t="s">
        <v>1195</v>
      </c>
      <c r="I30" t="s">
        <v>1196</v>
      </c>
      <c r="J30">
        <v>15</v>
      </c>
      <c r="K30">
        <v>16</v>
      </c>
      <c r="L30">
        <v>2018</v>
      </c>
      <c r="M30" t="s">
        <v>69</v>
      </c>
      <c r="N30">
        <v>0</v>
      </c>
      <c r="O30" s="2" t="s">
        <v>5336</v>
      </c>
      <c r="S30" s="2" t="s">
        <v>5333</v>
      </c>
      <c r="T30" s="2" t="s">
        <v>5433</v>
      </c>
    </row>
    <row r="31" spans="1:20" x14ac:dyDescent="0.25">
      <c r="C31">
        <v>138</v>
      </c>
      <c r="D31" t="s">
        <v>525</v>
      </c>
      <c r="E31" t="s">
        <v>526</v>
      </c>
      <c r="F31" t="s">
        <v>527</v>
      </c>
      <c r="G31" t="s">
        <v>273</v>
      </c>
      <c r="H31" t="s">
        <v>528</v>
      </c>
      <c r="I31" t="s">
        <v>529</v>
      </c>
      <c r="J31">
        <v>2</v>
      </c>
      <c r="K31">
        <v>2</v>
      </c>
      <c r="L31">
        <v>2020</v>
      </c>
      <c r="M31" t="s">
        <v>69</v>
      </c>
      <c r="N31">
        <v>0</v>
      </c>
      <c r="O31" s="2" t="s">
        <v>5448</v>
      </c>
      <c r="S31" s="2" t="s">
        <v>5333</v>
      </c>
      <c r="T31" s="2" t="s">
        <v>5433</v>
      </c>
    </row>
    <row r="34" spans="3:20" x14ac:dyDescent="0.25">
      <c r="C34">
        <v>141</v>
      </c>
      <c r="D34" t="s">
        <v>4781</v>
      </c>
      <c r="E34" t="s">
        <v>4782</v>
      </c>
      <c r="F34" s="2" t="s">
        <v>4783</v>
      </c>
      <c r="G34" t="s">
        <v>72</v>
      </c>
      <c r="H34" t="s">
        <v>4784</v>
      </c>
      <c r="I34" t="s">
        <v>4785</v>
      </c>
      <c r="J34">
        <v>16</v>
      </c>
      <c r="K34">
        <v>16</v>
      </c>
      <c r="L34">
        <v>2008</v>
      </c>
      <c r="M34" t="s">
        <v>69</v>
      </c>
      <c r="N34">
        <v>0</v>
      </c>
      <c r="O34" s="2" t="s">
        <v>5449</v>
      </c>
      <c r="R34" t="s">
        <v>5450</v>
      </c>
      <c r="S34" s="2" t="s">
        <v>5333</v>
      </c>
      <c r="T34" s="2" t="s">
        <v>5433</v>
      </c>
    </row>
    <row r="36" spans="3:20" x14ac:dyDescent="0.25">
      <c r="F36" s="2"/>
      <c r="S36" s="2"/>
      <c r="T36" s="2"/>
    </row>
    <row r="37" spans="3:20" x14ac:dyDescent="0.25">
      <c r="O37" s="2"/>
      <c r="S37" s="2"/>
      <c r="T37" s="2"/>
    </row>
    <row r="38" spans="3:20" x14ac:dyDescent="0.25">
      <c r="O38" s="2"/>
      <c r="S38" s="2"/>
      <c r="T38" s="2"/>
    </row>
    <row r="39" spans="3:20" x14ac:dyDescent="0.25">
      <c r="C39">
        <v>148</v>
      </c>
      <c r="D39" t="s">
        <v>4335</v>
      </c>
      <c r="E39" t="s">
        <v>4336</v>
      </c>
      <c r="F39" s="2" t="s">
        <v>4337</v>
      </c>
      <c r="G39" t="s">
        <v>236</v>
      </c>
      <c r="H39" t="s">
        <v>4338</v>
      </c>
      <c r="I39" t="s">
        <v>4339</v>
      </c>
      <c r="J39">
        <v>36</v>
      </c>
      <c r="K39">
        <v>36</v>
      </c>
      <c r="L39">
        <v>2010</v>
      </c>
      <c r="M39" t="s">
        <v>69</v>
      </c>
      <c r="N39">
        <v>0</v>
      </c>
      <c r="O39" s="2" t="s">
        <v>5456</v>
      </c>
      <c r="R39" t="s">
        <v>5455</v>
      </c>
      <c r="S39" s="2" t="s">
        <v>5333</v>
      </c>
      <c r="T39" s="2" t="s">
        <v>5433</v>
      </c>
    </row>
    <row r="40" spans="3:20" x14ac:dyDescent="0.25">
      <c r="C40">
        <v>149</v>
      </c>
      <c r="D40" t="s">
        <v>5151</v>
      </c>
      <c r="E40" t="s">
        <v>5151</v>
      </c>
      <c r="F40" s="2" t="s">
        <v>5152</v>
      </c>
      <c r="G40" t="s">
        <v>72</v>
      </c>
      <c r="H40" t="s">
        <v>5153</v>
      </c>
      <c r="I40" t="s">
        <v>5154</v>
      </c>
      <c r="J40">
        <v>117</v>
      </c>
      <c r="K40">
        <v>119</v>
      </c>
      <c r="L40">
        <v>2004</v>
      </c>
      <c r="M40" t="s">
        <v>69</v>
      </c>
      <c r="N40">
        <v>0</v>
      </c>
      <c r="O40" s="2" t="s">
        <v>5457</v>
      </c>
      <c r="R40" t="s">
        <v>5458</v>
      </c>
      <c r="S40" s="2" t="s">
        <v>5333</v>
      </c>
      <c r="T40" s="2" t="s">
        <v>5433</v>
      </c>
    </row>
    <row r="41" spans="3:20" x14ac:dyDescent="0.25">
      <c r="C41">
        <v>150</v>
      </c>
      <c r="D41" t="s">
        <v>4572</v>
      </c>
      <c r="E41" t="s">
        <v>4573</v>
      </c>
      <c r="F41" s="2" t="s">
        <v>4574</v>
      </c>
      <c r="G41" t="s">
        <v>4575</v>
      </c>
      <c r="H41" t="s">
        <v>4576</v>
      </c>
      <c r="I41" t="s">
        <v>4577</v>
      </c>
      <c r="J41">
        <v>18</v>
      </c>
      <c r="K41">
        <v>18</v>
      </c>
      <c r="L41">
        <v>2009</v>
      </c>
      <c r="M41" t="s">
        <v>69</v>
      </c>
      <c r="N41">
        <v>0</v>
      </c>
      <c r="O41" s="2" t="s">
        <v>5459</v>
      </c>
      <c r="R41" t="s">
        <v>5460</v>
      </c>
      <c r="S41" s="2" t="s">
        <v>5461</v>
      </c>
      <c r="T41" s="2" t="s">
        <v>5433</v>
      </c>
    </row>
    <row r="42" spans="3:20" x14ac:dyDescent="0.25">
      <c r="C42">
        <v>151</v>
      </c>
      <c r="D42" t="s">
        <v>2456</v>
      </c>
      <c r="E42" t="s">
        <v>2457</v>
      </c>
      <c r="F42" s="2" t="s">
        <v>2458</v>
      </c>
      <c r="G42" t="s">
        <v>2459</v>
      </c>
      <c r="H42" t="s">
        <v>2460</v>
      </c>
      <c r="I42" t="s">
        <v>2461</v>
      </c>
      <c r="J42">
        <v>8</v>
      </c>
      <c r="K42">
        <v>9</v>
      </c>
      <c r="L42">
        <v>2015</v>
      </c>
      <c r="M42" t="s">
        <v>69</v>
      </c>
      <c r="N42">
        <v>0</v>
      </c>
      <c r="O42" s="2" t="s">
        <v>5462</v>
      </c>
      <c r="R42" t="s">
        <v>5463</v>
      </c>
      <c r="S42" s="2" t="s">
        <v>5333</v>
      </c>
      <c r="T42" s="2" t="s">
        <v>5433</v>
      </c>
    </row>
    <row r="43" spans="3:20" x14ac:dyDescent="0.25">
      <c r="F43" s="2"/>
      <c r="O43" s="2"/>
      <c r="S43" s="2"/>
      <c r="T43" s="2"/>
    </row>
    <row r="44" spans="3:20" x14ac:dyDescent="0.25">
      <c r="C44">
        <v>153</v>
      </c>
      <c r="D44" t="s">
        <v>1284</v>
      </c>
      <c r="E44" t="s">
        <v>1285</v>
      </c>
      <c r="F44" t="s">
        <v>1286</v>
      </c>
      <c r="G44" t="s">
        <v>332</v>
      </c>
      <c r="H44" t="s">
        <v>1287</v>
      </c>
      <c r="I44" t="s">
        <v>1288</v>
      </c>
      <c r="J44">
        <v>12</v>
      </c>
      <c r="K44">
        <v>12</v>
      </c>
      <c r="L44">
        <v>2018</v>
      </c>
      <c r="M44" t="s">
        <v>69</v>
      </c>
      <c r="N44">
        <v>0</v>
      </c>
      <c r="O44" t="s">
        <v>5874</v>
      </c>
      <c r="S44" s="2" t="s">
        <v>5333</v>
      </c>
      <c r="T44" s="2" t="s">
        <v>5433</v>
      </c>
    </row>
    <row r="45" spans="3:20" x14ac:dyDescent="0.25">
      <c r="C45">
        <v>155</v>
      </c>
      <c r="D45" t="s">
        <v>1519</v>
      </c>
      <c r="E45" t="s">
        <v>1520</v>
      </c>
      <c r="F45" s="2" t="s">
        <v>1521</v>
      </c>
      <c r="G45" t="s">
        <v>806</v>
      </c>
      <c r="H45" t="s">
        <v>1522</v>
      </c>
      <c r="I45" t="s">
        <v>1523</v>
      </c>
      <c r="J45">
        <v>1</v>
      </c>
      <c r="K45">
        <v>1</v>
      </c>
      <c r="L45">
        <v>2018</v>
      </c>
      <c r="M45" t="s">
        <v>69</v>
      </c>
      <c r="N45">
        <v>0</v>
      </c>
      <c r="O45" s="2" t="s">
        <v>5466</v>
      </c>
      <c r="R45" t="s">
        <v>5467</v>
      </c>
      <c r="S45" s="2" t="s">
        <v>5333</v>
      </c>
      <c r="T45" s="2" t="s">
        <v>5433</v>
      </c>
    </row>
    <row r="46" spans="3:20" x14ac:dyDescent="0.25">
      <c r="C46">
        <v>157</v>
      </c>
      <c r="D46" t="s">
        <v>4870</v>
      </c>
      <c r="E46" t="s">
        <v>4871</v>
      </c>
      <c r="F46" t="s">
        <v>4872</v>
      </c>
      <c r="G46" t="s">
        <v>1849</v>
      </c>
      <c r="H46" t="s">
        <v>69</v>
      </c>
      <c r="I46" t="s">
        <v>4873</v>
      </c>
      <c r="J46">
        <v>94</v>
      </c>
      <c r="K46">
        <v>98</v>
      </c>
      <c r="L46">
        <v>2007</v>
      </c>
      <c r="M46" t="s">
        <v>69</v>
      </c>
      <c r="N46" t="s">
        <v>5843</v>
      </c>
    </row>
    <row r="47" spans="3:20" x14ac:dyDescent="0.25">
      <c r="C47">
        <v>159</v>
      </c>
      <c r="D47" t="s">
        <v>3898</v>
      </c>
      <c r="E47" t="s">
        <v>3899</v>
      </c>
      <c r="F47" s="2" t="s">
        <v>3900</v>
      </c>
      <c r="G47" t="s">
        <v>3901</v>
      </c>
      <c r="H47" t="s">
        <v>3902</v>
      </c>
      <c r="I47" t="s">
        <v>3903</v>
      </c>
      <c r="J47">
        <v>10</v>
      </c>
      <c r="K47">
        <v>10</v>
      </c>
      <c r="L47">
        <v>2012</v>
      </c>
      <c r="M47" t="s">
        <v>69</v>
      </c>
      <c r="N47">
        <v>0</v>
      </c>
      <c r="O47" s="2" t="s">
        <v>5471</v>
      </c>
      <c r="R47" t="s">
        <v>5472</v>
      </c>
      <c r="S47" s="2" t="s">
        <v>5333</v>
      </c>
      <c r="T47" s="2" t="s">
        <v>5433</v>
      </c>
    </row>
    <row r="48" spans="3:20" x14ac:dyDescent="0.25">
      <c r="C48">
        <v>160</v>
      </c>
      <c r="D48" t="s">
        <v>3306</v>
      </c>
      <c r="E48" t="s">
        <v>3307</v>
      </c>
      <c r="F48" t="s">
        <v>3308</v>
      </c>
      <c r="G48" t="s">
        <v>1267</v>
      </c>
      <c r="H48" t="s">
        <v>69</v>
      </c>
      <c r="I48" t="s">
        <v>3309</v>
      </c>
      <c r="J48">
        <v>22</v>
      </c>
      <c r="K48">
        <v>23</v>
      </c>
      <c r="L48">
        <v>2013</v>
      </c>
      <c r="M48" t="s">
        <v>69</v>
      </c>
      <c r="N48">
        <v>0</v>
      </c>
      <c r="O48" s="2" t="s">
        <v>5473</v>
      </c>
      <c r="S48" s="2" t="s">
        <v>5333</v>
      </c>
      <c r="T48" s="2" t="s">
        <v>5433</v>
      </c>
    </row>
    <row r="49" spans="3:20" x14ac:dyDescent="0.25">
      <c r="C49">
        <v>162</v>
      </c>
      <c r="D49" t="s">
        <v>1580</v>
      </c>
      <c r="E49" t="s">
        <v>1581</v>
      </c>
      <c r="F49" t="s">
        <v>1582</v>
      </c>
      <c r="G49" t="s">
        <v>111</v>
      </c>
      <c r="H49" t="s">
        <v>1583</v>
      </c>
      <c r="I49" t="s">
        <v>1584</v>
      </c>
      <c r="J49">
        <v>5</v>
      </c>
      <c r="K49">
        <v>5</v>
      </c>
      <c r="L49">
        <v>2017</v>
      </c>
      <c r="M49" t="s">
        <v>69</v>
      </c>
      <c r="N49">
        <v>1</v>
      </c>
      <c r="O49" s="2" t="s">
        <v>5477</v>
      </c>
      <c r="S49" s="2" t="s">
        <v>5333</v>
      </c>
      <c r="T49" s="2" t="s">
        <v>5433</v>
      </c>
    </row>
    <row r="50" spans="3:20" x14ac:dyDescent="0.25">
      <c r="C50">
        <v>164</v>
      </c>
      <c r="D50" t="s">
        <v>4180</v>
      </c>
      <c r="E50" t="s">
        <v>4181</v>
      </c>
      <c r="F50" s="2" t="s">
        <v>4182</v>
      </c>
      <c r="G50" t="s">
        <v>4183</v>
      </c>
      <c r="H50" t="s">
        <v>69</v>
      </c>
      <c r="I50" t="s">
        <v>4184</v>
      </c>
      <c r="J50">
        <v>6</v>
      </c>
      <c r="K50">
        <v>6</v>
      </c>
      <c r="L50">
        <v>2011</v>
      </c>
      <c r="M50" t="s">
        <v>69</v>
      </c>
      <c r="N50">
        <v>0</v>
      </c>
      <c r="O50" s="2" t="s">
        <v>5478</v>
      </c>
      <c r="S50" s="2" t="s">
        <v>5333</v>
      </c>
      <c r="T50" s="2" t="s">
        <v>5433</v>
      </c>
    </row>
    <row r="51" spans="3:20" x14ac:dyDescent="0.25">
      <c r="C51">
        <v>165</v>
      </c>
      <c r="D51" t="s">
        <v>4598</v>
      </c>
      <c r="E51" t="s">
        <v>4599</v>
      </c>
      <c r="F51" s="2" t="s">
        <v>4600</v>
      </c>
      <c r="G51" t="s">
        <v>2459</v>
      </c>
      <c r="H51" t="s">
        <v>4601</v>
      </c>
      <c r="I51" t="s">
        <v>4602</v>
      </c>
      <c r="J51">
        <v>27</v>
      </c>
      <c r="K51">
        <v>29</v>
      </c>
      <c r="L51">
        <v>2008</v>
      </c>
      <c r="M51" t="s">
        <v>69</v>
      </c>
      <c r="N51">
        <v>0</v>
      </c>
      <c r="O51" s="2" t="s">
        <v>5479</v>
      </c>
      <c r="R51" t="s">
        <v>5476</v>
      </c>
      <c r="S51" s="2" t="s">
        <v>5333</v>
      </c>
      <c r="T51" s="2" t="s">
        <v>5433</v>
      </c>
    </row>
    <row r="52" spans="3:20" x14ac:dyDescent="0.25">
      <c r="C52">
        <v>167</v>
      </c>
      <c r="D52" t="s">
        <v>4136</v>
      </c>
      <c r="E52" t="s">
        <v>4137</v>
      </c>
      <c r="F52" s="2" t="s">
        <v>4138</v>
      </c>
      <c r="G52" t="s">
        <v>348</v>
      </c>
      <c r="H52" t="s">
        <v>69</v>
      </c>
      <c r="I52" t="s">
        <v>4139</v>
      </c>
      <c r="J52">
        <v>60</v>
      </c>
      <c r="K52">
        <v>62</v>
      </c>
      <c r="L52">
        <v>2011</v>
      </c>
      <c r="M52" t="s">
        <v>69</v>
      </c>
      <c r="N52">
        <v>0</v>
      </c>
      <c r="O52" t="s">
        <v>5483</v>
      </c>
      <c r="R52" t="s">
        <v>5482</v>
      </c>
      <c r="S52" s="2" t="s">
        <v>5333</v>
      </c>
      <c r="T52" s="2" t="s">
        <v>5433</v>
      </c>
    </row>
    <row r="55" spans="3:20" x14ac:dyDescent="0.25">
      <c r="C55">
        <v>172</v>
      </c>
      <c r="D55" t="s">
        <v>1292</v>
      </c>
      <c r="E55" t="s">
        <v>1293</v>
      </c>
      <c r="F55" s="2" t="s">
        <v>1294</v>
      </c>
      <c r="G55" t="s">
        <v>332</v>
      </c>
      <c r="H55" t="s">
        <v>1295</v>
      </c>
      <c r="I55" t="s">
        <v>1296</v>
      </c>
      <c r="J55">
        <v>7</v>
      </c>
      <c r="K55">
        <v>7</v>
      </c>
      <c r="L55">
        <v>2018</v>
      </c>
      <c r="M55" t="s">
        <v>69</v>
      </c>
      <c r="N55">
        <v>0</v>
      </c>
      <c r="O55" s="2" t="s">
        <v>5486</v>
      </c>
      <c r="R55" t="s">
        <v>5487</v>
      </c>
      <c r="S55" s="2" t="s">
        <v>5333</v>
      </c>
      <c r="T55" s="2" t="s">
        <v>5433</v>
      </c>
    </row>
    <row r="56" spans="3:20" x14ac:dyDescent="0.25">
      <c r="C56">
        <v>174</v>
      </c>
      <c r="D56" t="s">
        <v>768</v>
      </c>
      <c r="E56" t="s">
        <v>769</v>
      </c>
      <c r="F56" s="2" t="s">
        <v>770</v>
      </c>
      <c r="G56" t="s">
        <v>717</v>
      </c>
      <c r="H56" t="s">
        <v>771</v>
      </c>
      <c r="I56" t="s">
        <v>772</v>
      </c>
      <c r="J56">
        <v>4</v>
      </c>
      <c r="K56">
        <v>4</v>
      </c>
      <c r="L56">
        <v>2019</v>
      </c>
      <c r="M56" t="s">
        <v>69</v>
      </c>
      <c r="N56">
        <v>0</v>
      </c>
      <c r="O56" s="2" t="s">
        <v>5489</v>
      </c>
      <c r="S56" s="2" t="s">
        <v>5333</v>
      </c>
      <c r="T56" s="2" t="s">
        <v>5433</v>
      </c>
    </row>
    <row r="57" spans="3:20" x14ac:dyDescent="0.25">
      <c r="C57">
        <v>175</v>
      </c>
      <c r="D57" t="s">
        <v>5184</v>
      </c>
      <c r="E57" t="s">
        <v>5184</v>
      </c>
      <c r="F57" s="2" t="s">
        <v>5185</v>
      </c>
      <c r="G57" t="s">
        <v>1302</v>
      </c>
      <c r="H57" t="s">
        <v>5186</v>
      </c>
      <c r="I57" t="s">
        <v>5187</v>
      </c>
      <c r="J57">
        <v>24</v>
      </c>
      <c r="K57">
        <v>25</v>
      </c>
      <c r="L57">
        <v>2003</v>
      </c>
      <c r="M57" t="s">
        <v>69</v>
      </c>
      <c r="N57">
        <v>0</v>
      </c>
      <c r="O57" s="2" t="s">
        <v>5490</v>
      </c>
      <c r="R57" t="s">
        <v>5491</v>
      </c>
      <c r="S57" s="2" t="s">
        <v>5333</v>
      </c>
      <c r="T57" s="2" t="s">
        <v>5433</v>
      </c>
    </row>
    <row r="58" spans="3:20" x14ac:dyDescent="0.25">
      <c r="O58" s="2"/>
      <c r="S58" s="2"/>
      <c r="T58" s="2"/>
    </row>
    <row r="61" spans="3:20" x14ac:dyDescent="0.25">
      <c r="O61" s="2"/>
      <c r="S61" s="2"/>
      <c r="T61" s="2"/>
    </row>
    <row r="62" spans="3:20" x14ac:dyDescent="0.25">
      <c r="O62" s="2"/>
      <c r="S62" s="2"/>
      <c r="T62" s="2"/>
    </row>
    <row r="63" spans="3:20" x14ac:dyDescent="0.25">
      <c r="C63">
        <v>181</v>
      </c>
      <c r="D63" t="s">
        <v>3021</v>
      </c>
      <c r="E63" t="s">
        <v>3022</v>
      </c>
      <c r="F63" s="2" t="s">
        <v>3023</v>
      </c>
      <c r="G63" t="s">
        <v>1267</v>
      </c>
      <c r="H63" t="s">
        <v>69</v>
      </c>
      <c r="I63" t="s">
        <v>3024</v>
      </c>
      <c r="J63">
        <v>25</v>
      </c>
      <c r="K63">
        <v>25</v>
      </c>
      <c r="L63">
        <v>2014</v>
      </c>
      <c r="M63" t="s">
        <v>69</v>
      </c>
      <c r="N63">
        <v>0</v>
      </c>
      <c r="O63" s="2" t="s">
        <v>5494</v>
      </c>
      <c r="R63" t="s">
        <v>5496</v>
      </c>
      <c r="S63" s="2" t="s">
        <v>5333</v>
      </c>
      <c r="T63" s="2" t="s">
        <v>5433</v>
      </c>
    </row>
    <row r="64" spans="3:20" x14ac:dyDescent="0.25">
      <c r="C64">
        <v>182</v>
      </c>
      <c r="D64" t="s">
        <v>2959</v>
      </c>
      <c r="E64" t="s">
        <v>2960</v>
      </c>
      <c r="F64" t="s">
        <v>2961</v>
      </c>
      <c r="G64" t="s">
        <v>348</v>
      </c>
      <c r="H64" t="s">
        <v>2962</v>
      </c>
      <c r="I64" t="s">
        <v>2963</v>
      </c>
      <c r="J64">
        <v>17</v>
      </c>
      <c r="K64">
        <v>18</v>
      </c>
      <c r="L64">
        <v>2014</v>
      </c>
      <c r="M64" t="s">
        <v>69</v>
      </c>
      <c r="N64">
        <v>0</v>
      </c>
      <c r="O64" s="2" t="s">
        <v>5497</v>
      </c>
      <c r="S64" s="2" t="s">
        <v>5333</v>
      </c>
      <c r="T64" s="2" t="s">
        <v>5433</v>
      </c>
    </row>
    <row r="65" spans="3:20" x14ac:dyDescent="0.25">
      <c r="C65">
        <v>183</v>
      </c>
      <c r="D65" t="s">
        <v>2850</v>
      </c>
      <c r="E65" t="s">
        <v>2851</v>
      </c>
      <c r="F65" t="s">
        <v>2852</v>
      </c>
      <c r="G65" t="s">
        <v>386</v>
      </c>
      <c r="H65" t="s">
        <v>2853</v>
      </c>
      <c r="I65" t="s">
        <v>2854</v>
      </c>
      <c r="J65">
        <v>0</v>
      </c>
      <c r="K65">
        <v>0</v>
      </c>
      <c r="L65">
        <v>2014</v>
      </c>
      <c r="M65" t="s">
        <v>69</v>
      </c>
      <c r="N65" t="s">
        <v>5843</v>
      </c>
    </row>
    <row r="67" spans="3:20" x14ac:dyDescent="0.25">
      <c r="F67" s="2"/>
      <c r="O67" s="2"/>
      <c r="S67" s="2"/>
      <c r="T67" s="2"/>
    </row>
    <row r="68" spans="3:20" x14ac:dyDescent="0.25">
      <c r="C68">
        <v>186</v>
      </c>
      <c r="D68" t="s">
        <v>2675</v>
      </c>
      <c r="E68" t="s">
        <v>2676</v>
      </c>
      <c r="F68" s="2" t="s">
        <v>2677</v>
      </c>
      <c r="G68" t="s">
        <v>332</v>
      </c>
      <c r="H68" t="s">
        <v>2678</v>
      </c>
      <c r="I68" t="s">
        <v>2679</v>
      </c>
      <c r="J68">
        <v>49</v>
      </c>
      <c r="K68">
        <v>50</v>
      </c>
      <c r="L68">
        <v>2015</v>
      </c>
      <c r="M68" t="s">
        <v>69</v>
      </c>
      <c r="N68">
        <v>0</v>
      </c>
      <c r="R68" t="s">
        <v>5500</v>
      </c>
      <c r="S68" s="2" t="s">
        <v>5333</v>
      </c>
      <c r="T68" s="2" t="s">
        <v>5433</v>
      </c>
    </row>
    <row r="71" spans="3:20" x14ac:dyDescent="0.25">
      <c r="C71">
        <v>189</v>
      </c>
      <c r="D71" t="s">
        <v>3095</v>
      </c>
      <c r="E71" t="s">
        <v>3096</v>
      </c>
      <c r="F71" s="2" t="s">
        <v>3097</v>
      </c>
      <c r="G71" t="s">
        <v>332</v>
      </c>
      <c r="H71" t="s">
        <v>3098</v>
      </c>
      <c r="I71" t="s">
        <v>3099</v>
      </c>
      <c r="J71">
        <v>8</v>
      </c>
      <c r="K71">
        <v>9</v>
      </c>
      <c r="L71">
        <v>2014</v>
      </c>
      <c r="M71" t="s">
        <v>69</v>
      </c>
      <c r="N71">
        <v>0</v>
      </c>
      <c r="O71" t="s">
        <v>5501</v>
      </c>
      <c r="S71" s="2" t="s">
        <v>5333</v>
      </c>
      <c r="T71" s="2" t="s">
        <v>5433</v>
      </c>
    </row>
    <row r="72" spans="3:20" x14ac:dyDescent="0.25">
      <c r="O72" s="2"/>
      <c r="S72" s="2"/>
      <c r="T72" s="2"/>
    </row>
    <row r="73" spans="3:20" x14ac:dyDescent="0.25">
      <c r="C73">
        <v>192</v>
      </c>
      <c r="D73" t="s">
        <v>3055</v>
      </c>
      <c r="E73" t="s">
        <v>3056</v>
      </c>
      <c r="F73" s="2" t="s">
        <v>3057</v>
      </c>
      <c r="G73" t="s">
        <v>1267</v>
      </c>
      <c r="H73" t="s">
        <v>69</v>
      </c>
      <c r="I73" t="s">
        <v>3058</v>
      </c>
      <c r="J73">
        <v>41</v>
      </c>
      <c r="K73">
        <v>43</v>
      </c>
      <c r="L73">
        <v>2014</v>
      </c>
      <c r="M73" t="s">
        <v>69</v>
      </c>
      <c r="N73">
        <v>0</v>
      </c>
      <c r="R73" t="s">
        <v>5503</v>
      </c>
      <c r="S73" s="2" t="s">
        <v>5333</v>
      </c>
      <c r="T73" s="2" t="s">
        <v>5433</v>
      </c>
    </row>
    <row r="75" spans="3:20" x14ac:dyDescent="0.25">
      <c r="C75">
        <v>195</v>
      </c>
      <c r="D75" t="s">
        <v>1963</v>
      </c>
      <c r="E75" t="s">
        <v>1964</v>
      </c>
      <c r="F75" s="2" t="s">
        <v>1965</v>
      </c>
      <c r="G75" t="s">
        <v>72</v>
      </c>
      <c r="H75" t="s">
        <v>1966</v>
      </c>
      <c r="I75" t="s">
        <v>1967</v>
      </c>
      <c r="J75">
        <v>22</v>
      </c>
      <c r="K75">
        <v>24</v>
      </c>
      <c r="L75">
        <v>2016</v>
      </c>
      <c r="M75" t="s">
        <v>69</v>
      </c>
      <c r="N75">
        <v>0</v>
      </c>
      <c r="O75" s="2" t="s">
        <v>5506</v>
      </c>
      <c r="S75" s="2" t="s">
        <v>5333</v>
      </c>
      <c r="T75" s="2" t="s">
        <v>5433</v>
      </c>
    </row>
    <row r="76" spans="3:20" x14ac:dyDescent="0.25">
      <c r="S76" s="2"/>
      <c r="T76" s="2"/>
    </row>
    <row r="77" spans="3:20" x14ac:dyDescent="0.25">
      <c r="S77" s="2"/>
      <c r="T77" s="2"/>
    </row>
    <row r="79" spans="3:20" x14ac:dyDescent="0.25">
      <c r="F79" s="2"/>
      <c r="O79" s="2"/>
      <c r="S79" s="2"/>
      <c r="T79" s="2"/>
    </row>
    <row r="80" spans="3:20" x14ac:dyDescent="0.25">
      <c r="F80" s="2"/>
      <c r="O80" s="2"/>
      <c r="S80" s="2"/>
      <c r="T80" s="2"/>
    </row>
    <row r="81" spans="1:20" x14ac:dyDescent="0.25">
      <c r="C81">
        <v>202</v>
      </c>
      <c r="D81" t="s">
        <v>97</v>
      </c>
      <c r="E81" t="s">
        <v>98</v>
      </c>
      <c r="F81" t="s">
        <v>99</v>
      </c>
      <c r="G81" t="s">
        <v>72</v>
      </c>
      <c r="H81" t="s">
        <v>100</v>
      </c>
      <c r="I81" t="s">
        <v>101</v>
      </c>
      <c r="J81">
        <v>0</v>
      </c>
      <c r="K81">
        <v>0</v>
      </c>
      <c r="L81">
        <v>2020</v>
      </c>
      <c r="M81" t="s">
        <v>69</v>
      </c>
      <c r="N81">
        <v>0</v>
      </c>
      <c r="O81" s="2" t="s">
        <v>5511</v>
      </c>
      <c r="S81" s="2" t="s">
        <v>5333</v>
      </c>
      <c r="T81" s="2" t="s">
        <v>5433</v>
      </c>
    </row>
    <row r="85" spans="1:20" x14ac:dyDescent="0.25">
      <c r="A85" s="12" t="s">
        <v>5889</v>
      </c>
      <c r="C85">
        <v>207</v>
      </c>
      <c r="D85" t="s">
        <v>1299</v>
      </c>
      <c r="E85" t="s">
        <v>1300</v>
      </c>
      <c r="F85" s="2" t="s">
        <v>1301</v>
      </c>
      <c r="G85" t="s">
        <v>1302</v>
      </c>
      <c r="H85" t="s">
        <v>1303</v>
      </c>
      <c r="I85" t="s">
        <v>1304</v>
      </c>
      <c r="J85">
        <v>4</v>
      </c>
      <c r="K85">
        <v>4</v>
      </c>
      <c r="L85">
        <v>2018</v>
      </c>
      <c r="M85" t="s">
        <v>69</v>
      </c>
      <c r="N85">
        <v>1</v>
      </c>
      <c r="O85" s="2" t="s">
        <v>5514</v>
      </c>
      <c r="R85" s="2" t="s">
        <v>5515</v>
      </c>
      <c r="S85" s="2" t="s">
        <v>5333</v>
      </c>
      <c r="T85" s="2" t="s">
        <v>5433</v>
      </c>
    </row>
    <row r="86" spans="1:20" x14ac:dyDescent="0.25">
      <c r="S86" s="2"/>
      <c r="T86" s="2"/>
    </row>
    <row r="87" spans="1:20" x14ac:dyDescent="0.25">
      <c r="C87">
        <v>209</v>
      </c>
      <c r="D87" t="s">
        <v>2909</v>
      </c>
      <c r="E87" t="s">
        <v>2910</v>
      </c>
      <c r="F87" t="s">
        <v>2911</v>
      </c>
      <c r="G87" t="s">
        <v>386</v>
      </c>
      <c r="H87" t="s">
        <v>2912</v>
      </c>
      <c r="I87" t="s">
        <v>2913</v>
      </c>
      <c r="J87">
        <v>13</v>
      </c>
      <c r="K87">
        <v>13</v>
      </c>
      <c r="L87">
        <v>2014</v>
      </c>
      <c r="M87" t="s">
        <v>69</v>
      </c>
      <c r="N87">
        <v>0</v>
      </c>
      <c r="O87" s="2" t="s">
        <v>5597</v>
      </c>
      <c r="S87" s="2" t="s">
        <v>5333</v>
      </c>
      <c r="T87" s="2" t="s">
        <v>5433</v>
      </c>
    </row>
    <row r="88" spans="1:20" x14ac:dyDescent="0.25">
      <c r="C88">
        <v>210</v>
      </c>
      <c r="D88" t="s">
        <v>270</v>
      </c>
      <c r="E88" t="s">
        <v>271</v>
      </c>
      <c r="F88" t="s">
        <v>272</v>
      </c>
      <c r="G88" t="s">
        <v>273</v>
      </c>
      <c r="H88" t="s">
        <v>274</v>
      </c>
      <c r="I88" t="s">
        <v>275</v>
      </c>
      <c r="J88">
        <v>1</v>
      </c>
      <c r="K88">
        <v>1</v>
      </c>
      <c r="L88">
        <v>2020</v>
      </c>
      <c r="M88" t="s">
        <v>69</v>
      </c>
      <c r="N88">
        <v>0</v>
      </c>
      <c r="O88" s="2" t="s">
        <v>5516</v>
      </c>
      <c r="S88" s="2" t="s">
        <v>5333</v>
      </c>
      <c r="T88" s="2" t="s">
        <v>5433</v>
      </c>
    </row>
    <row r="89" spans="1:20" x14ac:dyDescent="0.25">
      <c r="C89">
        <v>211</v>
      </c>
      <c r="D89" t="s">
        <v>5127</v>
      </c>
      <c r="E89" t="s">
        <v>5127</v>
      </c>
      <c r="F89" t="s">
        <v>5128</v>
      </c>
      <c r="G89" t="s">
        <v>5129</v>
      </c>
      <c r="H89" t="s">
        <v>69</v>
      </c>
      <c r="I89" t="s">
        <v>5130</v>
      </c>
      <c r="J89">
        <v>33</v>
      </c>
      <c r="K89">
        <v>33</v>
      </c>
      <c r="L89">
        <v>2004</v>
      </c>
      <c r="M89" t="s">
        <v>69</v>
      </c>
      <c r="N89">
        <v>0</v>
      </c>
      <c r="O89" s="2" t="s">
        <v>5891</v>
      </c>
      <c r="P89" s="2" t="s">
        <v>5890</v>
      </c>
      <c r="S89" s="2" t="s">
        <v>5319</v>
      </c>
      <c r="T89" s="2" t="s">
        <v>5432</v>
      </c>
    </row>
    <row r="92" spans="1:20" x14ac:dyDescent="0.25">
      <c r="F92" s="2"/>
      <c r="O92" s="2"/>
      <c r="S92" s="2"/>
      <c r="T92" s="2"/>
    </row>
    <row r="93" spans="1:20" x14ac:dyDescent="0.25">
      <c r="S93" s="2"/>
      <c r="T93" s="2"/>
    </row>
    <row r="95" spans="1:20" x14ac:dyDescent="0.25">
      <c r="C95">
        <v>219</v>
      </c>
      <c r="D95" t="s">
        <v>5044</v>
      </c>
      <c r="E95" t="s">
        <v>5044</v>
      </c>
      <c r="F95" s="2" t="s">
        <v>5045</v>
      </c>
      <c r="G95" t="s">
        <v>386</v>
      </c>
      <c r="H95" t="s">
        <v>5046</v>
      </c>
      <c r="I95" t="s">
        <v>5047</v>
      </c>
      <c r="J95">
        <v>219</v>
      </c>
      <c r="K95">
        <v>225</v>
      </c>
      <c r="L95">
        <v>2005</v>
      </c>
      <c r="M95" t="s">
        <v>69</v>
      </c>
      <c r="N95">
        <v>0</v>
      </c>
      <c r="O95" s="2" t="s">
        <v>5520</v>
      </c>
      <c r="P95" t="s">
        <v>5521</v>
      </c>
      <c r="S95" s="2" t="s">
        <v>5333</v>
      </c>
      <c r="T95" s="2" t="s">
        <v>5433</v>
      </c>
    </row>
    <row r="97" spans="3:20" x14ac:dyDescent="0.25">
      <c r="C97">
        <v>221</v>
      </c>
      <c r="D97" t="s">
        <v>2918</v>
      </c>
      <c r="E97" t="s">
        <v>2919</v>
      </c>
      <c r="F97" s="2" t="s">
        <v>2920</v>
      </c>
      <c r="G97" t="s">
        <v>2921</v>
      </c>
      <c r="H97" t="s">
        <v>69</v>
      </c>
      <c r="I97" t="s">
        <v>2922</v>
      </c>
      <c r="J97">
        <v>4</v>
      </c>
      <c r="K97">
        <v>6</v>
      </c>
      <c r="L97">
        <v>2014</v>
      </c>
      <c r="M97" t="s">
        <v>69</v>
      </c>
      <c r="N97">
        <v>1</v>
      </c>
      <c r="O97" s="2" t="s">
        <v>5522</v>
      </c>
      <c r="R97" t="s">
        <v>5523</v>
      </c>
      <c r="S97" s="2" t="s">
        <v>5333</v>
      </c>
      <c r="T97" s="2" t="s">
        <v>5433</v>
      </c>
    </row>
    <row r="98" spans="3:20" x14ac:dyDescent="0.25">
      <c r="C98">
        <v>222</v>
      </c>
      <c r="D98" t="s">
        <v>2336</v>
      </c>
      <c r="E98" t="s">
        <v>2337</v>
      </c>
      <c r="F98" t="s">
        <v>2338</v>
      </c>
      <c r="G98" t="s">
        <v>174</v>
      </c>
      <c r="H98" t="s">
        <v>2339</v>
      </c>
      <c r="I98" t="s">
        <v>2340</v>
      </c>
      <c r="J98">
        <v>11</v>
      </c>
      <c r="K98">
        <v>11</v>
      </c>
      <c r="L98">
        <v>2016</v>
      </c>
      <c r="M98" t="s">
        <v>69</v>
      </c>
      <c r="N98">
        <v>0</v>
      </c>
      <c r="O98" s="2" t="s">
        <v>5524</v>
      </c>
      <c r="S98" s="2" t="s">
        <v>5333</v>
      </c>
      <c r="T98" s="2" t="s">
        <v>5433</v>
      </c>
    </row>
    <row r="99" spans="3:20" x14ac:dyDescent="0.25">
      <c r="O99" s="2"/>
      <c r="S99" s="2"/>
      <c r="T99" s="2"/>
    </row>
    <row r="101" spans="3:20" x14ac:dyDescent="0.25">
      <c r="C101">
        <v>225</v>
      </c>
      <c r="D101" t="s">
        <v>4111</v>
      </c>
      <c r="E101" t="s">
        <v>4112</v>
      </c>
      <c r="F101" t="s">
        <v>4113</v>
      </c>
      <c r="G101" t="s">
        <v>1031</v>
      </c>
      <c r="H101" t="s">
        <v>4114</v>
      </c>
      <c r="I101" t="s">
        <v>4115</v>
      </c>
      <c r="J101">
        <v>22</v>
      </c>
      <c r="K101">
        <v>25</v>
      </c>
      <c r="L101">
        <v>2011</v>
      </c>
      <c r="M101" t="s">
        <v>69</v>
      </c>
      <c r="N101">
        <v>1</v>
      </c>
      <c r="O101" s="2" t="s">
        <v>5525</v>
      </c>
      <c r="S101" s="2" t="s">
        <v>5333</v>
      </c>
      <c r="T101" s="2" t="s">
        <v>5433</v>
      </c>
    </row>
    <row r="102" spans="3:20" x14ac:dyDescent="0.25">
      <c r="C102">
        <v>228</v>
      </c>
      <c r="D102" t="s">
        <v>4443</v>
      </c>
      <c r="E102" t="s">
        <v>4444</v>
      </c>
      <c r="F102" s="2" t="s">
        <v>4445</v>
      </c>
      <c r="G102" t="s">
        <v>3486</v>
      </c>
      <c r="H102" t="s">
        <v>69</v>
      </c>
      <c r="I102" t="s">
        <v>4446</v>
      </c>
      <c r="J102">
        <v>14</v>
      </c>
      <c r="K102">
        <v>15</v>
      </c>
      <c r="L102">
        <v>2009</v>
      </c>
      <c r="M102" t="s">
        <v>69</v>
      </c>
      <c r="N102">
        <v>0</v>
      </c>
      <c r="O102" s="2" t="s">
        <v>5527</v>
      </c>
      <c r="S102" s="2" t="s">
        <v>5333</v>
      </c>
      <c r="T102" s="2" t="s">
        <v>5433</v>
      </c>
    </row>
    <row r="103" spans="3:20" x14ac:dyDescent="0.25">
      <c r="C103">
        <v>229</v>
      </c>
      <c r="D103" t="s">
        <v>2589</v>
      </c>
      <c r="E103" t="s">
        <v>2590</v>
      </c>
      <c r="F103" s="2" t="s">
        <v>2591</v>
      </c>
      <c r="G103" t="s">
        <v>1267</v>
      </c>
      <c r="H103" t="s">
        <v>69</v>
      </c>
      <c r="I103" t="s">
        <v>2592</v>
      </c>
      <c r="J103">
        <v>9</v>
      </c>
      <c r="K103">
        <v>9</v>
      </c>
      <c r="L103">
        <v>2015</v>
      </c>
      <c r="M103" t="s">
        <v>69</v>
      </c>
      <c r="N103">
        <v>0</v>
      </c>
      <c r="O103" s="2" t="s">
        <v>5412</v>
      </c>
      <c r="R103" t="s">
        <v>5413</v>
      </c>
      <c r="S103" s="2" t="s">
        <v>5333</v>
      </c>
      <c r="T103" s="2" t="s">
        <v>5433</v>
      </c>
    </row>
    <row r="104" spans="3:20" x14ac:dyDescent="0.25">
      <c r="C104">
        <v>231</v>
      </c>
      <c r="D104" t="s">
        <v>2379</v>
      </c>
      <c r="E104" t="s">
        <v>2380</v>
      </c>
      <c r="F104" s="2" t="s">
        <v>2381</v>
      </c>
      <c r="G104" t="s">
        <v>111</v>
      </c>
      <c r="H104" t="s">
        <v>2382</v>
      </c>
      <c r="I104" t="s">
        <v>2383</v>
      </c>
      <c r="J104">
        <v>9</v>
      </c>
      <c r="K104">
        <v>9</v>
      </c>
      <c r="L104">
        <v>2015</v>
      </c>
      <c r="M104" t="s">
        <v>69</v>
      </c>
      <c r="N104">
        <v>1</v>
      </c>
      <c r="O104" s="2" t="s">
        <v>5474</v>
      </c>
      <c r="R104" t="s">
        <v>5528</v>
      </c>
      <c r="S104" s="2" t="s">
        <v>5333</v>
      </c>
      <c r="T104" s="2" t="s">
        <v>5433</v>
      </c>
    </row>
    <row r="105" spans="3:20" x14ac:dyDescent="0.25">
      <c r="C105">
        <v>232</v>
      </c>
      <c r="D105" t="s">
        <v>3234</v>
      </c>
      <c r="E105" t="s">
        <v>3235</v>
      </c>
      <c r="F105" t="s">
        <v>3236</v>
      </c>
      <c r="G105" t="s">
        <v>3237</v>
      </c>
      <c r="H105" t="s">
        <v>3238</v>
      </c>
      <c r="I105" t="s">
        <v>3239</v>
      </c>
      <c r="J105">
        <v>6</v>
      </c>
      <c r="K105">
        <v>7</v>
      </c>
      <c r="L105">
        <v>2013</v>
      </c>
      <c r="M105" t="s">
        <v>69</v>
      </c>
      <c r="N105">
        <v>1</v>
      </c>
      <c r="O105" s="2" t="s">
        <v>5474</v>
      </c>
      <c r="R105" t="s">
        <v>5528</v>
      </c>
      <c r="S105" s="2" t="s">
        <v>5333</v>
      </c>
      <c r="T105" s="2" t="s">
        <v>5433</v>
      </c>
    </row>
    <row r="106" spans="3:20" x14ac:dyDescent="0.25">
      <c r="C106">
        <v>233</v>
      </c>
      <c r="D106" t="s">
        <v>2262</v>
      </c>
      <c r="E106" t="s">
        <v>2263</v>
      </c>
      <c r="F106" t="s">
        <v>2264</v>
      </c>
      <c r="G106" t="s">
        <v>72</v>
      </c>
      <c r="H106" t="s">
        <v>2265</v>
      </c>
      <c r="I106" t="s">
        <v>2266</v>
      </c>
      <c r="J106">
        <v>16</v>
      </c>
      <c r="K106">
        <v>17</v>
      </c>
      <c r="L106">
        <v>2016</v>
      </c>
      <c r="M106" t="s">
        <v>69</v>
      </c>
      <c r="N106">
        <v>0</v>
      </c>
      <c r="O106" s="2" t="s">
        <v>5529</v>
      </c>
      <c r="S106" s="2" t="s">
        <v>5333</v>
      </c>
      <c r="T106" s="2" t="s">
        <v>5433</v>
      </c>
    </row>
    <row r="107" spans="3:20" x14ac:dyDescent="0.25">
      <c r="C107">
        <v>234</v>
      </c>
      <c r="D107" t="s">
        <v>959</v>
      </c>
      <c r="E107" t="s">
        <v>960</v>
      </c>
      <c r="F107" t="s">
        <v>961</v>
      </c>
      <c r="G107" t="s">
        <v>332</v>
      </c>
      <c r="H107" t="s">
        <v>962</v>
      </c>
      <c r="I107" t="s">
        <v>963</v>
      </c>
      <c r="J107">
        <v>2</v>
      </c>
      <c r="K107">
        <v>2</v>
      </c>
      <c r="L107">
        <v>2019</v>
      </c>
      <c r="M107" t="s">
        <v>69</v>
      </c>
      <c r="N107">
        <v>0</v>
      </c>
      <c r="O107" s="2" t="s">
        <v>5530</v>
      </c>
      <c r="S107" s="2" t="s">
        <v>5333</v>
      </c>
      <c r="T107" s="2" t="s">
        <v>5433</v>
      </c>
    </row>
    <row r="109" spans="3:20" x14ac:dyDescent="0.25">
      <c r="C109">
        <v>237</v>
      </c>
      <c r="D109" t="s">
        <v>1246</v>
      </c>
      <c r="E109" t="s">
        <v>1247</v>
      </c>
      <c r="F109" s="2" t="s">
        <v>1248</v>
      </c>
      <c r="G109" t="s">
        <v>707</v>
      </c>
      <c r="H109" t="s">
        <v>1249</v>
      </c>
      <c r="I109" t="s">
        <v>1250</v>
      </c>
      <c r="J109">
        <v>0</v>
      </c>
      <c r="K109">
        <v>0</v>
      </c>
      <c r="L109">
        <v>2018</v>
      </c>
      <c r="M109" t="s">
        <v>69</v>
      </c>
      <c r="N109">
        <v>0</v>
      </c>
      <c r="O109" s="2" t="s">
        <v>5531</v>
      </c>
      <c r="S109" s="2" t="s">
        <v>5333</v>
      </c>
      <c r="T109" s="2" t="s">
        <v>5433</v>
      </c>
    </row>
    <row r="111" spans="3:20" x14ac:dyDescent="0.25">
      <c r="F111" s="2"/>
      <c r="S111" s="2"/>
      <c r="T111" s="2"/>
    </row>
    <row r="112" spans="3:20" x14ac:dyDescent="0.25">
      <c r="C112">
        <v>246</v>
      </c>
      <c r="D112" t="s">
        <v>1563</v>
      </c>
      <c r="E112" t="s">
        <v>1564</v>
      </c>
      <c r="F112" t="s">
        <v>1565</v>
      </c>
      <c r="G112" t="s">
        <v>111</v>
      </c>
      <c r="H112" t="s">
        <v>1566</v>
      </c>
      <c r="I112" t="s">
        <v>1567</v>
      </c>
      <c r="J112">
        <v>6</v>
      </c>
      <c r="K112">
        <v>6</v>
      </c>
      <c r="L112">
        <v>2017</v>
      </c>
      <c r="M112" t="s">
        <v>69</v>
      </c>
      <c r="N112" t="s">
        <v>5843</v>
      </c>
      <c r="S112" s="2" t="s">
        <v>5333</v>
      </c>
      <c r="T112" s="2" t="s">
        <v>5433</v>
      </c>
    </row>
    <row r="113" spans="3:20" x14ac:dyDescent="0.25">
      <c r="O113" s="2"/>
      <c r="S113" s="2"/>
      <c r="T113" s="2"/>
    </row>
    <row r="115" spans="3:20" x14ac:dyDescent="0.25">
      <c r="C115">
        <v>251</v>
      </c>
      <c r="D115" t="s">
        <v>2944</v>
      </c>
      <c r="E115" t="s">
        <v>2945</v>
      </c>
      <c r="F115" s="2" t="s">
        <v>2946</v>
      </c>
      <c r="G115" t="s">
        <v>1653</v>
      </c>
      <c r="H115" t="s">
        <v>2947</v>
      </c>
      <c r="I115" t="s">
        <v>2948</v>
      </c>
      <c r="J115">
        <v>11</v>
      </c>
      <c r="K115">
        <v>14</v>
      </c>
      <c r="L115">
        <v>2014</v>
      </c>
      <c r="M115" t="s">
        <v>69</v>
      </c>
      <c r="N115">
        <v>0</v>
      </c>
      <c r="O115" s="2" t="s">
        <v>5542</v>
      </c>
      <c r="P115" t="s">
        <v>5543</v>
      </c>
      <c r="S115" s="2" t="s">
        <v>5333</v>
      </c>
      <c r="T115" s="2" t="s">
        <v>5433</v>
      </c>
    </row>
    <row r="116" spans="3:20" x14ac:dyDescent="0.25">
      <c r="C116">
        <v>253</v>
      </c>
      <c r="D116" t="s">
        <v>2053</v>
      </c>
      <c r="E116" t="s">
        <v>2054</v>
      </c>
      <c r="F116" s="2" t="s">
        <v>2055</v>
      </c>
      <c r="G116" t="s">
        <v>111</v>
      </c>
      <c r="H116" t="s">
        <v>2056</v>
      </c>
      <c r="I116" t="s">
        <v>2057</v>
      </c>
      <c r="J116">
        <v>6</v>
      </c>
      <c r="K116">
        <v>9</v>
      </c>
      <c r="L116">
        <v>2016</v>
      </c>
      <c r="M116" t="s">
        <v>69</v>
      </c>
      <c r="N116">
        <v>0</v>
      </c>
      <c r="O116" s="2" t="s">
        <v>5541</v>
      </c>
      <c r="S116" s="2" t="s">
        <v>5333</v>
      </c>
      <c r="T116" s="2" t="s">
        <v>5433</v>
      </c>
    </row>
    <row r="117" spans="3:20" x14ac:dyDescent="0.25">
      <c r="C117">
        <v>254</v>
      </c>
      <c r="D117" t="s">
        <v>911</v>
      </c>
      <c r="E117" t="s">
        <v>912</v>
      </c>
      <c r="F117" t="s">
        <v>913</v>
      </c>
      <c r="G117" t="s">
        <v>111</v>
      </c>
      <c r="H117" t="s">
        <v>914</v>
      </c>
      <c r="I117" t="s">
        <v>915</v>
      </c>
      <c r="J117">
        <v>7</v>
      </c>
      <c r="K117">
        <v>7</v>
      </c>
      <c r="L117">
        <v>2019</v>
      </c>
      <c r="M117" t="s">
        <v>69</v>
      </c>
      <c r="N117">
        <v>0</v>
      </c>
      <c r="O117" s="2" t="s">
        <v>5547</v>
      </c>
      <c r="S117" s="2" t="s">
        <v>5333</v>
      </c>
      <c r="T117" s="2" t="s">
        <v>5433</v>
      </c>
    </row>
    <row r="118" spans="3:20" x14ac:dyDescent="0.25">
      <c r="C118">
        <v>255</v>
      </c>
      <c r="D118" t="s">
        <v>3065</v>
      </c>
      <c r="E118" t="s">
        <v>3066</v>
      </c>
      <c r="F118" s="2" t="s">
        <v>3067</v>
      </c>
      <c r="G118" t="s">
        <v>3068</v>
      </c>
      <c r="H118" t="s">
        <v>3069</v>
      </c>
      <c r="I118" t="s">
        <v>3070</v>
      </c>
      <c r="J118">
        <v>5</v>
      </c>
      <c r="K118">
        <v>6</v>
      </c>
      <c r="L118">
        <v>2014</v>
      </c>
      <c r="M118" t="s">
        <v>69</v>
      </c>
      <c r="N118">
        <v>0</v>
      </c>
      <c r="O118" s="2" t="s">
        <v>5531</v>
      </c>
      <c r="S118" s="2" t="s">
        <v>5333</v>
      </c>
      <c r="T118" s="2" t="s">
        <v>5433</v>
      </c>
    </row>
    <row r="119" spans="3:20" x14ac:dyDescent="0.25">
      <c r="O119" s="2"/>
      <c r="S119" s="2"/>
      <c r="T119" s="2"/>
    </row>
    <row r="120" spans="3:20" x14ac:dyDescent="0.25">
      <c r="C120">
        <v>257</v>
      </c>
      <c r="D120" t="s">
        <v>5051</v>
      </c>
      <c r="E120" t="s">
        <v>5051</v>
      </c>
      <c r="F120" s="2" t="s">
        <v>5052</v>
      </c>
      <c r="G120" t="s">
        <v>273</v>
      </c>
      <c r="H120" t="s">
        <v>5053</v>
      </c>
      <c r="I120" t="s">
        <v>5054</v>
      </c>
      <c r="J120">
        <v>60</v>
      </c>
      <c r="K120">
        <v>71</v>
      </c>
      <c r="L120">
        <v>2005</v>
      </c>
      <c r="M120" t="s">
        <v>69</v>
      </c>
      <c r="N120">
        <v>0</v>
      </c>
      <c r="O120" s="2" t="s">
        <v>5466</v>
      </c>
      <c r="R120" t="s">
        <v>5467</v>
      </c>
      <c r="S120" s="2" t="s">
        <v>5333</v>
      </c>
      <c r="T120" s="2" t="s">
        <v>5433</v>
      </c>
    </row>
    <row r="121" spans="3:20" x14ac:dyDescent="0.25">
      <c r="C121">
        <v>258</v>
      </c>
      <c r="D121" t="s">
        <v>5107</v>
      </c>
      <c r="E121" t="s">
        <v>5107</v>
      </c>
      <c r="F121" s="2" t="s">
        <v>5108</v>
      </c>
      <c r="G121" t="s">
        <v>273</v>
      </c>
      <c r="H121" t="s">
        <v>69</v>
      </c>
      <c r="I121" t="s">
        <v>5109</v>
      </c>
      <c r="J121">
        <v>60</v>
      </c>
      <c r="K121">
        <v>69</v>
      </c>
      <c r="L121">
        <v>2004</v>
      </c>
      <c r="M121" t="s">
        <v>69</v>
      </c>
      <c r="N121" t="s">
        <v>5843</v>
      </c>
      <c r="S121" s="2" t="s">
        <v>5333</v>
      </c>
      <c r="T121" s="2" t="s">
        <v>5433</v>
      </c>
    </row>
    <row r="122" spans="3:20" x14ac:dyDescent="0.25">
      <c r="F122" s="2"/>
      <c r="S122" s="2"/>
      <c r="T122" s="2"/>
    </row>
    <row r="123" spans="3:20" x14ac:dyDescent="0.25">
      <c r="O123" s="2"/>
      <c r="S123" s="2"/>
      <c r="T123" s="2"/>
    </row>
    <row r="124" spans="3:20" x14ac:dyDescent="0.25">
      <c r="C124">
        <v>262</v>
      </c>
      <c r="D124" t="s">
        <v>2354</v>
      </c>
      <c r="E124" t="s">
        <v>2355</v>
      </c>
      <c r="F124" t="s">
        <v>2356</v>
      </c>
      <c r="G124" t="s">
        <v>72</v>
      </c>
      <c r="H124" t="s">
        <v>2357</v>
      </c>
      <c r="I124" t="s">
        <v>2358</v>
      </c>
      <c r="J124">
        <v>4</v>
      </c>
      <c r="K124">
        <v>6</v>
      </c>
      <c r="L124">
        <v>2015</v>
      </c>
      <c r="M124" t="s">
        <v>69</v>
      </c>
      <c r="N124">
        <v>1</v>
      </c>
      <c r="O124" s="2" t="s">
        <v>5546</v>
      </c>
      <c r="S124" s="2" t="s">
        <v>5333</v>
      </c>
      <c r="T124" s="2" t="s">
        <v>5433</v>
      </c>
    </row>
    <row r="126" spans="3:20" x14ac:dyDescent="0.25">
      <c r="C126">
        <v>264</v>
      </c>
      <c r="D126" t="s">
        <v>2242</v>
      </c>
      <c r="E126" t="s">
        <v>2243</v>
      </c>
      <c r="F126" s="2" t="s">
        <v>2244</v>
      </c>
      <c r="G126" t="s">
        <v>1267</v>
      </c>
      <c r="H126" t="s">
        <v>69</v>
      </c>
      <c r="I126" t="s">
        <v>2245</v>
      </c>
      <c r="J126">
        <v>13</v>
      </c>
      <c r="K126">
        <v>13</v>
      </c>
      <c r="L126">
        <v>2016</v>
      </c>
      <c r="M126" t="s">
        <v>69</v>
      </c>
      <c r="N126">
        <v>0</v>
      </c>
      <c r="O126" s="2" t="s">
        <v>5550</v>
      </c>
      <c r="R126" t="s">
        <v>5549</v>
      </c>
      <c r="S126" s="2" t="s">
        <v>5333</v>
      </c>
      <c r="T126" s="2" t="s">
        <v>5433</v>
      </c>
    </row>
    <row r="127" spans="3:20" x14ac:dyDescent="0.25">
      <c r="C127">
        <v>265</v>
      </c>
      <c r="D127" t="s">
        <v>632</v>
      </c>
      <c r="E127" t="s">
        <v>633</v>
      </c>
      <c r="F127" t="s">
        <v>634</v>
      </c>
      <c r="G127" t="s">
        <v>236</v>
      </c>
      <c r="H127" t="s">
        <v>69</v>
      </c>
      <c r="I127" t="s">
        <v>635</v>
      </c>
      <c r="J127">
        <v>1</v>
      </c>
      <c r="K127">
        <v>1</v>
      </c>
      <c r="L127">
        <v>2019</v>
      </c>
      <c r="M127" t="s">
        <v>69</v>
      </c>
      <c r="N127">
        <v>1</v>
      </c>
      <c r="O127" s="2" t="s">
        <v>5553</v>
      </c>
      <c r="S127" s="2" t="s">
        <v>5333</v>
      </c>
      <c r="T127" s="2" t="s">
        <v>5433</v>
      </c>
    </row>
    <row r="128" spans="3:20" x14ac:dyDescent="0.25">
      <c r="C128">
        <v>266</v>
      </c>
      <c r="D128" t="s">
        <v>2140</v>
      </c>
      <c r="E128" t="s">
        <v>2141</v>
      </c>
      <c r="F128" t="s">
        <v>2142</v>
      </c>
      <c r="G128" t="s">
        <v>332</v>
      </c>
      <c r="H128" t="s">
        <v>2143</v>
      </c>
      <c r="I128" t="s">
        <v>2144</v>
      </c>
      <c r="J128">
        <v>17</v>
      </c>
      <c r="K128">
        <v>17</v>
      </c>
      <c r="L128">
        <v>2016</v>
      </c>
      <c r="M128" t="s">
        <v>69</v>
      </c>
      <c r="N128">
        <v>0</v>
      </c>
      <c r="O128" s="2" t="s">
        <v>5554</v>
      </c>
      <c r="S128" s="2" t="s">
        <v>5333</v>
      </c>
      <c r="T128" s="2" t="s">
        <v>5433</v>
      </c>
    </row>
    <row r="129" spans="3:20" x14ac:dyDescent="0.25">
      <c r="C129">
        <v>267</v>
      </c>
      <c r="D129" t="s">
        <v>624</v>
      </c>
      <c r="E129" t="s">
        <v>625</v>
      </c>
      <c r="F129" t="s">
        <v>626</v>
      </c>
      <c r="G129" t="s">
        <v>236</v>
      </c>
      <c r="H129" t="s">
        <v>69</v>
      </c>
      <c r="I129" t="s">
        <v>627</v>
      </c>
      <c r="J129">
        <v>2</v>
      </c>
      <c r="K129">
        <v>2</v>
      </c>
      <c r="L129">
        <v>2019</v>
      </c>
      <c r="M129" t="s">
        <v>69</v>
      </c>
      <c r="N129">
        <v>0</v>
      </c>
      <c r="O129" s="2" t="s">
        <v>5555</v>
      </c>
      <c r="S129" s="2" t="s">
        <v>5333</v>
      </c>
      <c r="T129" s="2" t="s">
        <v>5433</v>
      </c>
    </row>
    <row r="132" spans="3:20" x14ac:dyDescent="0.25">
      <c r="C132">
        <v>272</v>
      </c>
      <c r="D132" t="s">
        <v>887</v>
      </c>
      <c r="E132" t="s">
        <v>888</v>
      </c>
      <c r="F132" s="2" t="s">
        <v>889</v>
      </c>
      <c r="G132" t="s">
        <v>332</v>
      </c>
      <c r="H132" t="s">
        <v>890</v>
      </c>
      <c r="I132" t="s">
        <v>891</v>
      </c>
      <c r="J132">
        <v>4</v>
      </c>
      <c r="K132">
        <v>4</v>
      </c>
      <c r="L132">
        <v>2019</v>
      </c>
      <c r="M132" t="s">
        <v>69</v>
      </c>
      <c r="N132">
        <v>0</v>
      </c>
      <c r="O132" s="2" t="s">
        <v>5557</v>
      </c>
      <c r="S132" s="2" t="s">
        <v>5333</v>
      </c>
      <c r="T132" s="2" t="s">
        <v>5433</v>
      </c>
    </row>
    <row r="134" spans="3:20" x14ac:dyDescent="0.25">
      <c r="C134">
        <v>274</v>
      </c>
      <c r="D134" t="s">
        <v>2424</v>
      </c>
      <c r="E134" t="s">
        <v>2425</v>
      </c>
      <c r="F134" s="2" t="s">
        <v>2426</v>
      </c>
      <c r="G134" t="s">
        <v>2427</v>
      </c>
      <c r="H134" t="s">
        <v>69</v>
      </c>
      <c r="I134" t="s">
        <v>2428</v>
      </c>
      <c r="J134">
        <v>9</v>
      </c>
      <c r="K134">
        <v>9</v>
      </c>
      <c r="L134">
        <v>2015</v>
      </c>
      <c r="M134" t="s">
        <v>69</v>
      </c>
      <c r="N134">
        <v>0</v>
      </c>
      <c r="O134" s="2" t="s">
        <v>5558</v>
      </c>
      <c r="P134" t="s">
        <v>5559</v>
      </c>
      <c r="S134" s="2" t="s">
        <v>5333</v>
      </c>
      <c r="T134" s="2" t="s">
        <v>5433</v>
      </c>
    </row>
    <row r="135" spans="3:20" x14ac:dyDescent="0.25">
      <c r="C135">
        <v>275</v>
      </c>
      <c r="D135" t="s">
        <v>583</v>
      </c>
      <c r="E135" t="s">
        <v>584</v>
      </c>
      <c r="F135" s="2" t="s">
        <v>5560</v>
      </c>
      <c r="G135" t="s">
        <v>111</v>
      </c>
      <c r="H135" t="s">
        <v>586</v>
      </c>
      <c r="I135" t="s">
        <v>587</v>
      </c>
      <c r="J135">
        <v>7</v>
      </c>
      <c r="K135">
        <v>7</v>
      </c>
      <c r="L135">
        <v>2019</v>
      </c>
      <c r="M135" t="s">
        <v>69</v>
      </c>
      <c r="N135">
        <v>0</v>
      </c>
      <c r="O135" s="2" t="s">
        <v>5561</v>
      </c>
      <c r="R135" t="s">
        <v>5562</v>
      </c>
      <c r="S135" s="2" t="s">
        <v>5333</v>
      </c>
      <c r="T135" s="2" t="s">
        <v>5433</v>
      </c>
    </row>
    <row r="136" spans="3:20" x14ac:dyDescent="0.25">
      <c r="C136">
        <v>277</v>
      </c>
      <c r="D136" t="s">
        <v>1825</v>
      </c>
      <c r="E136" t="s">
        <v>1826</v>
      </c>
      <c r="F136" t="s">
        <v>1827</v>
      </c>
      <c r="G136" t="s">
        <v>332</v>
      </c>
      <c r="H136" t="s">
        <v>1828</v>
      </c>
      <c r="I136" t="s">
        <v>1829</v>
      </c>
      <c r="J136">
        <v>17</v>
      </c>
      <c r="K136">
        <v>17</v>
      </c>
      <c r="L136">
        <v>2017</v>
      </c>
      <c r="M136" t="s">
        <v>69</v>
      </c>
      <c r="N136">
        <v>0</v>
      </c>
      <c r="O136" t="s">
        <v>5563</v>
      </c>
      <c r="S136" s="2" t="s">
        <v>5333</v>
      </c>
      <c r="T136" s="2" t="s">
        <v>5433</v>
      </c>
    </row>
    <row r="141" spans="3:20" x14ac:dyDescent="0.25">
      <c r="C141">
        <v>294</v>
      </c>
      <c r="D141" t="s">
        <v>2651</v>
      </c>
      <c r="E141" t="s">
        <v>2652</v>
      </c>
      <c r="F141" t="s">
        <v>2653</v>
      </c>
      <c r="G141" t="s">
        <v>1575</v>
      </c>
      <c r="H141" t="s">
        <v>2654</v>
      </c>
      <c r="I141" t="s">
        <v>2655</v>
      </c>
      <c r="J141">
        <v>6</v>
      </c>
      <c r="K141">
        <v>6</v>
      </c>
      <c r="L141">
        <v>2015</v>
      </c>
      <c r="M141" t="s">
        <v>69</v>
      </c>
      <c r="N141">
        <v>0</v>
      </c>
      <c r="O141" t="s">
        <v>5542</v>
      </c>
      <c r="R141" t="s">
        <v>5571</v>
      </c>
      <c r="S141" t="s">
        <v>5333</v>
      </c>
      <c r="T141" t="s">
        <v>5433</v>
      </c>
    </row>
    <row r="142" spans="3:20" x14ac:dyDescent="0.25">
      <c r="C142">
        <v>295</v>
      </c>
      <c r="D142" t="s">
        <v>192</v>
      </c>
      <c r="E142" t="s">
        <v>193</v>
      </c>
      <c r="F142" t="s">
        <v>194</v>
      </c>
      <c r="G142" t="s">
        <v>195</v>
      </c>
      <c r="H142" t="s">
        <v>196</v>
      </c>
      <c r="I142" t="s">
        <v>197</v>
      </c>
      <c r="J142">
        <v>0</v>
      </c>
      <c r="K142">
        <v>0</v>
      </c>
      <c r="L142">
        <v>2020</v>
      </c>
      <c r="M142" t="s">
        <v>69</v>
      </c>
      <c r="N142">
        <v>0</v>
      </c>
      <c r="O142" t="s">
        <v>5572</v>
      </c>
      <c r="R142" t="s">
        <v>5573</v>
      </c>
      <c r="S142" t="s">
        <v>5333</v>
      </c>
      <c r="T142" t="s">
        <v>5433</v>
      </c>
    </row>
    <row r="144" spans="3:20" x14ac:dyDescent="0.25">
      <c r="C144">
        <v>297</v>
      </c>
      <c r="D144" t="s">
        <v>2062</v>
      </c>
      <c r="E144" t="s">
        <v>2063</v>
      </c>
      <c r="F144" t="s">
        <v>2064</v>
      </c>
      <c r="G144" t="s">
        <v>72</v>
      </c>
      <c r="H144" t="s">
        <v>2065</v>
      </c>
      <c r="I144" t="s">
        <v>2066</v>
      </c>
      <c r="J144">
        <v>8</v>
      </c>
      <c r="K144">
        <v>8</v>
      </c>
      <c r="L144">
        <v>2016</v>
      </c>
      <c r="M144" t="s">
        <v>69</v>
      </c>
      <c r="N144">
        <v>0</v>
      </c>
      <c r="O144" t="s">
        <v>5336</v>
      </c>
      <c r="S144" t="s">
        <v>5333</v>
      </c>
      <c r="T144" t="s">
        <v>5433</v>
      </c>
    </row>
    <row r="145" spans="1:20" x14ac:dyDescent="0.25">
      <c r="A145" s="2" t="s">
        <v>5901</v>
      </c>
      <c r="C145">
        <v>298</v>
      </c>
      <c r="D145" t="s">
        <v>1175</v>
      </c>
      <c r="E145" t="s">
        <v>1176</v>
      </c>
      <c r="F145" t="s">
        <v>1177</v>
      </c>
      <c r="G145" t="s">
        <v>1041</v>
      </c>
      <c r="H145" t="s">
        <v>69</v>
      </c>
      <c r="I145" t="s">
        <v>1178</v>
      </c>
      <c r="J145">
        <v>2</v>
      </c>
      <c r="K145">
        <v>2</v>
      </c>
      <c r="L145">
        <v>2018</v>
      </c>
      <c r="M145" t="s">
        <v>69</v>
      </c>
      <c r="N145">
        <v>0</v>
      </c>
      <c r="O145" s="2" t="s">
        <v>5888</v>
      </c>
      <c r="S145" t="s">
        <v>5333</v>
      </c>
      <c r="T145" t="s">
        <v>5433</v>
      </c>
    </row>
    <row r="149" spans="1:20" x14ac:dyDescent="0.25">
      <c r="C149">
        <v>302</v>
      </c>
      <c r="D149" t="s">
        <v>4219</v>
      </c>
      <c r="E149" t="s">
        <v>4220</v>
      </c>
      <c r="F149" t="s">
        <v>4221</v>
      </c>
      <c r="G149" t="s">
        <v>4222</v>
      </c>
      <c r="H149" t="s">
        <v>4223</v>
      </c>
      <c r="I149" t="s">
        <v>4224</v>
      </c>
      <c r="J149">
        <v>4</v>
      </c>
      <c r="K149">
        <v>4</v>
      </c>
      <c r="L149">
        <v>2010</v>
      </c>
      <c r="M149" t="s">
        <v>69</v>
      </c>
      <c r="N149">
        <v>0</v>
      </c>
      <c r="O149" t="s">
        <v>5574</v>
      </c>
      <c r="S149" t="s">
        <v>5333</v>
      </c>
      <c r="T149" t="s">
        <v>5433</v>
      </c>
    </row>
    <row r="150" spans="1:20" x14ac:dyDescent="0.25">
      <c r="C150">
        <v>306</v>
      </c>
      <c r="D150" t="s">
        <v>68</v>
      </c>
      <c r="E150" t="s">
        <v>70</v>
      </c>
      <c r="F150" t="s">
        <v>71</v>
      </c>
      <c r="G150" t="s">
        <v>72</v>
      </c>
      <c r="H150" t="s">
        <v>73</v>
      </c>
      <c r="I150" t="s">
        <v>74</v>
      </c>
      <c r="J150">
        <v>0</v>
      </c>
      <c r="K150">
        <v>0</v>
      </c>
      <c r="L150">
        <v>2021</v>
      </c>
      <c r="M150" t="s">
        <v>69</v>
      </c>
      <c r="N150">
        <v>0</v>
      </c>
      <c r="O150" t="s">
        <v>5577</v>
      </c>
      <c r="S150" t="s">
        <v>5333</v>
      </c>
      <c r="T150" t="s">
        <v>5433</v>
      </c>
    </row>
    <row r="151" spans="1:20" x14ac:dyDescent="0.25">
      <c r="C151">
        <v>307</v>
      </c>
      <c r="D151" t="s">
        <v>1454</v>
      </c>
      <c r="E151" t="s">
        <v>1455</v>
      </c>
      <c r="F151" t="s">
        <v>1456</v>
      </c>
      <c r="G151" t="s">
        <v>1457</v>
      </c>
      <c r="H151" t="s">
        <v>1458</v>
      </c>
      <c r="I151" t="s">
        <v>1459</v>
      </c>
      <c r="J151">
        <v>7</v>
      </c>
      <c r="K151">
        <v>7</v>
      </c>
      <c r="L151">
        <v>2018</v>
      </c>
      <c r="M151" t="s">
        <v>69</v>
      </c>
      <c r="N151">
        <v>0</v>
      </c>
      <c r="O151" t="s">
        <v>5577</v>
      </c>
      <c r="S151" t="s">
        <v>5333</v>
      </c>
      <c r="T151" t="s">
        <v>5433</v>
      </c>
    </row>
    <row r="152" spans="1:20" x14ac:dyDescent="0.25">
      <c r="C152">
        <v>309</v>
      </c>
      <c r="D152" t="s">
        <v>1783</v>
      </c>
      <c r="E152" t="s">
        <v>1784</v>
      </c>
      <c r="F152" t="s">
        <v>1785</v>
      </c>
      <c r="G152" t="s">
        <v>206</v>
      </c>
      <c r="H152" t="s">
        <v>1786</v>
      </c>
      <c r="I152" t="s">
        <v>1787</v>
      </c>
      <c r="J152">
        <v>5</v>
      </c>
      <c r="K152">
        <v>6</v>
      </c>
      <c r="L152">
        <v>2017</v>
      </c>
      <c r="M152" t="s">
        <v>69</v>
      </c>
      <c r="N152">
        <v>0</v>
      </c>
      <c r="O152" t="s">
        <v>5580</v>
      </c>
      <c r="S152" t="s">
        <v>5333</v>
      </c>
      <c r="T152" t="s">
        <v>5433</v>
      </c>
    </row>
    <row r="153" spans="1:20" x14ac:dyDescent="0.25">
      <c r="A153" s="3"/>
      <c r="B153" s="3"/>
      <c r="F153" s="8"/>
    </row>
    <row r="154" spans="1:20" x14ac:dyDescent="0.25">
      <c r="C154">
        <v>311</v>
      </c>
      <c r="D154" t="s">
        <v>4425</v>
      </c>
      <c r="E154" t="s">
        <v>4426</v>
      </c>
      <c r="F154" s="2" t="s">
        <v>4427</v>
      </c>
      <c r="G154" t="s">
        <v>72</v>
      </c>
      <c r="H154" t="s">
        <v>4428</v>
      </c>
      <c r="I154" t="s">
        <v>4429</v>
      </c>
      <c r="J154">
        <v>16</v>
      </c>
      <c r="K154">
        <v>16</v>
      </c>
      <c r="L154">
        <v>2009</v>
      </c>
      <c r="M154" t="s">
        <v>69</v>
      </c>
      <c r="N154">
        <v>1</v>
      </c>
      <c r="O154" t="s">
        <v>5583</v>
      </c>
      <c r="R154" t="s">
        <v>5582</v>
      </c>
      <c r="S154" s="2" t="s">
        <v>5333</v>
      </c>
      <c r="T154" s="2" t="s">
        <v>5433</v>
      </c>
    </row>
    <row r="155" spans="1:20" x14ac:dyDescent="0.25">
      <c r="F155" s="2"/>
      <c r="S155" s="2"/>
      <c r="T155" s="2"/>
    </row>
    <row r="156" spans="1:20" x14ac:dyDescent="0.25">
      <c r="O156" s="2"/>
      <c r="S156" s="2"/>
      <c r="T156" s="2"/>
    </row>
    <row r="157" spans="1:20" x14ac:dyDescent="0.25">
      <c r="C157">
        <v>314</v>
      </c>
      <c r="D157" t="s">
        <v>2214</v>
      </c>
      <c r="E157" t="s">
        <v>2215</v>
      </c>
      <c r="F157" s="2" t="s">
        <v>2216</v>
      </c>
      <c r="G157" t="s">
        <v>332</v>
      </c>
      <c r="H157" t="s">
        <v>2217</v>
      </c>
      <c r="I157" t="s">
        <v>2218</v>
      </c>
      <c r="J157">
        <v>14</v>
      </c>
      <c r="K157">
        <v>14</v>
      </c>
      <c r="L157">
        <v>2016</v>
      </c>
      <c r="M157" t="s">
        <v>69</v>
      </c>
      <c r="N157">
        <v>0</v>
      </c>
      <c r="O157" s="2" t="s">
        <v>5587</v>
      </c>
      <c r="R157" t="s">
        <v>5586</v>
      </c>
      <c r="S157" s="2" t="s">
        <v>5333</v>
      </c>
      <c r="T157" s="2" t="s">
        <v>5433</v>
      </c>
    </row>
    <row r="158" spans="1:20" x14ac:dyDescent="0.25">
      <c r="C158">
        <v>315</v>
      </c>
      <c r="D158" t="s">
        <v>1082</v>
      </c>
      <c r="E158" t="s">
        <v>1083</v>
      </c>
      <c r="F158" s="2" t="s">
        <v>1084</v>
      </c>
      <c r="G158" t="s">
        <v>1085</v>
      </c>
      <c r="H158" t="s">
        <v>69</v>
      </c>
      <c r="I158" t="s">
        <v>1086</v>
      </c>
      <c r="J158">
        <v>58</v>
      </c>
      <c r="K158">
        <v>58</v>
      </c>
      <c r="L158">
        <v>2018</v>
      </c>
      <c r="M158" t="s">
        <v>69</v>
      </c>
      <c r="N158">
        <v>0</v>
      </c>
      <c r="O158" s="2" t="s">
        <v>5588</v>
      </c>
      <c r="S158" s="2" t="s">
        <v>5333</v>
      </c>
      <c r="T158" s="2" t="s">
        <v>5433</v>
      </c>
    </row>
    <row r="160" spans="1:20" x14ac:dyDescent="0.25">
      <c r="F160" s="2"/>
      <c r="O160" s="2"/>
      <c r="S160" s="2"/>
      <c r="T160" s="2"/>
    </row>
    <row r="162" spans="2:20" x14ac:dyDescent="0.25">
      <c r="C162">
        <v>322</v>
      </c>
      <c r="D162" t="s">
        <v>1954</v>
      </c>
      <c r="E162" t="s">
        <v>1955</v>
      </c>
      <c r="F162" t="s">
        <v>1956</v>
      </c>
      <c r="G162" t="s">
        <v>1041</v>
      </c>
      <c r="H162" t="s">
        <v>69</v>
      </c>
      <c r="I162" t="s">
        <v>1957</v>
      </c>
      <c r="J162">
        <v>5</v>
      </c>
      <c r="K162">
        <v>5</v>
      </c>
      <c r="L162">
        <v>2016</v>
      </c>
      <c r="M162" t="s">
        <v>69</v>
      </c>
      <c r="N162">
        <v>1</v>
      </c>
      <c r="O162" s="2" t="s">
        <v>5592</v>
      </c>
      <c r="S162" s="2" t="s">
        <v>5333</v>
      </c>
      <c r="T162" s="2" t="s">
        <v>5433</v>
      </c>
    </row>
    <row r="163" spans="2:20" x14ac:dyDescent="0.25">
      <c r="C163">
        <v>323</v>
      </c>
      <c r="D163" t="s">
        <v>3243</v>
      </c>
      <c r="E163" t="s">
        <v>3244</v>
      </c>
      <c r="F163" t="s">
        <v>3245</v>
      </c>
      <c r="G163" t="s">
        <v>72</v>
      </c>
      <c r="H163" t="s">
        <v>3246</v>
      </c>
      <c r="I163" t="s">
        <v>3247</v>
      </c>
      <c r="J163">
        <v>65</v>
      </c>
      <c r="K163">
        <v>66</v>
      </c>
      <c r="L163">
        <v>2013</v>
      </c>
      <c r="M163" t="s">
        <v>69</v>
      </c>
      <c r="N163" t="s">
        <v>5843</v>
      </c>
    </row>
    <row r="164" spans="2:20" x14ac:dyDescent="0.25">
      <c r="B164" s="12"/>
      <c r="O164" s="2"/>
      <c r="S164" s="2"/>
      <c r="T164" s="2"/>
    </row>
    <row r="165" spans="2:20" x14ac:dyDescent="0.25">
      <c r="C165">
        <v>325</v>
      </c>
      <c r="D165" t="s">
        <v>1675</v>
      </c>
      <c r="E165" t="s">
        <v>1676</v>
      </c>
      <c r="F165" t="s">
        <v>1677</v>
      </c>
      <c r="G165" t="s">
        <v>332</v>
      </c>
      <c r="H165" t="s">
        <v>1678</v>
      </c>
      <c r="I165" t="s">
        <v>1679</v>
      </c>
      <c r="J165">
        <v>6</v>
      </c>
      <c r="K165">
        <v>6</v>
      </c>
      <c r="L165">
        <v>2017</v>
      </c>
      <c r="M165" t="s">
        <v>69</v>
      </c>
      <c r="N165">
        <v>1</v>
      </c>
      <c r="O165" t="s">
        <v>5594</v>
      </c>
      <c r="R165" t="s">
        <v>5593</v>
      </c>
      <c r="S165" t="s">
        <v>5333</v>
      </c>
      <c r="T165" t="s">
        <v>5433</v>
      </c>
    </row>
    <row r="166" spans="2:20" x14ac:dyDescent="0.25">
      <c r="C166">
        <v>328</v>
      </c>
      <c r="D166" t="s">
        <v>3835</v>
      </c>
      <c r="E166" t="s">
        <v>3836</v>
      </c>
      <c r="F166" t="s">
        <v>3837</v>
      </c>
      <c r="G166" t="s">
        <v>332</v>
      </c>
      <c r="H166" t="s">
        <v>3838</v>
      </c>
      <c r="I166" t="s">
        <v>3839</v>
      </c>
      <c r="J166">
        <v>62</v>
      </c>
      <c r="K166">
        <v>65</v>
      </c>
      <c r="L166">
        <v>2012</v>
      </c>
      <c r="M166" t="s">
        <v>69</v>
      </c>
      <c r="N166">
        <v>0</v>
      </c>
      <c r="O166" t="s">
        <v>5597</v>
      </c>
      <c r="S166" t="s">
        <v>5333</v>
      </c>
      <c r="T166" t="s">
        <v>5433</v>
      </c>
    </row>
    <row r="167" spans="2:20" x14ac:dyDescent="0.25">
      <c r="C167">
        <v>329</v>
      </c>
      <c r="D167" t="s">
        <v>1499</v>
      </c>
      <c r="E167" t="s">
        <v>1500</v>
      </c>
      <c r="F167" t="s">
        <v>1501</v>
      </c>
      <c r="G167" t="s">
        <v>1502</v>
      </c>
      <c r="H167" t="s">
        <v>1503</v>
      </c>
      <c r="I167" t="s">
        <v>1504</v>
      </c>
      <c r="J167">
        <v>4</v>
      </c>
      <c r="K167">
        <v>4</v>
      </c>
      <c r="L167">
        <v>2018</v>
      </c>
      <c r="M167" t="s">
        <v>69</v>
      </c>
      <c r="N167">
        <v>0</v>
      </c>
      <c r="O167" t="s">
        <v>5598</v>
      </c>
      <c r="S167" t="s">
        <v>5333</v>
      </c>
      <c r="T167" t="s">
        <v>5433</v>
      </c>
    </row>
    <row r="168" spans="2:20" x14ac:dyDescent="0.25">
      <c r="C168">
        <v>331</v>
      </c>
      <c r="D168" t="s">
        <v>171</v>
      </c>
      <c r="E168" t="s">
        <v>172</v>
      </c>
      <c r="F168" t="s">
        <v>173</v>
      </c>
      <c r="G168" t="s">
        <v>174</v>
      </c>
      <c r="H168" t="s">
        <v>175</v>
      </c>
      <c r="I168" t="s">
        <v>176</v>
      </c>
      <c r="J168">
        <v>0</v>
      </c>
      <c r="K168">
        <v>0</v>
      </c>
      <c r="L168">
        <v>2020</v>
      </c>
      <c r="M168" t="s">
        <v>69</v>
      </c>
      <c r="N168">
        <v>0</v>
      </c>
      <c r="O168" t="s">
        <v>5597</v>
      </c>
      <c r="S168" t="s">
        <v>5333</v>
      </c>
      <c r="T168" t="s">
        <v>5433</v>
      </c>
    </row>
    <row r="169" spans="2:20" x14ac:dyDescent="0.25">
      <c r="C169">
        <v>332</v>
      </c>
      <c r="D169" t="s">
        <v>3643</v>
      </c>
      <c r="E169" t="s">
        <v>3644</v>
      </c>
      <c r="F169" t="s">
        <v>3645</v>
      </c>
      <c r="G169" t="s">
        <v>3646</v>
      </c>
      <c r="H169" t="s">
        <v>3647</v>
      </c>
      <c r="I169" t="s">
        <v>3648</v>
      </c>
      <c r="J169">
        <v>8</v>
      </c>
      <c r="K169">
        <v>8</v>
      </c>
      <c r="L169">
        <v>2012</v>
      </c>
      <c r="M169" t="s">
        <v>69</v>
      </c>
      <c r="N169">
        <v>1</v>
      </c>
      <c r="O169" t="s">
        <v>5601</v>
      </c>
      <c r="R169" t="s">
        <v>5602</v>
      </c>
      <c r="S169" t="s">
        <v>5333</v>
      </c>
      <c r="T169" t="s">
        <v>5433</v>
      </c>
    </row>
    <row r="170" spans="2:20" x14ac:dyDescent="0.25">
      <c r="B170" s="12" t="s">
        <v>5304</v>
      </c>
      <c r="C170">
        <v>334</v>
      </c>
      <c r="D170" t="s">
        <v>3207</v>
      </c>
      <c r="E170" t="s">
        <v>3208</v>
      </c>
      <c r="F170" t="s">
        <v>3209</v>
      </c>
      <c r="G170" t="s">
        <v>206</v>
      </c>
      <c r="H170" t="s">
        <v>3210</v>
      </c>
      <c r="I170" t="s">
        <v>3211</v>
      </c>
      <c r="J170">
        <v>28</v>
      </c>
      <c r="K170">
        <v>29</v>
      </c>
      <c r="L170">
        <v>2013</v>
      </c>
      <c r="M170" t="s">
        <v>69</v>
      </c>
      <c r="N170">
        <v>0</v>
      </c>
      <c r="O170" t="s">
        <v>5489</v>
      </c>
      <c r="R170" t="s">
        <v>5604</v>
      </c>
      <c r="S170" t="s">
        <v>5333</v>
      </c>
      <c r="T170" t="s">
        <v>5433</v>
      </c>
    </row>
    <row r="172" spans="2:20" x14ac:dyDescent="0.25">
      <c r="C172">
        <v>337</v>
      </c>
      <c r="D172" t="s">
        <v>1348</v>
      </c>
      <c r="E172" t="s">
        <v>1349</v>
      </c>
      <c r="F172" t="s">
        <v>1350</v>
      </c>
      <c r="G172" t="s">
        <v>416</v>
      </c>
      <c r="H172" t="s">
        <v>1351</v>
      </c>
      <c r="I172" t="s">
        <v>1352</v>
      </c>
      <c r="J172">
        <v>35</v>
      </c>
      <c r="K172">
        <v>35</v>
      </c>
      <c r="L172">
        <v>2018</v>
      </c>
      <c r="M172" t="s">
        <v>69</v>
      </c>
      <c r="N172">
        <v>0</v>
      </c>
      <c r="O172" t="s">
        <v>5605</v>
      </c>
      <c r="S172" t="s">
        <v>5333</v>
      </c>
      <c r="T172" t="s">
        <v>5433</v>
      </c>
    </row>
    <row r="173" spans="2:20" x14ac:dyDescent="0.25">
      <c r="C173">
        <v>338</v>
      </c>
      <c r="D173" t="s">
        <v>1509</v>
      </c>
      <c r="E173" t="s">
        <v>1510</v>
      </c>
      <c r="F173" t="s">
        <v>1511</v>
      </c>
      <c r="G173" t="s">
        <v>1512</v>
      </c>
      <c r="H173" t="s">
        <v>1513</v>
      </c>
      <c r="I173" t="s">
        <v>1514</v>
      </c>
      <c r="J173">
        <v>9</v>
      </c>
      <c r="K173">
        <v>10</v>
      </c>
      <c r="L173">
        <v>2018</v>
      </c>
      <c r="M173" t="s">
        <v>69</v>
      </c>
      <c r="N173">
        <v>0</v>
      </c>
      <c r="O173" t="s">
        <v>5606</v>
      </c>
      <c r="S173" t="s">
        <v>5333</v>
      </c>
      <c r="T173" t="s">
        <v>5433</v>
      </c>
    </row>
    <row r="174" spans="2:20" x14ac:dyDescent="0.25">
      <c r="C174">
        <v>339</v>
      </c>
      <c r="D174" t="s">
        <v>4887</v>
      </c>
      <c r="E174" t="s">
        <v>4888</v>
      </c>
      <c r="F174" t="s">
        <v>4889</v>
      </c>
      <c r="G174" t="s">
        <v>72</v>
      </c>
      <c r="H174" t="s">
        <v>4890</v>
      </c>
      <c r="I174" t="s">
        <v>4891</v>
      </c>
      <c r="J174">
        <v>12</v>
      </c>
      <c r="K174">
        <v>12</v>
      </c>
      <c r="L174">
        <v>2007</v>
      </c>
      <c r="M174" t="s">
        <v>69</v>
      </c>
      <c r="N174">
        <v>0</v>
      </c>
      <c r="O174" t="s">
        <v>5610</v>
      </c>
      <c r="R174" t="s">
        <v>5612</v>
      </c>
      <c r="S174" t="s">
        <v>5333</v>
      </c>
      <c r="T174" t="s">
        <v>5433</v>
      </c>
    </row>
    <row r="177" spans="3:20" x14ac:dyDescent="0.25">
      <c r="C177">
        <v>345</v>
      </c>
      <c r="D177" t="s">
        <v>3826</v>
      </c>
      <c r="E177" t="s">
        <v>3827</v>
      </c>
      <c r="F177" t="s">
        <v>3828</v>
      </c>
      <c r="G177" t="s">
        <v>111</v>
      </c>
      <c r="H177" t="s">
        <v>3829</v>
      </c>
      <c r="I177" t="s">
        <v>3830</v>
      </c>
      <c r="J177">
        <v>14</v>
      </c>
      <c r="K177">
        <v>14</v>
      </c>
      <c r="L177">
        <v>2012</v>
      </c>
      <c r="M177" t="s">
        <v>69</v>
      </c>
      <c r="N177">
        <v>0</v>
      </c>
      <c r="O177" t="s">
        <v>5619</v>
      </c>
      <c r="R177" t="s">
        <v>5607</v>
      </c>
      <c r="S177" t="s">
        <v>5333</v>
      </c>
      <c r="T177" t="s">
        <v>5433</v>
      </c>
    </row>
    <row r="178" spans="3:20" x14ac:dyDescent="0.25">
      <c r="C178">
        <v>346</v>
      </c>
      <c r="D178" t="s">
        <v>1553</v>
      </c>
      <c r="E178" t="s">
        <v>1554</v>
      </c>
      <c r="F178" t="s">
        <v>1555</v>
      </c>
      <c r="G178" t="s">
        <v>1556</v>
      </c>
      <c r="H178" t="s">
        <v>1557</v>
      </c>
      <c r="I178" t="s">
        <v>1558</v>
      </c>
      <c r="J178">
        <v>2</v>
      </c>
      <c r="K178">
        <v>2</v>
      </c>
      <c r="L178">
        <v>2017</v>
      </c>
      <c r="M178" t="s">
        <v>69</v>
      </c>
      <c r="N178">
        <v>0</v>
      </c>
      <c r="O178" t="s">
        <v>5621</v>
      </c>
      <c r="S178" t="s">
        <v>5333</v>
      </c>
      <c r="T178" t="s">
        <v>5433</v>
      </c>
    </row>
    <row r="180" spans="3:20" x14ac:dyDescent="0.25">
      <c r="C180">
        <v>351</v>
      </c>
      <c r="D180" t="s">
        <v>329</v>
      </c>
      <c r="E180" t="s">
        <v>330</v>
      </c>
      <c r="F180" t="s">
        <v>331</v>
      </c>
      <c r="G180" t="s">
        <v>332</v>
      </c>
      <c r="H180" t="s">
        <v>333</v>
      </c>
      <c r="I180" t="s">
        <v>334</v>
      </c>
      <c r="J180">
        <v>1</v>
      </c>
      <c r="K180">
        <v>1</v>
      </c>
      <c r="L180">
        <v>2020</v>
      </c>
      <c r="M180" t="s">
        <v>69</v>
      </c>
      <c r="N180">
        <v>0</v>
      </c>
      <c r="O180" t="s">
        <v>5623</v>
      </c>
      <c r="P180" t="s">
        <v>5622</v>
      </c>
      <c r="S180" t="s">
        <v>5333</v>
      </c>
      <c r="T180" t="s">
        <v>5433</v>
      </c>
    </row>
    <row r="181" spans="3:20" x14ac:dyDescent="0.25">
      <c r="C181">
        <v>353</v>
      </c>
      <c r="D181" t="s">
        <v>152</v>
      </c>
      <c r="E181" t="s">
        <v>153</v>
      </c>
      <c r="F181" t="s">
        <v>154</v>
      </c>
      <c r="G181" t="s">
        <v>111</v>
      </c>
      <c r="H181" t="s">
        <v>155</v>
      </c>
      <c r="I181" t="s">
        <v>156</v>
      </c>
      <c r="J181">
        <v>0</v>
      </c>
      <c r="K181">
        <v>0</v>
      </c>
      <c r="L181">
        <v>2020</v>
      </c>
      <c r="M181" t="s">
        <v>69</v>
      </c>
      <c r="N181">
        <v>0</v>
      </c>
      <c r="R181" t="s">
        <v>5624</v>
      </c>
      <c r="S181" t="s">
        <v>5333</v>
      </c>
      <c r="T181" t="s">
        <v>5433</v>
      </c>
    </row>
    <row r="182" spans="3:20" x14ac:dyDescent="0.25">
      <c r="C182">
        <v>355</v>
      </c>
      <c r="D182" t="s">
        <v>4020</v>
      </c>
      <c r="E182" t="s">
        <v>4021</v>
      </c>
      <c r="F182" t="s">
        <v>4022</v>
      </c>
      <c r="G182" t="s">
        <v>72</v>
      </c>
      <c r="H182" t="s">
        <v>4023</v>
      </c>
      <c r="I182" t="s">
        <v>4024</v>
      </c>
      <c r="J182">
        <v>24</v>
      </c>
      <c r="K182">
        <v>26</v>
      </c>
      <c r="L182">
        <v>2011</v>
      </c>
      <c r="M182" t="s">
        <v>69</v>
      </c>
      <c r="N182">
        <v>0</v>
      </c>
      <c r="O182" t="s">
        <v>5625</v>
      </c>
      <c r="R182" t="s">
        <v>5626</v>
      </c>
      <c r="S182" t="s">
        <v>5333</v>
      </c>
      <c r="T182" t="s">
        <v>5433</v>
      </c>
    </row>
    <row r="183" spans="3:20" x14ac:dyDescent="0.25">
      <c r="C183">
        <v>356</v>
      </c>
      <c r="D183" t="s">
        <v>4633</v>
      </c>
      <c r="E183" t="s">
        <v>4634</v>
      </c>
      <c r="F183" t="s">
        <v>4635</v>
      </c>
      <c r="G183" t="s">
        <v>72</v>
      </c>
      <c r="H183" t="s">
        <v>4636</v>
      </c>
      <c r="I183" t="s">
        <v>4637</v>
      </c>
      <c r="J183">
        <v>39</v>
      </c>
      <c r="K183">
        <v>40</v>
      </c>
      <c r="L183">
        <v>2008</v>
      </c>
      <c r="M183" t="s">
        <v>69</v>
      </c>
      <c r="N183">
        <v>0</v>
      </c>
      <c r="O183" t="s">
        <v>5630</v>
      </c>
      <c r="R183" t="s">
        <v>5629</v>
      </c>
      <c r="S183" t="s">
        <v>5333</v>
      </c>
      <c r="T183" t="s">
        <v>5433</v>
      </c>
    </row>
    <row r="184" spans="3:20" x14ac:dyDescent="0.25">
      <c r="C184">
        <v>359</v>
      </c>
      <c r="D184" t="s">
        <v>3394</v>
      </c>
      <c r="E184" t="s">
        <v>3395</v>
      </c>
      <c r="F184" t="s">
        <v>3396</v>
      </c>
      <c r="G184" t="s">
        <v>72</v>
      </c>
      <c r="H184" t="s">
        <v>3397</v>
      </c>
      <c r="I184" t="s">
        <v>3398</v>
      </c>
      <c r="J184">
        <v>26</v>
      </c>
      <c r="K184">
        <v>26</v>
      </c>
      <c r="L184">
        <v>2013</v>
      </c>
      <c r="M184" t="s">
        <v>69</v>
      </c>
      <c r="N184">
        <v>0</v>
      </c>
      <c r="O184" t="s">
        <v>5633</v>
      </c>
      <c r="R184" t="s">
        <v>5628</v>
      </c>
      <c r="S184" t="s">
        <v>5333</v>
      </c>
      <c r="T184" t="s">
        <v>5433</v>
      </c>
    </row>
    <row r="185" spans="3:20" x14ac:dyDescent="0.25">
      <c r="C185">
        <v>360</v>
      </c>
      <c r="D185" t="s">
        <v>203</v>
      </c>
      <c r="E185" t="s">
        <v>204</v>
      </c>
      <c r="F185" t="s">
        <v>205</v>
      </c>
      <c r="G185" t="s">
        <v>206</v>
      </c>
      <c r="H185" t="s">
        <v>207</v>
      </c>
      <c r="I185" t="s">
        <v>208</v>
      </c>
      <c r="J185">
        <v>0</v>
      </c>
      <c r="K185">
        <v>0</v>
      </c>
      <c r="L185">
        <v>2020</v>
      </c>
      <c r="M185" t="s">
        <v>69</v>
      </c>
      <c r="N185">
        <v>0</v>
      </c>
      <c r="O185" t="s">
        <v>5634</v>
      </c>
      <c r="R185" t="s">
        <v>5635</v>
      </c>
      <c r="S185" t="s">
        <v>5333</v>
      </c>
      <c r="T185" t="s">
        <v>5433</v>
      </c>
    </row>
    <row r="186" spans="3:20" x14ac:dyDescent="0.25">
      <c r="C186">
        <v>361</v>
      </c>
      <c r="D186" t="s">
        <v>461</v>
      </c>
      <c r="E186" t="s">
        <v>462</v>
      </c>
      <c r="F186" t="s">
        <v>463</v>
      </c>
      <c r="G186" t="s">
        <v>72</v>
      </c>
      <c r="H186" t="s">
        <v>464</v>
      </c>
      <c r="I186" t="s">
        <v>465</v>
      </c>
      <c r="J186">
        <v>1</v>
      </c>
      <c r="K186">
        <v>1</v>
      </c>
      <c r="L186">
        <v>2020</v>
      </c>
      <c r="M186" t="s">
        <v>69</v>
      </c>
      <c r="N186">
        <v>0</v>
      </c>
      <c r="O186" t="s">
        <v>5636</v>
      </c>
      <c r="R186" t="s">
        <v>5637</v>
      </c>
      <c r="S186" t="s">
        <v>5333</v>
      </c>
      <c r="T186" t="s">
        <v>5433</v>
      </c>
    </row>
    <row r="187" spans="3:20" x14ac:dyDescent="0.25">
      <c r="C187">
        <v>362</v>
      </c>
      <c r="D187" t="s">
        <v>3216</v>
      </c>
      <c r="E187" t="s">
        <v>3217</v>
      </c>
      <c r="F187" t="s">
        <v>3218</v>
      </c>
      <c r="G187" t="s">
        <v>454</v>
      </c>
      <c r="H187" t="s">
        <v>69</v>
      </c>
      <c r="I187" t="s">
        <v>3219</v>
      </c>
      <c r="J187">
        <v>78</v>
      </c>
      <c r="K187">
        <v>81</v>
      </c>
      <c r="L187">
        <v>2013</v>
      </c>
      <c r="M187" t="s">
        <v>69</v>
      </c>
      <c r="N187">
        <v>0</v>
      </c>
      <c r="O187" t="s">
        <v>5638</v>
      </c>
      <c r="S187" t="s">
        <v>5333</v>
      </c>
      <c r="T187" t="s">
        <v>5433</v>
      </c>
    </row>
    <row r="188" spans="3:20" x14ac:dyDescent="0.25">
      <c r="C188">
        <v>363</v>
      </c>
      <c r="D188" t="s">
        <v>4012</v>
      </c>
      <c r="E188" t="s">
        <v>4013</v>
      </c>
      <c r="F188" t="s">
        <v>4014</v>
      </c>
      <c r="G188" t="s">
        <v>1267</v>
      </c>
      <c r="H188" t="s">
        <v>69</v>
      </c>
      <c r="I188" t="s">
        <v>4015</v>
      </c>
      <c r="J188">
        <v>45</v>
      </c>
      <c r="K188">
        <v>47</v>
      </c>
      <c r="L188">
        <v>2011</v>
      </c>
      <c r="M188" t="s">
        <v>69</v>
      </c>
      <c r="N188">
        <v>0</v>
      </c>
      <c r="O188" t="s">
        <v>5639</v>
      </c>
      <c r="R188" t="s">
        <v>5640</v>
      </c>
      <c r="S188" t="s">
        <v>5333</v>
      </c>
      <c r="T188" t="s">
        <v>5433</v>
      </c>
    </row>
    <row r="190" spans="3:20" x14ac:dyDescent="0.25">
      <c r="C190">
        <v>367</v>
      </c>
      <c r="D190" t="s">
        <v>3492</v>
      </c>
      <c r="E190" t="s">
        <v>3493</v>
      </c>
      <c r="F190" t="s">
        <v>3494</v>
      </c>
      <c r="G190" t="s">
        <v>332</v>
      </c>
      <c r="H190" t="s">
        <v>3495</v>
      </c>
      <c r="I190" t="s">
        <v>3496</v>
      </c>
      <c r="J190">
        <v>23</v>
      </c>
      <c r="K190">
        <v>23</v>
      </c>
      <c r="L190">
        <v>2013</v>
      </c>
      <c r="M190" t="s">
        <v>69</v>
      </c>
      <c r="N190">
        <v>0</v>
      </c>
      <c r="O190" t="s">
        <v>5643</v>
      </c>
      <c r="S190" t="s">
        <v>5333</v>
      </c>
      <c r="T190" t="s">
        <v>5433</v>
      </c>
    </row>
    <row r="192" spans="3:20" x14ac:dyDescent="0.25">
      <c r="C192">
        <v>370</v>
      </c>
      <c r="D192" t="s">
        <v>3756</v>
      </c>
      <c r="E192" t="s">
        <v>3757</v>
      </c>
      <c r="F192" t="s">
        <v>3758</v>
      </c>
      <c r="G192" t="s">
        <v>1267</v>
      </c>
      <c r="H192" t="s">
        <v>69</v>
      </c>
      <c r="I192" t="s">
        <v>3759</v>
      </c>
      <c r="J192">
        <v>14</v>
      </c>
      <c r="K192">
        <v>16</v>
      </c>
      <c r="L192">
        <v>2012</v>
      </c>
      <c r="M192" t="s">
        <v>69</v>
      </c>
      <c r="N192">
        <v>0</v>
      </c>
      <c r="O192" t="s">
        <v>5645</v>
      </c>
      <c r="R192" t="s">
        <v>5646</v>
      </c>
      <c r="S192" t="s">
        <v>5333</v>
      </c>
      <c r="T192" t="s">
        <v>5433</v>
      </c>
    </row>
    <row r="194" spans="1:20" x14ac:dyDescent="0.25">
      <c r="C194">
        <v>374</v>
      </c>
      <c r="D194" t="s">
        <v>4984</v>
      </c>
      <c r="E194" t="s">
        <v>4985</v>
      </c>
      <c r="F194" t="s">
        <v>4986</v>
      </c>
      <c r="G194" t="s">
        <v>4987</v>
      </c>
      <c r="H194" t="s">
        <v>4988</v>
      </c>
      <c r="I194" t="s">
        <v>4989</v>
      </c>
      <c r="J194">
        <v>19</v>
      </c>
      <c r="K194">
        <v>19</v>
      </c>
      <c r="L194">
        <v>2006</v>
      </c>
      <c r="M194" t="s">
        <v>69</v>
      </c>
      <c r="N194">
        <v>0</v>
      </c>
      <c r="O194" t="s">
        <v>5650</v>
      </c>
      <c r="S194" t="s">
        <v>5333</v>
      </c>
      <c r="T194" t="s">
        <v>5433</v>
      </c>
    </row>
    <row r="195" spans="1:20" x14ac:dyDescent="0.25">
      <c r="C195">
        <v>376</v>
      </c>
      <c r="D195" t="s">
        <v>505</v>
      </c>
      <c r="E195" t="s">
        <v>506</v>
      </c>
      <c r="F195" t="s">
        <v>507</v>
      </c>
      <c r="G195" t="s">
        <v>72</v>
      </c>
      <c r="H195" t="s">
        <v>508</v>
      </c>
      <c r="I195" t="s">
        <v>509</v>
      </c>
      <c r="J195">
        <v>1</v>
      </c>
      <c r="K195">
        <v>1</v>
      </c>
      <c r="L195">
        <v>2020</v>
      </c>
      <c r="M195" t="s">
        <v>69</v>
      </c>
      <c r="N195">
        <v>0</v>
      </c>
      <c r="O195" t="s">
        <v>5619</v>
      </c>
      <c r="S195" t="s">
        <v>5333</v>
      </c>
      <c r="T195" t="s">
        <v>5433</v>
      </c>
    </row>
    <row r="196" spans="1:20" x14ac:dyDescent="0.25">
      <c r="C196">
        <v>378</v>
      </c>
      <c r="D196" t="s">
        <v>1928</v>
      </c>
      <c r="E196" t="s">
        <v>1929</v>
      </c>
      <c r="F196" t="s">
        <v>1930</v>
      </c>
      <c r="G196" t="s">
        <v>72</v>
      </c>
      <c r="H196" t="s">
        <v>1931</v>
      </c>
      <c r="I196" t="s">
        <v>1932</v>
      </c>
      <c r="J196">
        <v>15</v>
      </c>
      <c r="K196">
        <v>15</v>
      </c>
      <c r="L196">
        <v>2017</v>
      </c>
      <c r="M196" t="s">
        <v>69</v>
      </c>
      <c r="N196">
        <v>0</v>
      </c>
      <c r="O196" t="s">
        <v>5656</v>
      </c>
      <c r="S196" t="s">
        <v>5333</v>
      </c>
      <c r="T196" t="s">
        <v>5433</v>
      </c>
    </row>
    <row r="197" spans="1:20" x14ac:dyDescent="0.25">
      <c r="C197">
        <v>379</v>
      </c>
      <c r="D197" t="s">
        <v>704</v>
      </c>
      <c r="E197" t="s">
        <v>705</v>
      </c>
      <c r="F197" t="s">
        <v>706</v>
      </c>
      <c r="G197" t="s">
        <v>707</v>
      </c>
      <c r="H197" t="s">
        <v>708</v>
      </c>
      <c r="I197" t="s">
        <v>709</v>
      </c>
      <c r="J197">
        <v>1</v>
      </c>
      <c r="K197">
        <v>1</v>
      </c>
      <c r="L197">
        <v>2019</v>
      </c>
      <c r="M197" t="s">
        <v>69</v>
      </c>
      <c r="N197">
        <v>1</v>
      </c>
      <c r="O197" t="s">
        <v>5657</v>
      </c>
      <c r="S197" t="s">
        <v>5333</v>
      </c>
      <c r="T197" t="s">
        <v>5433</v>
      </c>
    </row>
    <row r="199" spans="1:20" x14ac:dyDescent="0.25">
      <c r="A199" s="2" t="s">
        <v>5908</v>
      </c>
      <c r="B199" s="2" t="s">
        <v>5909</v>
      </c>
      <c r="C199">
        <v>381</v>
      </c>
      <c r="D199" t="s">
        <v>1720</v>
      </c>
      <c r="E199" t="s">
        <v>1721</v>
      </c>
      <c r="F199" t="s">
        <v>1722</v>
      </c>
      <c r="G199" t="s">
        <v>416</v>
      </c>
      <c r="H199" t="s">
        <v>1723</v>
      </c>
      <c r="I199" t="s">
        <v>1724</v>
      </c>
      <c r="J199">
        <v>134</v>
      </c>
      <c r="K199">
        <v>134</v>
      </c>
      <c r="L199">
        <v>2017</v>
      </c>
      <c r="M199" t="s">
        <v>69</v>
      </c>
      <c r="N199">
        <v>0</v>
      </c>
      <c r="O199" s="2" t="s">
        <v>5349</v>
      </c>
      <c r="S199" s="2" t="s">
        <v>5333</v>
      </c>
      <c r="T199" s="2" t="s">
        <v>5433</v>
      </c>
    </row>
    <row r="200" spans="1:20" x14ac:dyDescent="0.25">
      <c r="C200">
        <v>384</v>
      </c>
      <c r="D200" t="s">
        <v>1367</v>
      </c>
      <c r="E200" t="s">
        <v>1368</v>
      </c>
      <c r="F200" t="s">
        <v>1369</v>
      </c>
      <c r="G200" t="s">
        <v>215</v>
      </c>
      <c r="H200" t="s">
        <v>1370</v>
      </c>
      <c r="I200" t="s">
        <v>1371</v>
      </c>
      <c r="J200">
        <v>8</v>
      </c>
      <c r="K200">
        <v>8</v>
      </c>
      <c r="L200">
        <v>2018</v>
      </c>
      <c r="M200" t="s">
        <v>69</v>
      </c>
      <c r="N200">
        <v>0</v>
      </c>
      <c r="O200" t="s">
        <v>5486</v>
      </c>
      <c r="P200" t="s">
        <v>5622</v>
      </c>
      <c r="S200" t="s">
        <v>5333</v>
      </c>
      <c r="T200" t="s">
        <v>5433</v>
      </c>
    </row>
    <row r="201" spans="1:20" x14ac:dyDescent="0.25">
      <c r="C201">
        <v>385</v>
      </c>
      <c r="D201" t="s">
        <v>515</v>
      </c>
      <c r="E201" t="s">
        <v>516</v>
      </c>
      <c r="F201" t="s">
        <v>517</v>
      </c>
      <c r="G201" t="s">
        <v>518</v>
      </c>
      <c r="H201" t="s">
        <v>519</v>
      </c>
      <c r="I201" t="s">
        <v>520</v>
      </c>
      <c r="J201">
        <v>4</v>
      </c>
      <c r="K201">
        <v>5</v>
      </c>
      <c r="L201">
        <v>2020</v>
      </c>
      <c r="M201" t="s">
        <v>69</v>
      </c>
      <c r="N201">
        <v>0</v>
      </c>
      <c r="O201" t="s">
        <v>5597</v>
      </c>
      <c r="S201" t="s">
        <v>5333</v>
      </c>
      <c r="T201" t="s">
        <v>5433</v>
      </c>
    </row>
    <row r="202" spans="1:20" x14ac:dyDescent="0.25">
      <c r="C202">
        <v>386</v>
      </c>
      <c r="D202" t="s">
        <v>1971</v>
      </c>
      <c r="E202" t="s">
        <v>1972</v>
      </c>
      <c r="F202" t="s">
        <v>1973</v>
      </c>
      <c r="G202" t="s">
        <v>1302</v>
      </c>
      <c r="H202" t="s">
        <v>1974</v>
      </c>
      <c r="I202" t="s">
        <v>1975</v>
      </c>
      <c r="J202">
        <v>4</v>
      </c>
      <c r="K202">
        <v>4</v>
      </c>
      <c r="L202">
        <v>2016</v>
      </c>
      <c r="M202" t="s">
        <v>69</v>
      </c>
      <c r="N202">
        <v>0</v>
      </c>
      <c r="O202" t="s">
        <v>5658</v>
      </c>
      <c r="R202" t="s">
        <v>5660</v>
      </c>
      <c r="S202" t="s">
        <v>5333</v>
      </c>
      <c r="T202" t="s">
        <v>5433</v>
      </c>
    </row>
    <row r="203" spans="1:20" x14ac:dyDescent="0.25">
      <c r="C203">
        <v>387</v>
      </c>
      <c r="D203" t="s">
        <v>1617</v>
      </c>
      <c r="E203" t="s">
        <v>1618</v>
      </c>
      <c r="F203" t="s">
        <v>1619</v>
      </c>
      <c r="G203" t="s">
        <v>1620</v>
      </c>
      <c r="H203" t="s">
        <v>69</v>
      </c>
      <c r="I203" t="s">
        <v>69</v>
      </c>
      <c r="J203">
        <v>0</v>
      </c>
      <c r="K203">
        <v>0</v>
      </c>
      <c r="L203">
        <v>2017</v>
      </c>
      <c r="M203" t="s">
        <v>69</v>
      </c>
      <c r="N203">
        <v>0</v>
      </c>
      <c r="O203" t="s">
        <v>5661</v>
      </c>
      <c r="S203" t="s">
        <v>5333</v>
      </c>
      <c r="T203" t="s">
        <v>5433</v>
      </c>
    </row>
    <row r="205" spans="1:20" x14ac:dyDescent="0.25">
      <c r="C205">
        <v>391</v>
      </c>
      <c r="D205" t="s">
        <v>1883</v>
      </c>
      <c r="E205" t="s">
        <v>1884</v>
      </c>
      <c r="F205" t="s">
        <v>1885</v>
      </c>
      <c r="G205" t="s">
        <v>72</v>
      </c>
      <c r="H205" t="s">
        <v>1886</v>
      </c>
      <c r="I205" t="s">
        <v>1887</v>
      </c>
      <c r="J205">
        <v>27</v>
      </c>
      <c r="K205">
        <v>29</v>
      </c>
      <c r="L205">
        <v>2017</v>
      </c>
      <c r="M205" t="s">
        <v>69</v>
      </c>
      <c r="N205">
        <v>0</v>
      </c>
      <c r="O205" t="s">
        <v>5597</v>
      </c>
      <c r="S205" t="s">
        <v>5333</v>
      </c>
      <c r="T205" t="s">
        <v>5433</v>
      </c>
    </row>
    <row r="206" spans="1:20" x14ac:dyDescent="0.25">
      <c r="C206">
        <v>392</v>
      </c>
      <c r="D206" t="s">
        <v>2124</v>
      </c>
      <c r="E206" t="s">
        <v>2125</v>
      </c>
      <c r="F206" t="s">
        <v>2126</v>
      </c>
      <c r="G206" t="s">
        <v>332</v>
      </c>
      <c r="H206" t="s">
        <v>2127</v>
      </c>
      <c r="I206" t="s">
        <v>2128</v>
      </c>
      <c r="J206">
        <v>16</v>
      </c>
      <c r="K206">
        <v>20</v>
      </c>
      <c r="L206">
        <v>2016</v>
      </c>
      <c r="M206" t="s">
        <v>69</v>
      </c>
      <c r="N206">
        <v>0</v>
      </c>
      <c r="O206" t="s">
        <v>5663</v>
      </c>
      <c r="S206" t="s">
        <v>5333</v>
      </c>
      <c r="T206" t="s">
        <v>5433</v>
      </c>
    </row>
    <row r="207" spans="1:20" x14ac:dyDescent="0.25">
      <c r="C207">
        <v>393</v>
      </c>
      <c r="D207" t="s">
        <v>2700</v>
      </c>
      <c r="E207" t="s">
        <v>2701</v>
      </c>
      <c r="F207" t="s">
        <v>2702</v>
      </c>
      <c r="G207" t="s">
        <v>206</v>
      </c>
      <c r="H207" t="s">
        <v>2703</v>
      </c>
      <c r="I207" t="s">
        <v>2704</v>
      </c>
      <c r="J207">
        <v>11</v>
      </c>
      <c r="K207">
        <v>11</v>
      </c>
      <c r="L207">
        <v>2015</v>
      </c>
      <c r="M207" t="s">
        <v>69</v>
      </c>
      <c r="N207">
        <v>0</v>
      </c>
      <c r="O207" t="s">
        <v>5664</v>
      </c>
      <c r="R207" t="s">
        <v>5666</v>
      </c>
      <c r="S207" t="s">
        <v>5333</v>
      </c>
      <c r="T207" t="s">
        <v>5433</v>
      </c>
    </row>
    <row r="208" spans="1:20" x14ac:dyDescent="0.25">
      <c r="C208">
        <v>394</v>
      </c>
      <c r="D208" t="s">
        <v>672</v>
      </c>
      <c r="E208" t="s">
        <v>673</v>
      </c>
      <c r="F208" t="s">
        <v>674</v>
      </c>
      <c r="G208" t="s">
        <v>273</v>
      </c>
      <c r="H208" t="s">
        <v>675</v>
      </c>
      <c r="I208" t="s">
        <v>676</v>
      </c>
      <c r="J208">
        <v>2</v>
      </c>
      <c r="K208">
        <v>2</v>
      </c>
      <c r="L208">
        <v>2019</v>
      </c>
      <c r="M208" t="s">
        <v>69</v>
      </c>
      <c r="N208">
        <v>0</v>
      </c>
      <c r="O208" t="s">
        <v>5524</v>
      </c>
      <c r="S208" t="s">
        <v>5333</v>
      </c>
      <c r="T208" t="s">
        <v>5433</v>
      </c>
    </row>
    <row r="210" spans="1:20" x14ac:dyDescent="0.25">
      <c r="C210">
        <v>397</v>
      </c>
      <c r="D210" t="s">
        <v>776</v>
      </c>
      <c r="E210" t="s">
        <v>777</v>
      </c>
      <c r="F210" t="s">
        <v>778</v>
      </c>
      <c r="G210" t="s">
        <v>332</v>
      </c>
      <c r="H210" t="s">
        <v>779</v>
      </c>
      <c r="I210" t="s">
        <v>780</v>
      </c>
      <c r="J210">
        <v>3</v>
      </c>
      <c r="K210">
        <v>3</v>
      </c>
      <c r="L210">
        <v>2019</v>
      </c>
      <c r="M210" t="s">
        <v>69</v>
      </c>
      <c r="N210">
        <v>0</v>
      </c>
      <c r="O210" t="s">
        <v>5671</v>
      </c>
      <c r="P210" t="s">
        <v>5672</v>
      </c>
      <c r="S210" t="s">
        <v>5333</v>
      </c>
      <c r="T210" t="s">
        <v>5433</v>
      </c>
    </row>
    <row r="212" spans="1:20" x14ac:dyDescent="0.25">
      <c r="C212">
        <v>400</v>
      </c>
      <c r="D212" t="s">
        <v>562</v>
      </c>
      <c r="E212" t="s">
        <v>563</v>
      </c>
      <c r="F212" t="s">
        <v>564</v>
      </c>
      <c r="G212" t="s">
        <v>565</v>
      </c>
      <c r="H212" t="s">
        <v>566</v>
      </c>
      <c r="I212" t="s">
        <v>567</v>
      </c>
      <c r="J212">
        <v>1</v>
      </c>
      <c r="K212">
        <v>1</v>
      </c>
      <c r="L212">
        <v>2020</v>
      </c>
      <c r="M212" t="s">
        <v>69</v>
      </c>
      <c r="N212">
        <v>0</v>
      </c>
      <c r="O212" t="s">
        <v>5674</v>
      </c>
      <c r="R212" t="s">
        <v>5659</v>
      </c>
      <c r="S212" t="s">
        <v>5333</v>
      </c>
      <c r="T212" t="s">
        <v>5433</v>
      </c>
    </row>
    <row r="213" spans="1:20" x14ac:dyDescent="0.25">
      <c r="C213">
        <v>401</v>
      </c>
      <c r="D213" t="s">
        <v>3147</v>
      </c>
      <c r="E213" t="s">
        <v>3148</v>
      </c>
      <c r="F213" t="s">
        <v>3149</v>
      </c>
      <c r="G213" t="s">
        <v>386</v>
      </c>
      <c r="H213" t="s">
        <v>3150</v>
      </c>
      <c r="I213" t="s">
        <v>3151</v>
      </c>
      <c r="J213">
        <v>69</v>
      </c>
      <c r="K213">
        <v>69</v>
      </c>
      <c r="L213">
        <v>2013</v>
      </c>
      <c r="M213" t="s">
        <v>69</v>
      </c>
      <c r="N213">
        <v>0</v>
      </c>
      <c r="O213" t="s">
        <v>5597</v>
      </c>
      <c r="S213" t="s">
        <v>5333</v>
      </c>
      <c r="T213" t="s">
        <v>5433</v>
      </c>
    </row>
    <row r="214" spans="1:20" x14ac:dyDescent="0.25">
      <c r="A214" s="3" t="s">
        <v>5581</v>
      </c>
      <c r="B214" s="3" t="s">
        <v>5923</v>
      </c>
      <c r="C214">
        <v>402</v>
      </c>
      <c r="D214" t="s">
        <v>859</v>
      </c>
      <c r="E214" t="s">
        <v>860</v>
      </c>
      <c r="F214" s="7" t="s">
        <v>861</v>
      </c>
      <c r="G214" t="s">
        <v>655</v>
      </c>
      <c r="H214" t="s">
        <v>862</v>
      </c>
      <c r="I214" t="s">
        <v>863</v>
      </c>
      <c r="J214">
        <v>16</v>
      </c>
      <c r="K214">
        <v>16</v>
      </c>
      <c r="L214">
        <v>2019</v>
      </c>
      <c r="M214" t="s">
        <v>69</v>
      </c>
      <c r="N214">
        <v>0</v>
      </c>
      <c r="O214" s="2" t="s">
        <v>5925</v>
      </c>
      <c r="S214" s="2" t="s">
        <v>5333</v>
      </c>
      <c r="T214" s="2" t="s">
        <v>5433</v>
      </c>
    </row>
    <row r="215" spans="1:20" x14ac:dyDescent="0.25">
      <c r="F215" s="2"/>
      <c r="O215" s="2"/>
      <c r="S215" s="2"/>
      <c r="T215" s="2"/>
    </row>
    <row r="216" spans="1:20" x14ac:dyDescent="0.25">
      <c r="O216" s="2"/>
      <c r="S216" s="2"/>
      <c r="T216" s="2"/>
    </row>
    <row r="218" spans="1:20" x14ac:dyDescent="0.25">
      <c r="C218">
        <v>407</v>
      </c>
      <c r="D218" t="s">
        <v>5036</v>
      </c>
      <c r="E218" t="s">
        <v>5036</v>
      </c>
      <c r="F218" s="2" t="s">
        <v>5037</v>
      </c>
      <c r="G218" t="s">
        <v>72</v>
      </c>
      <c r="H218" t="s">
        <v>5038</v>
      </c>
      <c r="I218" t="s">
        <v>5039</v>
      </c>
      <c r="J218">
        <v>63</v>
      </c>
      <c r="K218">
        <v>64</v>
      </c>
      <c r="L218">
        <v>2005</v>
      </c>
      <c r="M218" t="s">
        <v>69</v>
      </c>
      <c r="N218">
        <v>0</v>
      </c>
      <c r="O218" s="2" t="s">
        <v>5678</v>
      </c>
      <c r="R218" t="s">
        <v>5679</v>
      </c>
      <c r="S218" s="2" t="s">
        <v>5333</v>
      </c>
      <c r="T218" s="2" t="s">
        <v>5433</v>
      </c>
    </row>
    <row r="219" spans="1:20" x14ac:dyDescent="0.25">
      <c r="O219" s="2"/>
      <c r="S219" s="2"/>
      <c r="T219" s="2"/>
    </row>
    <row r="221" spans="1:20" x14ac:dyDescent="0.25">
      <c r="C221">
        <v>413</v>
      </c>
      <c r="D221" t="s">
        <v>1693</v>
      </c>
      <c r="E221" t="s">
        <v>1694</v>
      </c>
      <c r="F221" s="2" t="s">
        <v>1695</v>
      </c>
      <c r="G221" t="s">
        <v>1696</v>
      </c>
      <c r="H221" t="s">
        <v>1697</v>
      </c>
      <c r="I221" t="s">
        <v>1698</v>
      </c>
      <c r="J221">
        <v>4</v>
      </c>
      <c r="K221">
        <v>4</v>
      </c>
      <c r="L221">
        <v>2017</v>
      </c>
      <c r="M221" t="s">
        <v>69</v>
      </c>
      <c r="N221">
        <v>0</v>
      </c>
      <c r="O221" s="2" t="s">
        <v>5542</v>
      </c>
      <c r="R221" t="s">
        <v>5681</v>
      </c>
      <c r="S221" s="2" t="s">
        <v>5333</v>
      </c>
      <c r="T221" s="2" t="s">
        <v>5433</v>
      </c>
    </row>
    <row r="222" spans="1:20" x14ac:dyDescent="0.25">
      <c r="C222">
        <v>414</v>
      </c>
      <c r="D222" t="s">
        <v>1129</v>
      </c>
      <c r="E222" t="s">
        <v>1130</v>
      </c>
      <c r="F222" t="s">
        <v>1131</v>
      </c>
      <c r="G222" t="s">
        <v>72</v>
      </c>
      <c r="H222" t="s">
        <v>1132</v>
      </c>
      <c r="I222" t="s">
        <v>1133</v>
      </c>
      <c r="J222">
        <v>15</v>
      </c>
      <c r="K222">
        <v>15</v>
      </c>
      <c r="L222">
        <v>2018</v>
      </c>
      <c r="M222" t="s">
        <v>69</v>
      </c>
      <c r="N222">
        <v>0</v>
      </c>
      <c r="O222" s="2" t="s">
        <v>5682</v>
      </c>
      <c r="S222" s="2" t="s">
        <v>5333</v>
      </c>
      <c r="T222" s="2" t="s">
        <v>5433</v>
      </c>
    </row>
    <row r="223" spans="1:20" x14ac:dyDescent="0.25">
      <c r="C223">
        <v>415</v>
      </c>
      <c r="D223" t="s">
        <v>2728</v>
      </c>
      <c r="E223" t="s">
        <v>2729</v>
      </c>
      <c r="F223" t="s">
        <v>2730</v>
      </c>
      <c r="G223" t="s">
        <v>1267</v>
      </c>
      <c r="H223" t="s">
        <v>69</v>
      </c>
      <c r="I223" t="s">
        <v>2731</v>
      </c>
      <c r="J223">
        <v>17</v>
      </c>
      <c r="K223">
        <v>19</v>
      </c>
      <c r="L223">
        <v>2014</v>
      </c>
      <c r="M223" t="s">
        <v>69</v>
      </c>
      <c r="N223">
        <v>1</v>
      </c>
      <c r="O223" s="2" t="s">
        <v>5683</v>
      </c>
      <c r="S223" s="2" t="s">
        <v>5333</v>
      </c>
      <c r="T223" s="2" t="s">
        <v>5433</v>
      </c>
    </row>
    <row r="225" spans="1:20" x14ac:dyDescent="0.25">
      <c r="A225" s="12" t="s">
        <v>5304</v>
      </c>
      <c r="C225">
        <v>417</v>
      </c>
      <c r="D225" t="s">
        <v>4309</v>
      </c>
      <c r="E225" t="s">
        <v>4310</v>
      </c>
      <c r="F225" s="2" t="s">
        <v>4311</v>
      </c>
      <c r="G225" t="s">
        <v>72</v>
      </c>
      <c r="H225" t="s">
        <v>4312</v>
      </c>
      <c r="I225" t="s">
        <v>4313</v>
      </c>
      <c r="J225">
        <v>83</v>
      </c>
      <c r="K225">
        <v>84</v>
      </c>
      <c r="L225">
        <v>2010</v>
      </c>
      <c r="M225" t="s">
        <v>69</v>
      </c>
      <c r="N225">
        <v>0</v>
      </c>
      <c r="O225" s="2" t="s">
        <v>5684</v>
      </c>
      <c r="R225" t="s">
        <v>5685</v>
      </c>
      <c r="S225" s="2" t="s">
        <v>5333</v>
      </c>
      <c r="T225" s="2" t="s">
        <v>5433</v>
      </c>
    </row>
    <row r="226" spans="1:20" x14ac:dyDescent="0.25">
      <c r="C226">
        <v>419</v>
      </c>
      <c r="D226" t="s">
        <v>2289</v>
      </c>
      <c r="E226" t="s">
        <v>2290</v>
      </c>
      <c r="F226" s="2" t="s">
        <v>2291</v>
      </c>
      <c r="G226" t="s">
        <v>72</v>
      </c>
      <c r="H226" t="s">
        <v>2292</v>
      </c>
      <c r="I226" t="s">
        <v>2293</v>
      </c>
      <c r="J226">
        <v>38</v>
      </c>
      <c r="K226">
        <v>39</v>
      </c>
      <c r="L226">
        <v>2016</v>
      </c>
      <c r="M226" t="s">
        <v>69</v>
      </c>
      <c r="N226">
        <v>0</v>
      </c>
      <c r="O226" s="2" t="s">
        <v>5486</v>
      </c>
      <c r="R226" t="s">
        <v>5686</v>
      </c>
      <c r="S226" s="2" t="s">
        <v>5333</v>
      </c>
      <c r="T226" s="2" t="s">
        <v>5433</v>
      </c>
    </row>
    <row r="227" spans="1:20" x14ac:dyDescent="0.25">
      <c r="C227">
        <v>422</v>
      </c>
      <c r="D227" t="s">
        <v>1057</v>
      </c>
      <c r="E227" t="s">
        <v>1058</v>
      </c>
      <c r="F227" t="s">
        <v>1059</v>
      </c>
      <c r="G227" t="s">
        <v>206</v>
      </c>
      <c r="H227" t="s">
        <v>1060</v>
      </c>
      <c r="I227" t="s">
        <v>1061</v>
      </c>
      <c r="J227">
        <v>8</v>
      </c>
      <c r="K227">
        <v>8</v>
      </c>
      <c r="L227">
        <v>2018</v>
      </c>
      <c r="M227" t="s">
        <v>69</v>
      </c>
      <c r="N227">
        <v>0</v>
      </c>
      <c r="O227" s="2" t="s">
        <v>5689</v>
      </c>
      <c r="S227" s="2" t="s">
        <v>5333</v>
      </c>
      <c r="T227" s="2" t="s">
        <v>5433</v>
      </c>
    </row>
    <row r="228" spans="1:20" x14ac:dyDescent="0.25">
      <c r="C228">
        <v>423</v>
      </c>
      <c r="D228" t="s">
        <v>1201</v>
      </c>
      <c r="E228" t="s">
        <v>1202</v>
      </c>
      <c r="F228" t="s">
        <v>1203</v>
      </c>
      <c r="G228" t="s">
        <v>273</v>
      </c>
      <c r="H228" t="s">
        <v>1204</v>
      </c>
      <c r="I228" t="s">
        <v>1205</v>
      </c>
      <c r="J228">
        <v>1</v>
      </c>
      <c r="K228">
        <v>1</v>
      </c>
      <c r="L228">
        <v>2018</v>
      </c>
      <c r="M228" t="s">
        <v>69</v>
      </c>
      <c r="N228">
        <v>0</v>
      </c>
      <c r="O228" s="2" t="s">
        <v>5449</v>
      </c>
      <c r="S228" s="2" t="s">
        <v>5333</v>
      </c>
      <c r="T228" s="2" t="s">
        <v>5433</v>
      </c>
    </row>
    <row r="229" spans="1:20" x14ac:dyDescent="0.25">
      <c r="C229">
        <v>424</v>
      </c>
      <c r="D229" t="s">
        <v>3708</v>
      </c>
      <c r="E229" t="s">
        <v>3709</v>
      </c>
      <c r="F229" s="2" t="s">
        <v>3710</v>
      </c>
      <c r="G229" t="s">
        <v>1267</v>
      </c>
      <c r="H229" t="s">
        <v>69</v>
      </c>
      <c r="I229" t="s">
        <v>3711</v>
      </c>
      <c r="J229">
        <v>29</v>
      </c>
      <c r="K229">
        <v>31</v>
      </c>
      <c r="L229">
        <v>2012</v>
      </c>
      <c r="M229" t="s">
        <v>69</v>
      </c>
      <c r="N229">
        <v>0</v>
      </c>
      <c r="O229" s="2" t="s">
        <v>5690</v>
      </c>
      <c r="R229" t="s">
        <v>5692</v>
      </c>
      <c r="S229" s="2" t="s">
        <v>5333</v>
      </c>
      <c r="T229" s="2" t="s">
        <v>5433</v>
      </c>
    </row>
    <row r="230" spans="1:20" x14ac:dyDescent="0.25">
      <c r="C230">
        <v>426</v>
      </c>
      <c r="D230" t="s">
        <v>4451</v>
      </c>
      <c r="E230" t="s">
        <v>4452</v>
      </c>
      <c r="F230" s="2" t="s">
        <v>4453</v>
      </c>
      <c r="G230" t="s">
        <v>332</v>
      </c>
      <c r="H230" t="s">
        <v>4454</v>
      </c>
      <c r="I230" t="s">
        <v>4455</v>
      </c>
      <c r="J230">
        <v>27</v>
      </c>
      <c r="K230">
        <v>33</v>
      </c>
      <c r="L230">
        <v>2009</v>
      </c>
      <c r="M230" t="s">
        <v>69</v>
      </c>
      <c r="N230">
        <v>0</v>
      </c>
      <c r="O230" s="2" t="s">
        <v>5694</v>
      </c>
      <c r="R230" t="s">
        <v>5696</v>
      </c>
      <c r="S230" s="2" t="s">
        <v>5333</v>
      </c>
      <c r="T230" s="2" t="s">
        <v>5433</v>
      </c>
    </row>
    <row r="231" spans="1:20" x14ac:dyDescent="0.25">
      <c r="C231">
        <v>427</v>
      </c>
      <c r="D231" t="s">
        <v>4027</v>
      </c>
      <c r="E231" t="s">
        <v>4028</v>
      </c>
      <c r="F231" s="2" t="s">
        <v>4029</v>
      </c>
      <c r="G231" t="s">
        <v>348</v>
      </c>
      <c r="H231" t="s">
        <v>4030</v>
      </c>
      <c r="I231" t="s">
        <v>4031</v>
      </c>
      <c r="J231">
        <v>48</v>
      </c>
      <c r="K231">
        <v>51</v>
      </c>
      <c r="L231">
        <v>2011</v>
      </c>
      <c r="M231" t="s">
        <v>69</v>
      </c>
      <c r="N231">
        <v>0</v>
      </c>
      <c r="O231" s="2" t="s">
        <v>5597</v>
      </c>
      <c r="R231" t="s">
        <v>5697</v>
      </c>
      <c r="S231" s="2" t="s">
        <v>5333</v>
      </c>
      <c r="T231" s="2" t="s">
        <v>5433</v>
      </c>
    </row>
    <row r="232" spans="1:20" x14ac:dyDescent="0.25">
      <c r="C232">
        <v>428</v>
      </c>
      <c r="D232" t="s">
        <v>3570</v>
      </c>
      <c r="E232" t="s">
        <v>3571</v>
      </c>
      <c r="F232" s="2" t="s">
        <v>3572</v>
      </c>
      <c r="G232" t="s">
        <v>72</v>
      </c>
      <c r="H232" t="s">
        <v>3573</v>
      </c>
      <c r="I232" t="s">
        <v>3574</v>
      </c>
      <c r="J232">
        <v>50</v>
      </c>
      <c r="K232">
        <v>51</v>
      </c>
      <c r="L232">
        <v>2012</v>
      </c>
      <c r="M232" t="s">
        <v>69</v>
      </c>
      <c r="N232">
        <v>0</v>
      </c>
      <c r="O232" s="2" t="s">
        <v>5698</v>
      </c>
      <c r="R232" t="s">
        <v>5699</v>
      </c>
      <c r="S232" s="2" t="s">
        <v>5333</v>
      </c>
      <c r="T232" s="2" t="s">
        <v>5433</v>
      </c>
    </row>
    <row r="233" spans="1:20" x14ac:dyDescent="0.25">
      <c r="F233" s="2"/>
    </row>
    <row r="234" spans="1:20" x14ac:dyDescent="0.25">
      <c r="F234" s="2"/>
    </row>
    <row r="235" spans="1:20" x14ac:dyDescent="0.25">
      <c r="C235">
        <v>436</v>
      </c>
      <c r="D235" t="s">
        <v>894</v>
      </c>
      <c r="E235" t="s">
        <v>895</v>
      </c>
      <c r="F235" t="s">
        <v>896</v>
      </c>
      <c r="G235" t="s">
        <v>332</v>
      </c>
      <c r="H235" t="s">
        <v>897</v>
      </c>
      <c r="I235" t="s">
        <v>898</v>
      </c>
      <c r="J235">
        <v>7</v>
      </c>
      <c r="K235">
        <v>6</v>
      </c>
      <c r="L235">
        <v>2019</v>
      </c>
      <c r="M235" t="s">
        <v>69</v>
      </c>
      <c r="N235">
        <v>0</v>
      </c>
      <c r="O235" s="2" t="s">
        <v>5705</v>
      </c>
      <c r="S235" s="2" t="s">
        <v>5333</v>
      </c>
      <c r="T235" s="2" t="s">
        <v>5433</v>
      </c>
    </row>
    <row r="236" spans="1:20" x14ac:dyDescent="0.25">
      <c r="C236">
        <v>437</v>
      </c>
      <c r="D236" t="s">
        <v>5172</v>
      </c>
      <c r="E236" t="s">
        <v>5172</v>
      </c>
      <c r="F236" s="2" t="s">
        <v>5173</v>
      </c>
      <c r="G236" t="s">
        <v>72</v>
      </c>
      <c r="H236" t="s">
        <v>5174</v>
      </c>
      <c r="I236" t="s">
        <v>5175</v>
      </c>
      <c r="J236">
        <v>70</v>
      </c>
      <c r="K236">
        <v>78</v>
      </c>
      <c r="L236">
        <v>2003</v>
      </c>
      <c r="M236" t="s">
        <v>69</v>
      </c>
      <c r="N236">
        <v>0</v>
      </c>
      <c r="O236" s="2" t="s">
        <v>5695</v>
      </c>
      <c r="R236" t="s">
        <v>5706</v>
      </c>
      <c r="S236" s="2" t="s">
        <v>5333</v>
      </c>
      <c r="T236" s="2" t="s">
        <v>5433</v>
      </c>
    </row>
    <row r="237" spans="1:20" x14ac:dyDescent="0.25">
      <c r="C237">
        <v>438</v>
      </c>
      <c r="D237" t="s">
        <v>1274</v>
      </c>
      <c r="E237" t="s">
        <v>1275</v>
      </c>
      <c r="F237" t="s">
        <v>1276</v>
      </c>
      <c r="G237" t="s">
        <v>655</v>
      </c>
      <c r="H237" t="s">
        <v>1277</v>
      </c>
      <c r="I237" t="s">
        <v>1278</v>
      </c>
      <c r="J237">
        <v>19</v>
      </c>
      <c r="K237">
        <v>20</v>
      </c>
      <c r="L237">
        <v>2018</v>
      </c>
      <c r="M237" t="s">
        <v>69</v>
      </c>
      <c r="N237">
        <v>0</v>
      </c>
      <c r="O237" s="2" t="s">
        <v>5691</v>
      </c>
      <c r="S237" s="2" t="s">
        <v>5333</v>
      </c>
      <c r="T237" s="2" t="s">
        <v>5433</v>
      </c>
    </row>
    <row r="238" spans="1:20" x14ac:dyDescent="0.25">
      <c r="C238">
        <v>439</v>
      </c>
      <c r="D238" t="s">
        <v>1390</v>
      </c>
      <c r="E238" t="s">
        <v>1391</v>
      </c>
      <c r="F238" t="s">
        <v>1392</v>
      </c>
      <c r="G238" t="s">
        <v>454</v>
      </c>
      <c r="H238" t="s">
        <v>69</v>
      </c>
      <c r="I238" t="s">
        <v>1393</v>
      </c>
      <c r="J238">
        <v>21</v>
      </c>
      <c r="K238">
        <v>21</v>
      </c>
      <c r="L238">
        <v>2018</v>
      </c>
      <c r="M238" t="s">
        <v>69</v>
      </c>
      <c r="N238">
        <v>0</v>
      </c>
      <c r="O238" s="2" t="s">
        <v>5707</v>
      </c>
      <c r="S238" s="2" t="s">
        <v>5333</v>
      </c>
      <c r="T238" s="2" t="s">
        <v>5433</v>
      </c>
    </row>
    <row r="239" spans="1:20" x14ac:dyDescent="0.25">
      <c r="F239" s="2"/>
      <c r="O239" s="2"/>
      <c r="S239" s="2"/>
      <c r="T239" s="2"/>
    </row>
    <row r="240" spans="1:20" x14ac:dyDescent="0.25">
      <c r="C240">
        <v>442</v>
      </c>
      <c r="D240" t="s">
        <v>1650</v>
      </c>
      <c r="E240" t="s">
        <v>1651</v>
      </c>
      <c r="F240" t="s">
        <v>1652</v>
      </c>
      <c r="G240" t="s">
        <v>1653</v>
      </c>
      <c r="H240" t="s">
        <v>1654</v>
      </c>
      <c r="I240" t="s">
        <v>1655</v>
      </c>
      <c r="J240">
        <v>5</v>
      </c>
      <c r="K240">
        <v>5</v>
      </c>
      <c r="L240">
        <v>2017</v>
      </c>
      <c r="M240" t="s">
        <v>69</v>
      </c>
      <c r="N240">
        <v>0</v>
      </c>
      <c r="O240" s="2" t="s">
        <v>5709</v>
      </c>
      <c r="S240" s="2" t="s">
        <v>5333</v>
      </c>
      <c r="T240" s="2" t="s">
        <v>5433</v>
      </c>
    </row>
    <row r="242" spans="3:20" x14ac:dyDescent="0.25">
      <c r="C242">
        <v>448</v>
      </c>
      <c r="D242" t="s">
        <v>3225</v>
      </c>
      <c r="E242" t="s">
        <v>3226</v>
      </c>
      <c r="F242" s="2" t="s">
        <v>3227</v>
      </c>
      <c r="G242" t="s">
        <v>72</v>
      </c>
      <c r="H242" t="s">
        <v>3228</v>
      </c>
      <c r="I242" t="s">
        <v>3229</v>
      </c>
      <c r="J242">
        <v>15</v>
      </c>
      <c r="K242">
        <v>16</v>
      </c>
      <c r="L242">
        <v>2013</v>
      </c>
      <c r="M242" t="s">
        <v>69</v>
      </c>
      <c r="N242">
        <v>0</v>
      </c>
      <c r="O242" s="2" t="s">
        <v>5715</v>
      </c>
      <c r="R242" t="s">
        <v>5717</v>
      </c>
      <c r="S242" s="2" t="s">
        <v>5333</v>
      </c>
      <c r="T242" s="2" t="s">
        <v>5433</v>
      </c>
    </row>
    <row r="243" spans="3:20" x14ac:dyDescent="0.25">
      <c r="O243" s="2"/>
      <c r="S243" s="2"/>
      <c r="T243" s="2"/>
    </row>
    <row r="244" spans="3:20" x14ac:dyDescent="0.25">
      <c r="F244" s="2"/>
      <c r="O244" s="2"/>
      <c r="S244" s="2"/>
      <c r="T244" s="2"/>
    </row>
    <row r="248" spans="3:20" x14ac:dyDescent="0.25">
      <c r="C248">
        <v>457</v>
      </c>
      <c r="D248" t="s">
        <v>3048</v>
      </c>
      <c r="E248" t="s">
        <v>3049</v>
      </c>
      <c r="F248" s="2" t="s">
        <v>3050</v>
      </c>
      <c r="G248" t="s">
        <v>348</v>
      </c>
      <c r="H248" t="s">
        <v>69</v>
      </c>
      <c r="I248" t="s">
        <v>3051</v>
      </c>
      <c r="J248">
        <v>17</v>
      </c>
      <c r="K248">
        <v>17</v>
      </c>
      <c r="L248">
        <v>2014</v>
      </c>
      <c r="M248" t="s">
        <v>69</v>
      </c>
      <c r="N248">
        <v>1</v>
      </c>
      <c r="O248" s="2" t="s">
        <v>5708</v>
      </c>
      <c r="R248" t="s">
        <v>5716</v>
      </c>
      <c r="S248" s="2" t="s">
        <v>5333</v>
      </c>
      <c r="T248" s="2" t="s">
        <v>5433</v>
      </c>
    </row>
    <row r="249" spans="3:20" x14ac:dyDescent="0.25">
      <c r="C249">
        <v>459</v>
      </c>
      <c r="D249" t="s">
        <v>2115</v>
      </c>
      <c r="E249" t="s">
        <v>2116</v>
      </c>
      <c r="F249" t="s">
        <v>2117</v>
      </c>
      <c r="G249" t="s">
        <v>72</v>
      </c>
      <c r="H249" t="s">
        <v>2118</v>
      </c>
      <c r="I249" t="s">
        <v>2119</v>
      </c>
      <c r="J249">
        <v>13</v>
      </c>
      <c r="K249">
        <v>13</v>
      </c>
      <c r="L249">
        <v>2016</v>
      </c>
      <c r="M249" t="s">
        <v>69</v>
      </c>
      <c r="N249">
        <v>0</v>
      </c>
      <c r="O249" s="2" t="s">
        <v>5723</v>
      </c>
      <c r="S249" s="2" t="s">
        <v>5333</v>
      </c>
      <c r="T249" s="2" t="s">
        <v>5433</v>
      </c>
    </row>
    <row r="250" spans="3:20" x14ac:dyDescent="0.25">
      <c r="C250">
        <v>461</v>
      </c>
      <c r="D250" t="s">
        <v>533</v>
      </c>
      <c r="E250" t="s">
        <v>534</v>
      </c>
      <c r="F250" t="s">
        <v>535</v>
      </c>
      <c r="G250" t="s">
        <v>273</v>
      </c>
      <c r="H250" t="s">
        <v>536</v>
      </c>
      <c r="I250" t="s">
        <v>537</v>
      </c>
      <c r="J250">
        <v>0</v>
      </c>
      <c r="K250">
        <v>0</v>
      </c>
      <c r="L250">
        <v>2020</v>
      </c>
      <c r="M250" t="s">
        <v>69</v>
      </c>
      <c r="N250">
        <v>0</v>
      </c>
      <c r="O250" s="2" t="s">
        <v>5726</v>
      </c>
      <c r="S250" s="2" t="s">
        <v>5333</v>
      </c>
      <c r="T250" s="2" t="s">
        <v>5433</v>
      </c>
    </row>
    <row r="251" spans="3:20" x14ac:dyDescent="0.25">
      <c r="C251">
        <v>462</v>
      </c>
      <c r="D251" t="s">
        <v>3403</v>
      </c>
      <c r="E251" t="s">
        <v>3404</v>
      </c>
      <c r="F251" t="s">
        <v>3405</v>
      </c>
      <c r="G251" t="s">
        <v>72</v>
      </c>
      <c r="H251" t="s">
        <v>3406</v>
      </c>
      <c r="I251" t="s">
        <v>3407</v>
      </c>
      <c r="J251">
        <v>31</v>
      </c>
      <c r="K251">
        <v>33</v>
      </c>
      <c r="L251">
        <v>2013</v>
      </c>
      <c r="M251" t="s">
        <v>69</v>
      </c>
      <c r="N251">
        <v>0</v>
      </c>
      <c r="O251" s="2" t="s">
        <v>5728</v>
      </c>
      <c r="S251" s="2" t="s">
        <v>5333</v>
      </c>
      <c r="T251" s="2" t="s">
        <v>5433</v>
      </c>
    </row>
    <row r="253" spans="3:20" x14ac:dyDescent="0.25">
      <c r="S253" s="2"/>
      <c r="T253" s="2"/>
    </row>
    <row r="256" spans="3:20" x14ac:dyDescent="0.25">
      <c r="S256" s="2"/>
      <c r="T256" s="2"/>
    </row>
    <row r="257" spans="1:20" x14ac:dyDescent="0.25">
      <c r="S257" s="2"/>
      <c r="T257" s="2"/>
    </row>
    <row r="258" spans="1:20" x14ac:dyDescent="0.25">
      <c r="F258" s="2"/>
      <c r="O258" s="2"/>
      <c r="S258" s="2"/>
      <c r="T258" s="2"/>
    </row>
    <row r="259" spans="1:20" x14ac:dyDescent="0.25">
      <c r="C259">
        <v>470</v>
      </c>
      <c r="D259" t="s">
        <v>994</v>
      </c>
      <c r="E259" t="s">
        <v>995</v>
      </c>
      <c r="F259" s="2" t="s">
        <v>996</v>
      </c>
      <c r="G259" t="s">
        <v>215</v>
      </c>
      <c r="H259" t="s">
        <v>997</v>
      </c>
      <c r="I259" t="s">
        <v>998</v>
      </c>
      <c r="J259">
        <v>7</v>
      </c>
      <c r="K259">
        <v>9</v>
      </c>
      <c r="L259">
        <v>2019</v>
      </c>
      <c r="M259" t="s">
        <v>69</v>
      </c>
      <c r="N259">
        <v>0</v>
      </c>
      <c r="O259" s="2" t="s">
        <v>5732</v>
      </c>
      <c r="S259" s="2" t="s">
        <v>5333</v>
      </c>
      <c r="T259" s="2" t="s">
        <v>5433</v>
      </c>
    </row>
    <row r="260" spans="1:20" x14ac:dyDescent="0.25">
      <c r="C260">
        <v>471</v>
      </c>
      <c r="D260" t="s">
        <v>3766</v>
      </c>
      <c r="E260" t="s">
        <v>3767</v>
      </c>
      <c r="F260" s="2" t="s">
        <v>3768</v>
      </c>
      <c r="G260" t="s">
        <v>111</v>
      </c>
      <c r="H260" t="s">
        <v>3769</v>
      </c>
      <c r="I260" t="s">
        <v>3770</v>
      </c>
      <c r="J260">
        <v>25</v>
      </c>
      <c r="K260">
        <v>25</v>
      </c>
      <c r="L260">
        <v>2012</v>
      </c>
      <c r="M260" t="s">
        <v>69</v>
      </c>
      <c r="N260">
        <v>0</v>
      </c>
      <c r="O260" s="2" t="s">
        <v>5733</v>
      </c>
      <c r="R260" t="s">
        <v>5734</v>
      </c>
      <c r="S260" s="2" t="s">
        <v>5333</v>
      </c>
      <c r="T260" s="2" t="s">
        <v>5433</v>
      </c>
    </row>
    <row r="261" spans="1:20" x14ac:dyDescent="0.25">
      <c r="C261">
        <v>472</v>
      </c>
      <c r="D261" t="s">
        <v>3970</v>
      </c>
      <c r="E261" t="s">
        <v>3971</v>
      </c>
      <c r="F261" t="s">
        <v>3972</v>
      </c>
      <c r="G261" t="s">
        <v>348</v>
      </c>
      <c r="H261" t="s">
        <v>69</v>
      </c>
      <c r="I261" t="s">
        <v>3973</v>
      </c>
      <c r="J261">
        <v>42</v>
      </c>
      <c r="K261">
        <v>43</v>
      </c>
      <c r="L261">
        <v>2011</v>
      </c>
      <c r="M261" t="s">
        <v>69</v>
      </c>
      <c r="N261">
        <v>0</v>
      </c>
      <c r="O261" s="2" t="s">
        <v>5735</v>
      </c>
      <c r="S261" s="2" t="s">
        <v>5333</v>
      </c>
      <c r="T261" s="2" t="s">
        <v>5433</v>
      </c>
    </row>
    <row r="263" spans="1:20" x14ac:dyDescent="0.25">
      <c r="C263">
        <v>475</v>
      </c>
      <c r="D263" t="s">
        <v>4153</v>
      </c>
      <c r="E263" t="s">
        <v>4154</v>
      </c>
      <c r="F263" s="2" t="s">
        <v>4155</v>
      </c>
      <c r="G263" t="s">
        <v>4156</v>
      </c>
      <c r="H263" t="s">
        <v>69</v>
      </c>
      <c r="I263" t="s">
        <v>4157</v>
      </c>
      <c r="J263">
        <v>21</v>
      </c>
      <c r="K263">
        <v>21</v>
      </c>
      <c r="L263">
        <v>2011</v>
      </c>
      <c r="M263" t="s">
        <v>69</v>
      </c>
      <c r="N263">
        <v>0</v>
      </c>
      <c r="O263" s="2" t="s">
        <v>5737</v>
      </c>
      <c r="R263" s="2" t="s">
        <v>5729</v>
      </c>
      <c r="S263" s="2" t="s">
        <v>5333</v>
      </c>
      <c r="T263" s="2" t="s">
        <v>5433</v>
      </c>
    </row>
    <row r="264" spans="1:20" x14ac:dyDescent="0.25">
      <c r="O264" s="2"/>
      <c r="S264" s="2"/>
      <c r="T264" s="2"/>
    </row>
    <row r="265" spans="1:20" x14ac:dyDescent="0.25">
      <c r="F265" s="2"/>
      <c r="O265" s="2"/>
      <c r="S265" s="2"/>
      <c r="T265" s="2"/>
    </row>
    <row r="266" spans="1:20" x14ac:dyDescent="0.25">
      <c r="C266">
        <v>482</v>
      </c>
      <c r="D266" t="s">
        <v>3636</v>
      </c>
      <c r="E266" t="s">
        <v>3637</v>
      </c>
      <c r="F266" t="s">
        <v>3638</v>
      </c>
      <c r="G266" t="s">
        <v>72</v>
      </c>
      <c r="H266" t="s">
        <v>3639</v>
      </c>
      <c r="I266" t="s">
        <v>3640</v>
      </c>
      <c r="J266">
        <v>23</v>
      </c>
      <c r="K266">
        <v>23</v>
      </c>
      <c r="L266">
        <v>2012</v>
      </c>
      <c r="M266" t="s">
        <v>69</v>
      </c>
      <c r="N266">
        <v>0</v>
      </c>
      <c r="O266" s="2" t="s">
        <v>5486</v>
      </c>
      <c r="S266" s="2" t="s">
        <v>5333</v>
      </c>
      <c r="T266" s="2" t="s">
        <v>5433</v>
      </c>
    </row>
    <row r="267" spans="1:20" x14ac:dyDescent="0.25">
      <c r="C267">
        <v>483</v>
      </c>
      <c r="D267" t="s">
        <v>3165</v>
      </c>
      <c r="E267" t="s">
        <v>3166</v>
      </c>
      <c r="F267" t="s">
        <v>3167</v>
      </c>
      <c r="G267" t="s">
        <v>332</v>
      </c>
      <c r="H267" t="s">
        <v>3168</v>
      </c>
      <c r="I267" t="s">
        <v>3169</v>
      </c>
      <c r="J267">
        <v>12</v>
      </c>
      <c r="K267">
        <v>16</v>
      </c>
      <c r="L267">
        <v>2013</v>
      </c>
      <c r="M267" t="s">
        <v>69</v>
      </c>
      <c r="N267">
        <v>0</v>
      </c>
      <c r="O267" s="2" t="s">
        <v>5741</v>
      </c>
      <c r="S267" s="2" t="s">
        <v>5333</v>
      </c>
      <c r="T267" s="2" t="s">
        <v>5433</v>
      </c>
    </row>
    <row r="268" spans="1:20" x14ac:dyDescent="0.25">
      <c r="S268" s="2"/>
      <c r="T268" s="2"/>
    </row>
    <row r="269" spans="1:20" x14ac:dyDescent="0.25">
      <c r="A269" s="2" t="s">
        <v>5987</v>
      </c>
      <c r="C269">
        <v>485</v>
      </c>
      <c r="D269" t="s">
        <v>3130</v>
      </c>
      <c r="E269" t="s">
        <v>3131</v>
      </c>
      <c r="F269" t="s">
        <v>3132</v>
      </c>
      <c r="G269" t="s">
        <v>544</v>
      </c>
      <c r="H269" t="s">
        <v>3133</v>
      </c>
      <c r="I269" t="s">
        <v>3134</v>
      </c>
      <c r="J269">
        <v>178</v>
      </c>
      <c r="K269">
        <v>179</v>
      </c>
      <c r="L269">
        <v>2014</v>
      </c>
      <c r="M269" t="s">
        <v>69</v>
      </c>
      <c r="N269">
        <v>0</v>
      </c>
      <c r="O269" s="2" t="s">
        <v>5888</v>
      </c>
      <c r="S269" s="2" t="s">
        <v>5333</v>
      </c>
      <c r="T269" s="2" t="s">
        <v>5433</v>
      </c>
    </row>
    <row r="270" spans="1:20" x14ac:dyDescent="0.25">
      <c r="C270">
        <v>486</v>
      </c>
      <c r="D270" t="s">
        <v>1156</v>
      </c>
      <c r="E270" t="s">
        <v>1157</v>
      </c>
      <c r="F270" t="s">
        <v>1158</v>
      </c>
      <c r="G270" t="s">
        <v>72</v>
      </c>
      <c r="H270" t="s">
        <v>1159</v>
      </c>
      <c r="I270" t="s">
        <v>1160</v>
      </c>
      <c r="J270">
        <v>8</v>
      </c>
      <c r="K270">
        <v>8</v>
      </c>
      <c r="L270">
        <v>2018</v>
      </c>
      <c r="M270" t="s">
        <v>69</v>
      </c>
      <c r="N270">
        <v>0</v>
      </c>
      <c r="O270" s="2" t="s">
        <v>5742</v>
      </c>
      <c r="S270" s="2" t="s">
        <v>5333</v>
      </c>
      <c r="T270" s="2" t="s">
        <v>5433</v>
      </c>
    </row>
    <row r="272" spans="1:20" x14ac:dyDescent="0.25">
      <c r="C272">
        <v>488</v>
      </c>
      <c r="D272" t="s">
        <v>3511</v>
      </c>
      <c r="E272" t="s">
        <v>3512</v>
      </c>
      <c r="F272" s="2" t="s">
        <v>3513</v>
      </c>
      <c r="G272" t="s">
        <v>1267</v>
      </c>
      <c r="H272" t="s">
        <v>69</v>
      </c>
      <c r="I272" t="s">
        <v>3514</v>
      </c>
      <c r="J272">
        <v>29</v>
      </c>
      <c r="K272">
        <v>29</v>
      </c>
      <c r="L272">
        <v>2013</v>
      </c>
      <c r="M272" t="s">
        <v>69</v>
      </c>
      <c r="N272">
        <v>1</v>
      </c>
      <c r="O272" s="2" t="s">
        <v>5502</v>
      </c>
      <c r="R272" t="s">
        <v>5743</v>
      </c>
      <c r="S272" s="2" t="s">
        <v>5333</v>
      </c>
      <c r="T272" s="2" t="s">
        <v>5433</v>
      </c>
    </row>
    <row r="273" spans="3:20" x14ac:dyDescent="0.25">
      <c r="C273">
        <v>492</v>
      </c>
      <c r="D273" t="s">
        <v>3775</v>
      </c>
      <c r="E273" t="s">
        <v>3776</v>
      </c>
      <c r="F273" s="2" t="s">
        <v>3777</v>
      </c>
      <c r="G273" t="s">
        <v>206</v>
      </c>
      <c r="H273" t="s">
        <v>3778</v>
      </c>
      <c r="I273" t="s">
        <v>3779</v>
      </c>
      <c r="J273">
        <v>10</v>
      </c>
      <c r="K273">
        <v>10</v>
      </c>
      <c r="L273">
        <v>2012</v>
      </c>
      <c r="M273" t="s">
        <v>69</v>
      </c>
      <c r="N273">
        <v>0</v>
      </c>
      <c r="O273" s="2" t="s">
        <v>5745</v>
      </c>
      <c r="P273" t="s">
        <v>5740</v>
      </c>
      <c r="S273" s="2" t="s">
        <v>5333</v>
      </c>
      <c r="T273" s="2" t="s">
        <v>5433</v>
      </c>
    </row>
    <row r="274" spans="3:20" x14ac:dyDescent="0.25">
      <c r="C274">
        <v>493</v>
      </c>
      <c r="D274" t="s">
        <v>3726</v>
      </c>
      <c r="E274" t="s">
        <v>3727</v>
      </c>
      <c r="F274" s="2" t="s">
        <v>3728</v>
      </c>
      <c r="G274" t="s">
        <v>273</v>
      </c>
      <c r="H274" t="s">
        <v>3729</v>
      </c>
      <c r="I274" t="s">
        <v>3730</v>
      </c>
      <c r="J274">
        <v>17</v>
      </c>
      <c r="K274">
        <v>18</v>
      </c>
      <c r="L274">
        <v>2012</v>
      </c>
      <c r="M274" t="s">
        <v>69</v>
      </c>
      <c r="N274">
        <v>0</v>
      </c>
      <c r="O274" s="2" t="s">
        <v>5746</v>
      </c>
      <c r="R274" s="2" t="s">
        <v>5747</v>
      </c>
      <c r="S274" s="2" t="s">
        <v>5333</v>
      </c>
      <c r="T274" s="2" t="s">
        <v>5433</v>
      </c>
    </row>
    <row r="275" spans="3:20" x14ac:dyDescent="0.25">
      <c r="C275">
        <v>497</v>
      </c>
      <c r="D275" t="s">
        <v>5031</v>
      </c>
      <c r="E275" t="s">
        <v>5031</v>
      </c>
      <c r="F275" s="2" t="s">
        <v>5032</v>
      </c>
      <c r="G275" t="s">
        <v>4156</v>
      </c>
      <c r="H275" t="s">
        <v>69</v>
      </c>
      <c r="I275" t="s">
        <v>5033</v>
      </c>
      <c r="J275">
        <v>18</v>
      </c>
      <c r="K275">
        <v>19</v>
      </c>
      <c r="L275">
        <v>2005</v>
      </c>
      <c r="M275" t="s">
        <v>69</v>
      </c>
      <c r="N275">
        <v>0</v>
      </c>
      <c r="O275" s="2" t="s">
        <v>5490</v>
      </c>
      <c r="R275" t="s">
        <v>5754</v>
      </c>
      <c r="S275" s="2" t="s">
        <v>5333</v>
      </c>
      <c r="T275" s="2" t="s">
        <v>5433</v>
      </c>
    </row>
    <row r="276" spans="3:20" x14ac:dyDescent="0.25">
      <c r="C276">
        <v>498</v>
      </c>
      <c r="D276" t="s">
        <v>1320</v>
      </c>
      <c r="E276" t="s">
        <v>1321</v>
      </c>
      <c r="F276" t="s">
        <v>1322</v>
      </c>
      <c r="G276" t="s">
        <v>544</v>
      </c>
      <c r="H276" t="s">
        <v>1323</v>
      </c>
      <c r="I276" t="s">
        <v>1324</v>
      </c>
      <c r="J276">
        <v>24</v>
      </c>
      <c r="K276">
        <v>25</v>
      </c>
      <c r="L276">
        <v>2018</v>
      </c>
      <c r="M276" t="s">
        <v>69</v>
      </c>
      <c r="N276">
        <v>0</v>
      </c>
      <c r="O276" s="2" t="s">
        <v>5709</v>
      </c>
      <c r="S276" s="2" t="s">
        <v>5333</v>
      </c>
      <c r="T276" s="2" t="s">
        <v>5433</v>
      </c>
    </row>
    <row r="277" spans="3:20" x14ac:dyDescent="0.25">
      <c r="C277">
        <v>501</v>
      </c>
      <c r="D277" t="s">
        <v>2097</v>
      </c>
      <c r="E277" t="s">
        <v>2098</v>
      </c>
      <c r="F277" t="s">
        <v>2099</v>
      </c>
      <c r="G277" t="s">
        <v>332</v>
      </c>
      <c r="H277" t="s">
        <v>2100</v>
      </c>
      <c r="I277" t="s">
        <v>2101</v>
      </c>
      <c r="J277">
        <v>9</v>
      </c>
      <c r="K277">
        <v>11</v>
      </c>
      <c r="L277">
        <v>2016</v>
      </c>
      <c r="M277" t="s">
        <v>69</v>
      </c>
      <c r="N277">
        <v>0</v>
      </c>
      <c r="O277" s="2" t="s">
        <v>5757</v>
      </c>
      <c r="S277" s="2" t="s">
        <v>5333</v>
      </c>
      <c r="T277" s="2" t="s">
        <v>5433</v>
      </c>
    </row>
    <row r="278" spans="3:20" x14ac:dyDescent="0.25">
      <c r="C278">
        <v>504</v>
      </c>
      <c r="D278" t="s">
        <v>2823</v>
      </c>
      <c r="E278" t="s">
        <v>2824</v>
      </c>
      <c r="F278" t="s">
        <v>2825</v>
      </c>
      <c r="G278" t="s">
        <v>72</v>
      </c>
      <c r="H278" t="s">
        <v>2826</v>
      </c>
      <c r="I278" t="s">
        <v>2827</v>
      </c>
      <c r="J278">
        <v>6</v>
      </c>
      <c r="K278">
        <v>6</v>
      </c>
      <c r="L278">
        <v>2014</v>
      </c>
      <c r="M278" t="s">
        <v>69</v>
      </c>
      <c r="N278">
        <v>0</v>
      </c>
      <c r="O278" s="2" t="s">
        <v>5486</v>
      </c>
      <c r="S278" s="2" t="s">
        <v>5333</v>
      </c>
      <c r="T278" s="2" t="s">
        <v>5433</v>
      </c>
    </row>
    <row r="279" spans="3:20" x14ac:dyDescent="0.25">
      <c r="S279" s="2"/>
      <c r="T279" s="2"/>
    </row>
    <row r="282" spans="3:20" x14ac:dyDescent="0.25">
      <c r="F282" s="2"/>
      <c r="O282" s="2"/>
      <c r="S282" s="2"/>
      <c r="T282" s="2"/>
    </row>
    <row r="285" spans="3:20" x14ac:dyDescent="0.25">
      <c r="C285">
        <v>514</v>
      </c>
      <c r="D285" t="s">
        <v>4489</v>
      </c>
      <c r="E285" t="s">
        <v>4490</v>
      </c>
      <c r="F285" s="2" t="s">
        <v>4491</v>
      </c>
      <c r="G285" t="s">
        <v>1302</v>
      </c>
      <c r="H285" t="s">
        <v>4492</v>
      </c>
      <c r="I285" t="s">
        <v>4493</v>
      </c>
      <c r="J285">
        <v>19</v>
      </c>
      <c r="K285">
        <v>19</v>
      </c>
      <c r="L285">
        <v>2009</v>
      </c>
      <c r="M285" t="s">
        <v>69</v>
      </c>
      <c r="N285">
        <v>0</v>
      </c>
      <c r="O285" s="2" t="s">
        <v>5763</v>
      </c>
      <c r="R285" t="s">
        <v>5764</v>
      </c>
      <c r="S285" s="2" t="s">
        <v>5333</v>
      </c>
      <c r="T285" s="2" t="s">
        <v>5433</v>
      </c>
    </row>
    <row r="286" spans="3:20" x14ac:dyDescent="0.25">
      <c r="C286">
        <v>517</v>
      </c>
      <c r="D286" t="s">
        <v>1856</v>
      </c>
      <c r="E286" t="s">
        <v>1857</v>
      </c>
      <c r="F286" t="s">
        <v>1858</v>
      </c>
      <c r="G286" t="s">
        <v>332</v>
      </c>
      <c r="H286" t="s">
        <v>1859</v>
      </c>
      <c r="I286" t="s">
        <v>1860</v>
      </c>
      <c r="J286">
        <v>15</v>
      </c>
      <c r="K286">
        <v>15</v>
      </c>
      <c r="L286">
        <v>2017</v>
      </c>
      <c r="M286" t="s">
        <v>69</v>
      </c>
      <c r="N286">
        <v>0</v>
      </c>
      <c r="O286" s="2" t="s">
        <v>5489</v>
      </c>
      <c r="S286" s="2" t="s">
        <v>5333</v>
      </c>
      <c r="T286" s="2" t="s">
        <v>5433</v>
      </c>
    </row>
    <row r="287" spans="3:20" x14ac:dyDescent="0.25">
      <c r="C287">
        <v>518</v>
      </c>
      <c r="D287" t="s">
        <v>4060</v>
      </c>
      <c r="E287" t="s">
        <v>4061</v>
      </c>
      <c r="F287" s="2" t="s">
        <v>4062</v>
      </c>
      <c r="G287" t="s">
        <v>4063</v>
      </c>
      <c r="H287" t="s">
        <v>69</v>
      </c>
      <c r="I287" t="s">
        <v>4064</v>
      </c>
      <c r="J287">
        <v>12</v>
      </c>
      <c r="K287">
        <v>12</v>
      </c>
      <c r="L287">
        <v>2011</v>
      </c>
      <c r="M287" t="s">
        <v>69</v>
      </c>
      <c r="N287">
        <v>0</v>
      </c>
      <c r="O287" s="2" t="s">
        <v>5766</v>
      </c>
      <c r="R287" t="s">
        <v>5767</v>
      </c>
      <c r="S287" s="2" t="s">
        <v>5333</v>
      </c>
      <c r="T287" s="2" t="s">
        <v>5433</v>
      </c>
    </row>
    <row r="288" spans="3:20" x14ac:dyDescent="0.25">
      <c r="C288">
        <v>522</v>
      </c>
      <c r="D288" t="s">
        <v>1947</v>
      </c>
      <c r="E288" t="s">
        <v>1948</v>
      </c>
      <c r="F288" t="s">
        <v>1949</v>
      </c>
      <c r="G288" t="s">
        <v>1950</v>
      </c>
      <c r="H288" t="s">
        <v>69</v>
      </c>
      <c r="I288" t="s">
        <v>1951</v>
      </c>
      <c r="J288">
        <v>117</v>
      </c>
      <c r="K288">
        <v>117</v>
      </c>
      <c r="L288">
        <v>2017</v>
      </c>
      <c r="M288" t="s">
        <v>69</v>
      </c>
      <c r="N288" t="s">
        <v>5843</v>
      </c>
      <c r="O288" s="2" t="s">
        <v>6229</v>
      </c>
    </row>
    <row r="290" spans="1:20" x14ac:dyDescent="0.25">
      <c r="C290">
        <v>528</v>
      </c>
      <c r="D290" t="s">
        <v>1405</v>
      </c>
      <c r="E290" t="s">
        <v>1406</v>
      </c>
      <c r="F290" t="s">
        <v>1407</v>
      </c>
      <c r="G290" t="s">
        <v>332</v>
      </c>
      <c r="H290" t="s">
        <v>1408</v>
      </c>
      <c r="I290" t="s">
        <v>1409</v>
      </c>
      <c r="J290">
        <v>9</v>
      </c>
      <c r="K290">
        <v>9</v>
      </c>
      <c r="L290">
        <v>2018</v>
      </c>
      <c r="M290" t="s">
        <v>69</v>
      </c>
      <c r="N290">
        <v>0</v>
      </c>
      <c r="O290" s="2" t="s">
        <v>5774</v>
      </c>
      <c r="S290" s="2" t="s">
        <v>5333</v>
      </c>
      <c r="T290" s="2" t="s">
        <v>5433</v>
      </c>
    </row>
    <row r="292" spans="1:20" x14ac:dyDescent="0.25">
      <c r="O292" s="2"/>
      <c r="S292" s="2"/>
      <c r="T292" s="2"/>
    </row>
    <row r="293" spans="1:20" x14ac:dyDescent="0.25">
      <c r="O293" s="2"/>
      <c r="S293" s="2"/>
      <c r="T293" s="2"/>
    </row>
    <row r="294" spans="1:20" x14ac:dyDescent="0.25">
      <c r="C294">
        <v>540</v>
      </c>
      <c r="D294" t="s">
        <v>3474</v>
      </c>
      <c r="E294" t="s">
        <v>3475</v>
      </c>
      <c r="F294" s="2" t="s">
        <v>3476</v>
      </c>
      <c r="G294" t="s">
        <v>1894</v>
      </c>
      <c r="H294" t="s">
        <v>3477</v>
      </c>
      <c r="I294" t="s">
        <v>3478</v>
      </c>
      <c r="J294">
        <v>18</v>
      </c>
      <c r="K294">
        <v>18</v>
      </c>
      <c r="L294">
        <v>2013</v>
      </c>
      <c r="M294" t="s">
        <v>69</v>
      </c>
      <c r="N294">
        <v>0</v>
      </c>
      <c r="O294" s="2" t="s">
        <v>5784</v>
      </c>
      <c r="R294" t="s">
        <v>5772</v>
      </c>
      <c r="S294" s="2" t="s">
        <v>5333</v>
      </c>
      <c r="T294" s="2" t="s">
        <v>5433</v>
      </c>
    </row>
    <row r="296" spans="1:20" x14ac:dyDescent="0.25">
      <c r="O296" s="2"/>
      <c r="S296" s="2"/>
      <c r="T296" s="2"/>
    </row>
    <row r="297" spans="1:20" x14ac:dyDescent="0.25">
      <c r="C297">
        <v>544</v>
      </c>
      <c r="D297" t="s">
        <v>3740</v>
      </c>
      <c r="E297" t="s">
        <v>3741</v>
      </c>
      <c r="F297" s="2" t="s">
        <v>3742</v>
      </c>
      <c r="G297" t="s">
        <v>1031</v>
      </c>
      <c r="H297" t="s">
        <v>3743</v>
      </c>
      <c r="I297" t="s">
        <v>3744</v>
      </c>
      <c r="J297">
        <v>14</v>
      </c>
      <c r="K297">
        <v>15</v>
      </c>
      <c r="L297">
        <v>2012</v>
      </c>
      <c r="M297" t="s">
        <v>69</v>
      </c>
      <c r="N297">
        <v>0</v>
      </c>
      <c r="O297" s="2" t="s">
        <v>5597</v>
      </c>
      <c r="S297" s="2" t="s">
        <v>5333</v>
      </c>
      <c r="T297" s="2" t="s">
        <v>5433</v>
      </c>
    </row>
    <row r="299" spans="1:20" x14ac:dyDescent="0.25">
      <c r="C299">
        <v>547</v>
      </c>
      <c r="D299" t="s">
        <v>108</v>
      </c>
      <c r="E299" t="s">
        <v>109</v>
      </c>
      <c r="F299" t="s">
        <v>110</v>
      </c>
      <c r="G299" t="s">
        <v>111</v>
      </c>
      <c r="H299" t="s">
        <v>112</v>
      </c>
      <c r="I299" t="s">
        <v>113</v>
      </c>
      <c r="J299">
        <v>0</v>
      </c>
      <c r="K299">
        <v>0</v>
      </c>
      <c r="L299" t="s">
        <v>69</v>
      </c>
      <c r="M299" t="s">
        <v>69</v>
      </c>
      <c r="N299">
        <v>0</v>
      </c>
      <c r="O299" s="2" t="s">
        <v>5788</v>
      </c>
      <c r="S299" s="2" t="s">
        <v>5333</v>
      </c>
      <c r="T299" s="2" t="s">
        <v>5433</v>
      </c>
    </row>
    <row r="300" spans="1:20" x14ac:dyDescent="0.25">
      <c r="A300" s="46" t="s">
        <v>6290</v>
      </c>
      <c r="C300">
        <v>548</v>
      </c>
      <c r="D300" t="s">
        <v>2560</v>
      </c>
      <c r="E300" t="s">
        <v>2561</v>
      </c>
      <c r="F300" s="2" t="s">
        <v>2562</v>
      </c>
      <c r="G300" t="s">
        <v>174</v>
      </c>
      <c r="H300" t="s">
        <v>2563</v>
      </c>
      <c r="I300" t="s">
        <v>2564</v>
      </c>
      <c r="J300">
        <v>10</v>
      </c>
      <c r="K300">
        <v>10</v>
      </c>
      <c r="L300">
        <v>2015</v>
      </c>
      <c r="M300" t="s">
        <v>69</v>
      </c>
      <c r="N300">
        <v>1</v>
      </c>
      <c r="O300" s="2" t="s">
        <v>5789</v>
      </c>
      <c r="R300" t="s">
        <v>5790</v>
      </c>
      <c r="S300" s="2" t="s">
        <v>5333</v>
      </c>
      <c r="T300" s="2" t="s">
        <v>5433</v>
      </c>
    </row>
    <row r="301" spans="1:20" x14ac:dyDescent="0.25">
      <c r="C301">
        <v>552</v>
      </c>
      <c r="D301" t="s">
        <v>2658</v>
      </c>
      <c r="E301" t="s">
        <v>2659</v>
      </c>
      <c r="F301" t="s">
        <v>2660</v>
      </c>
      <c r="G301" t="s">
        <v>111</v>
      </c>
      <c r="H301" t="s">
        <v>2661</v>
      </c>
      <c r="I301" t="s">
        <v>2662</v>
      </c>
      <c r="J301">
        <v>10</v>
      </c>
      <c r="K301">
        <v>11</v>
      </c>
      <c r="L301">
        <v>2015</v>
      </c>
      <c r="M301" t="s">
        <v>69</v>
      </c>
      <c r="N301">
        <v>0</v>
      </c>
      <c r="O301" s="2" t="s">
        <v>5473</v>
      </c>
      <c r="S301" s="2" t="s">
        <v>5333</v>
      </c>
      <c r="T301" s="2" t="s">
        <v>5433</v>
      </c>
    </row>
    <row r="303" spans="1:20" x14ac:dyDescent="0.25">
      <c r="C303">
        <v>557</v>
      </c>
      <c r="D303" t="s">
        <v>680</v>
      </c>
      <c r="E303" t="s">
        <v>681</v>
      </c>
      <c r="F303" t="s">
        <v>682</v>
      </c>
      <c r="G303" t="s">
        <v>683</v>
      </c>
      <c r="H303" t="s">
        <v>684</v>
      </c>
      <c r="I303" t="s">
        <v>685</v>
      </c>
      <c r="J303">
        <v>5</v>
      </c>
      <c r="K303">
        <v>5</v>
      </c>
      <c r="L303">
        <v>2019</v>
      </c>
      <c r="M303" t="s">
        <v>69</v>
      </c>
      <c r="N303">
        <v>0</v>
      </c>
      <c r="O303" s="2" t="s">
        <v>5795</v>
      </c>
      <c r="S303" s="2" t="s">
        <v>5333</v>
      </c>
      <c r="T303" s="2" t="s">
        <v>5433</v>
      </c>
    </row>
    <row r="305" spans="3:20" x14ac:dyDescent="0.25">
      <c r="C305">
        <v>565</v>
      </c>
      <c r="D305" t="s">
        <v>2792</v>
      </c>
      <c r="E305" t="s">
        <v>2793</v>
      </c>
      <c r="F305" s="2" t="s">
        <v>2794</v>
      </c>
      <c r="G305" t="s">
        <v>2795</v>
      </c>
      <c r="H305" t="s">
        <v>69</v>
      </c>
      <c r="I305" t="s">
        <v>2796</v>
      </c>
      <c r="J305">
        <v>1</v>
      </c>
      <c r="K305">
        <v>1</v>
      </c>
      <c r="L305">
        <v>2014</v>
      </c>
      <c r="M305" t="s">
        <v>69</v>
      </c>
      <c r="N305">
        <v>1</v>
      </c>
      <c r="O305" s="2" t="s">
        <v>5802</v>
      </c>
      <c r="R305" t="s">
        <v>5803</v>
      </c>
      <c r="S305" s="2" t="s">
        <v>5333</v>
      </c>
      <c r="T305" s="2" t="s">
        <v>5433</v>
      </c>
    </row>
    <row r="306" spans="3:20" x14ac:dyDescent="0.25">
      <c r="C306">
        <v>567</v>
      </c>
      <c r="D306" t="s">
        <v>4862</v>
      </c>
      <c r="E306" t="s">
        <v>4863</v>
      </c>
      <c r="F306" s="2" t="s">
        <v>4864</v>
      </c>
      <c r="G306" t="s">
        <v>4865</v>
      </c>
      <c r="H306" t="s">
        <v>4866</v>
      </c>
      <c r="I306" t="s">
        <v>4867</v>
      </c>
      <c r="J306">
        <v>58</v>
      </c>
      <c r="K306">
        <v>62</v>
      </c>
      <c r="L306">
        <v>2007</v>
      </c>
      <c r="M306" t="s">
        <v>69</v>
      </c>
      <c r="N306">
        <v>0</v>
      </c>
      <c r="O306" s="2" t="s">
        <v>5804</v>
      </c>
      <c r="R306" t="s">
        <v>5805</v>
      </c>
      <c r="S306" s="2" t="s">
        <v>5333</v>
      </c>
      <c r="T306" s="2" t="s">
        <v>5433</v>
      </c>
    </row>
    <row r="307" spans="3:20" x14ac:dyDescent="0.25">
      <c r="C307">
        <v>569</v>
      </c>
      <c r="D307" t="s">
        <v>5143</v>
      </c>
      <c r="E307" t="s">
        <v>5143</v>
      </c>
      <c r="F307" t="s">
        <v>5144</v>
      </c>
      <c r="G307" t="s">
        <v>1302</v>
      </c>
      <c r="H307" t="s">
        <v>5145</v>
      </c>
      <c r="I307" t="s">
        <v>5146</v>
      </c>
      <c r="J307">
        <v>46</v>
      </c>
      <c r="K307">
        <v>46</v>
      </c>
      <c r="L307">
        <v>2004</v>
      </c>
      <c r="M307" t="s">
        <v>69</v>
      </c>
      <c r="N307">
        <v>0</v>
      </c>
      <c r="O307" s="2" t="s">
        <v>5661</v>
      </c>
      <c r="S307" s="2" t="s">
        <v>5333</v>
      </c>
      <c r="T307" s="2" t="s">
        <v>5433</v>
      </c>
    </row>
    <row r="308" spans="3:20" x14ac:dyDescent="0.25">
      <c r="C308">
        <v>570</v>
      </c>
      <c r="D308" t="s">
        <v>3537</v>
      </c>
      <c r="E308" t="s">
        <v>3538</v>
      </c>
      <c r="F308" t="s">
        <v>3539</v>
      </c>
      <c r="G308" t="s">
        <v>386</v>
      </c>
      <c r="H308" t="s">
        <v>3540</v>
      </c>
      <c r="I308" t="s">
        <v>3541</v>
      </c>
      <c r="J308">
        <v>30</v>
      </c>
      <c r="K308">
        <v>31</v>
      </c>
      <c r="L308">
        <v>2013</v>
      </c>
      <c r="M308" t="s">
        <v>69</v>
      </c>
      <c r="N308">
        <v>0</v>
      </c>
      <c r="O308" s="2" t="s">
        <v>5806</v>
      </c>
      <c r="S308" s="2" t="s">
        <v>5333</v>
      </c>
      <c r="T308" s="2" t="s">
        <v>5433</v>
      </c>
    </row>
    <row r="309" spans="3:20" x14ac:dyDescent="0.25">
      <c r="C309">
        <v>571</v>
      </c>
      <c r="D309" t="s">
        <v>364</v>
      </c>
      <c r="E309" t="s">
        <v>365</v>
      </c>
      <c r="F309" s="2" t="s">
        <v>366</v>
      </c>
      <c r="G309" t="s">
        <v>332</v>
      </c>
      <c r="H309" t="s">
        <v>367</v>
      </c>
      <c r="I309" t="s">
        <v>368</v>
      </c>
      <c r="J309">
        <v>3</v>
      </c>
      <c r="K309">
        <v>4</v>
      </c>
      <c r="L309">
        <v>2020</v>
      </c>
      <c r="M309" t="s">
        <v>69</v>
      </c>
      <c r="N309">
        <v>0</v>
      </c>
      <c r="O309" t="s">
        <v>5807</v>
      </c>
      <c r="S309" s="2" t="s">
        <v>5333</v>
      </c>
      <c r="T309" s="2" t="s">
        <v>5433</v>
      </c>
    </row>
    <row r="310" spans="3:20" x14ac:dyDescent="0.25">
      <c r="C310">
        <v>572</v>
      </c>
      <c r="D310" t="s">
        <v>5252</v>
      </c>
      <c r="E310" t="s">
        <v>5252</v>
      </c>
      <c r="F310" s="2" t="s">
        <v>5253</v>
      </c>
      <c r="G310" t="s">
        <v>273</v>
      </c>
      <c r="H310" t="s">
        <v>69</v>
      </c>
      <c r="I310" t="s">
        <v>5254</v>
      </c>
      <c r="J310">
        <v>21</v>
      </c>
      <c r="K310">
        <v>22</v>
      </c>
      <c r="L310">
        <v>1996</v>
      </c>
      <c r="M310" t="s">
        <v>69</v>
      </c>
      <c r="N310">
        <v>0</v>
      </c>
      <c r="O310" s="2" t="s">
        <v>5808</v>
      </c>
      <c r="R310" t="s">
        <v>5809</v>
      </c>
      <c r="S310" s="2" t="s">
        <v>5333</v>
      </c>
      <c r="T310" s="2" t="s">
        <v>5433</v>
      </c>
    </row>
    <row r="312" spans="3:20" x14ac:dyDescent="0.25">
      <c r="C312">
        <v>574</v>
      </c>
      <c r="D312" t="s">
        <v>2347</v>
      </c>
      <c r="E312" t="s">
        <v>2348</v>
      </c>
      <c r="F312" s="2" t="s">
        <v>2349</v>
      </c>
      <c r="G312" t="s">
        <v>806</v>
      </c>
      <c r="H312" t="s">
        <v>2350</v>
      </c>
      <c r="I312" t="s">
        <v>2351</v>
      </c>
      <c r="J312">
        <v>7</v>
      </c>
      <c r="K312">
        <v>7</v>
      </c>
      <c r="L312">
        <v>2016</v>
      </c>
      <c r="M312" t="s">
        <v>69</v>
      </c>
      <c r="N312">
        <v>0</v>
      </c>
      <c r="O312" s="2" t="s">
        <v>5810</v>
      </c>
      <c r="R312" t="s">
        <v>5811</v>
      </c>
      <c r="S312" s="2" t="s">
        <v>5333</v>
      </c>
      <c r="T312" s="2" t="s">
        <v>5433</v>
      </c>
    </row>
    <row r="313" spans="3:20" x14ac:dyDescent="0.25">
      <c r="C313">
        <v>575</v>
      </c>
      <c r="D313" t="s">
        <v>2756</v>
      </c>
      <c r="E313" t="s">
        <v>2757</v>
      </c>
      <c r="F313" s="2" t="s">
        <v>2758</v>
      </c>
      <c r="G313" t="s">
        <v>2537</v>
      </c>
      <c r="H313" t="s">
        <v>2759</v>
      </c>
      <c r="I313" t="s">
        <v>2760</v>
      </c>
      <c r="J313">
        <v>2</v>
      </c>
      <c r="K313">
        <v>4</v>
      </c>
      <c r="L313">
        <v>2014</v>
      </c>
      <c r="M313" t="s">
        <v>69</v>
      </c>
      <c r="N313">
        <v>0</v>
      </c>
      <c r="O313" s="2" t="s">
        <v>5812</v>
      </c>
      <c r="R313" t="s">
        <v>5813</v>
      </c>
      <c r="S313" s="2" t="s">
        <v>5333</v>
      </c>
      <c r="T313" s="2" t="s">
        <v>5433</v>
      </c>
    </row>
    <row r="314" spans="3:20" x14ac:dyDescent="0.25">
      <c r="C314">
        <v>576</v>
      </c>
      <c r="D314" t="s">
        <v>2534</v>
      </c>
      <c r="E314" t="s">
        <v>2535</v>
      </c>
      <c r="F314" s="2" t="s">
        <v>2536</v>
      </c>
      <c r="G314" t="s">
        <v>2537</v>
      </c>
      <c r="H314" t="s">
        <v>2538</v>
      </c>
      <c r="I314" t="s">
        <v>2539</v>
      </c>
      <c r="J314">
        <v>3</v>
      </c>
      <c r="K314">
        <v>4</v>
      </c>
      <c r="L314">
        <v>2015</v>
      </c>
      <c r="M314" t="s">
        <v>69</v>
      </c>
      <c r="N314">
        <v>0</v>
      </c>
      <c r="O314" s="2" t="s">
        <v>5814</v>
      </c>
      <c r="R314" t="s">
        <v>5815</v>
      </c>
      <c r="S314" s="2" t="s">
        <v>5333</v>
      </c>
      <c r="T314" s="2" t="s">
        <v>5433</v>
      </c>
    </row>
    <row r="316" spans="3:20" x14ac:dyDescent="0.25">
      <c r="C316">
        <v>580</v>
      </c>
      <c r="D316" t="s">
        <v>383</v>
      </c>
      <c r="E316" t="s">
        <v>384</v>
      </c>
      <c r="F316" t="s">
        <v>385</v>
      </c>
      <c r="G316" t="s">
        <v>386</v>
      </c>
      <c r="H316" t="s">
        <v>387</v>
      </c>
      <c r="I316" t="s">
        <v>388</v>
      </c>
      <c r="J316">
        <v>1</v>
      </c>
      <c r="K316">
        <v>1</v>
      </c>
      <c r="L316">
        <v>2020</v>
      </c>
      <c r="M316" t="s">
        <v>69</v>
      </c>
      <c r="N316">
        <v>0</v>
      </c>
      <c r="O316" t="s">
        <v>6250</v>
      </c>
      <c r="S316" t="s">
        <v>5333</v>
      </c>
      <c r="T316" t="s">
        <v>5433</v>
      </c>
    </row>
    <row r="318" spans="3:20" x14ac:dyDescent="0.25">
      <c r="C318">
        <v>582</v>
      </c>
      <c r="D318" t="s">
        <v>3123</v>
      </c>
      <c r="E318" t="s">
        <v>3124</v>
      </c>
      <c r="F318" s="2" t="s">
        <v>3125</v>
      </c>
      <c r="G318" t="s">
        <v>1653</v>
      </c>
      <c r="H318" t="s">
        <v>3126</v>
      </c>
      <c r="I318" t="s">
        <v>3127</v>
      </c>
      <c r="J318">
        <v>9</v>
      </c>
      <c r="K318">
        <v>10</v>
      </c>
      <c r="L318">
        <v>2014</v>
      </c>
      <c r="M318" t="s">
        <v>69</v>
      </c>
      <c r="N318">
        <v>0</v>
      </c>
      <c r="O318" s="2" t="s">
        <v>5817</v>
      </c>
      <c r="R318" t="s">
        <v>5818</v>
      </c>
      <c r="S318" s="2" t="s">
        <v>5333</v>
      </c>
      <c r="T318" s="2" t="s">
        <v>5433</v>
      </c>
    </row>
    <row r="319" spans="3:20" x14ac:dyDescent="0.25">
      <c r="C319">
        <v>584</v>
      </c>
      <c r="D319" t="s">
        <v>441</v>
      </c>
      <c r="E319" t="s">
        <v>442</v>
      </c>
      <c r="F319" s="2" t="s">
        <v>443</v>
      </c>
      <c r="G319" t="s">
        <v>444</v>
      </c>
      <c r="H319" t="s">
        <v>445</v>
      </c>
      <c r="I319" t="s">
        <v>446</v>
      </c>
      <c r="J319">
        <v>0</v>
      </c>
      <c r="K319">
        <v>0</v>
      </c>
      <c r="L319">
        <v>2020</v>
      </c>
      <c r="M319" t="s">
        <v>69</v>
      </c>
      <c r="N319">
        <v>0</v>
      </c>
      <c r="O319" s="2" t="s">
        <v>5542</v>
      </c>
      <c r="S319" s="2" t="s">
        <v>5333</v>
      </c>
      <c r="T319" s="2" t="s">
        <v>5433</v>
      </c>
    </row>
    <row r="321" spans="3:20" x14ac:dyDescent="0.25">
      <c r="C321">
        <v>587</v>
      </c>
      <c r="D321" t="s">
        <v>2449</v>
      </c>
      <c r="E321" t="s">
        <v>2450</v>
      </c>
      <c r="F321" t="s">
        <v>2451</v>
      </c>
      <c r="G321" t="s">
        <v>358</v>
      </c>
      <c r="H321" t="s">
        <v>2452</v>
      </c>
      <c r="I321" t="s">
        <v>2453</v>
      </c>
      <c r="J321">
        <v>9</v>
      </c>
      <c r="K321">
        <v>9</v>
      </c>
      <c r="L321">
        <v>2015</v>
      </c>
      <c r="M321" t="s">
        <v>69</v>
      </c>
      <c r="N321">
        <v>1</v>
      </c>
      <c r="O321" s="2" t="s">
        <v>5821</v>
      </c>
      <c r="S321" s="2" t="s">
        <v>5333</v>
      </c>
      <c r="T321" s="2" t="s">
        <v>5433</v>
      </c>
    </row>
    <row r="323" spans="3:20" x14ac:dyDescent="0.25">
      <c r="C323">
        <v>589</v>
      </c>
      <c r="D323" t="s">
        <v>2969</v>
      </c>
      <c r="E323" t="s">
        <v>2970</v>
      </c>
      <c r="F323" s="2" t="s">
        <v>2971</v>
      </c>
      <c r="G323" t="s">
        <v>1267</v>
      </c>
      <c r="H323" t="s">
        <v>69</v>
      </c>
      <c r="I323" t="s">
        <v>2972</v>
      </c>
      <c r="J323">
        <v>10</v>
      </c>
      <c r="K323">
        <v>10</v>
      </c>
      <c r="L323">
        <v>2014</v>
      </c>
      <c r="M323" t="s">
        <v>69</v>
      </c>
      <c r="N323">
        <v>0</v>
      </c>
      <c r="O323" s="2" t="s">
        <v>5550</v>
      </c>
      <c r="R323" t="s">
        <v>5549</v>
      </c>
      <c r="S323" s="2" t="s">
        <v>5333</v>
      </c>
      <c r="T323" s="2" t="s">
        <v>5433</v>
      </c>
    </row>
    <row r="324" spans="3:20" x14ac:dyDescent="0.25">
      <c r="F324" s="2"/>
      <c r="O324" s="2"/>
      <c r="S324" s="2"/>
      <c r="T324" s="2"/>
    </row>
    <row r="325" spans="3:20" x14ac:dyDescent="0.25">
      <c r="C325">
        <v>593</v>
      </c>
      <c r="D325" t="s">
        <v>3419</v>
      </c>
      <c r="E325" t="s">
        <v>3420</v>
      </c>
      <c r="F325" t="s">
        <v>3421</v>
      </c>
      <c r="G325" t="s">
        <v>1267</v>
      </c>
      <c r="H325" t="s">
        <v>69</v>
      </c>
      <c r="I325" t="s">
        <v>3422</v>
      </c>
      <c r="J325">
        <v>10</v>
      </c>
      <c r="K325">
        <v>12</v>
      </c>
      <c r="L325">
        <v>2013</v>
      </c>
      <c r="M325" t="s">
        <v>69</v>
      </c>
      <c r="N325">
        <v>1</v>
      </c>
      <c r="O325" s="2" t="s">
        <v>5825</v>
      </c>
      <c r="S325" s="2" t="s">
        <v>5333</v>
      </c>
      <c r="T325" s="2" t="s">
        <v>5433</v>
      </c>
    </row>
    <row r="326" spans="3:20" x14ac:dyDescent="0.25">
      <c r="C326">
        <v>598</v>
      </c>
      <c r="D326" t="s">
        <v>3989</v>
      </c>
      <c r="E326" t="s">
        <v>3990</v>
      </c>
      <c r="F326" t="s">
        <v>3991</v>
      </c>
      <c r="G326" t="s">
        <v>416</v>
      </c>
      <c r="H326" t="s">
        <v>3992</v>
      </c>
      <c r="I326" t="s">
        <v>3993</v>
      </c>
      <c r="J326">
        <v>81</v>
      </c>
      <c r="K326">
        <v>87</v>
      </c>
      <c r="L326">
        <v>2011</v>
      </c>
      <c r="M326" t="s">
        <v>69</v>
      </c>
      <c r="N326">
        <v>0</v>
      </c>
      <c r="O326" s="2" t="s">
        <v>5656</v>
      </c>
      <c r="S326" s="2" t="s">
        <v>5333</v>
      </c>
      <c r="T326" s="2" t="s">
        <v>5433</v>
      </c>
    </row>
    <row r="329" spans="3:20" x14ac:dyDescent="0.25">
      <c r="C329">
        <v>601</v>
      </c>
      <c r="D329" t="s">
        <v>2157</v>
      </c>
      <c r="E329" t="s">
        <v>2158</v>
      </c>
      <c r="F329" s="2" t="s">
        <v>2159</v>
      </c>
      <c r="G329" t="s">
        <v>332</v>
      </c>
      <c r="H329" t="s">
        <v>2160</v>
      </c>
      <c r="I329" t="s">
        <v>2161</v>
      </c>
      <c r="J329">
        <v>8</v>
      </c>
      <c r="K329">
        <v>8</v>
      </c>
      <c r="L329">
        <v>2016</v>
      </c>
      <c r="M329" t="s">
        <v>69</v>
      </c>
      <c r="N329">
        <v>0</v>
      </c>
      <c r="O329" s="2" t="s">
        <v>5597</v>
      </c>
      <c r="S329" s="2" t="s">
        <v>5333</v>
      </c>
      <c r="T329" s="2" t="s">
        <v>5433</v>
      </c>
    </row>
  </sheetData>
  <sortState xmlns:xlrd2="http://schemas.microsoft.com/office/spreadsheetml/2017/richdata2" ref="A2:AH502">
    <sortCondition ref="C2:C502"/>
  </sortState>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503"/>
  <sheetViews>
    <sheetView topLeftCell="A445" workbookViewId="0">
      <selection activeCell="A451" sqref="A451"/>
    </sheetView>
  </sheetViews>
  <sheetFormatPr defaultRowHeight="13.2" x14ac:dyDescent="0.25"/>
  <cols>
    <col min="4" max="4" width="8.88671875" customWidth="1"/>
    <col min="5" max="5" width="27.5546875" customWidth="1"/>
  </cols>
  <sheetData>
    <row r="1" spans="1:31" x14ac:dyDescent="0.25">
      <c r="A1" t="s">
        <v>5294</v>
      </c>
      <c r="B1" t="s">
        <v>5270</v>
      </c>
      <c r="C1" t="s">
        <v>1</v>
      </c>
      <c r="D1" t="s">
        <v>5</v>
      </c>
      <c r="E1" t="s">
        <v>8</v>
      </c>
      <c r="F1" t="s">
        <v>9</v>
      </c>
      <c r="G1" t="s">
        <v>19</v>
      </c>
      <c r="H1" t="s">
        <v>20</v>
      </c>
      <c r="I1" t="s">
        <v>31</v>
      </c>
      <c r="J1" t="s">
        <v>32</v>
      </c>
      <c r="K1" t="s">
        <v>44</v>
      </c>
      <c r="L1" t="s">
        <v>5273</v>
      </c>
      <c r="M1" t="s">
        <v>5310</v>
      </c>
      <c r="N1" t="s">
        <v>5274</v>
      </c>
      <c r="O1" t="s">
        <v>5275</v>
      </c>
      <c r="P1" t="s">
        <v>5276</v>
      </c>
      <c r="Q1" t="s">
        <v>5277</v>
      </c>
      <c r="R1" s="2" t="s">
        <v>5431</v>
      </c>
      <c r="S1" t="s">
        <v>5278</v>
      </c>
      <c r="T1" t="s">
        <v>5279</v>
      </c>
      <c r="U1" t="s">
        <v>5280</v>
      </c>
      <c r="V1" t="s">
        <v>5281</v>
      </c>
      <c r="W1" t="s">
        <v>5282</v>
      </c>
      <c r="X1" t="s">
        <v>5283</v>
      </c>
      <c r="Y1" t="s">
        <v>5284</v>
      </c>
      <c r="Z1" t="s">
        <v>5285</v>
      </c>
      <c r="AA1" s="2" t="s">
        <v>5286</v>
      </c>
      <c r="AB1" s="2" t="s">
        <v>5287</v>
      </c>
      <c r="AC1" s="2" t="s">
        <v>5288</v>
      </c>
      <c r="AD1" s="2" t="s">
        <v>5289</v>
      </c>
      <c r="AE1" s="2" t="s">
        <v>5290</v>
      </c>
    </row>
    <row r="2" spans="1:31" x14ac:dyDescent="0.25">
      <c r="A2" t="s">
        <v>5304</v>
      </c>
      <c r="B2">
        <v>1</v>
      </c>
      <c r="C2" t="s">
        <v>5065</v>
      </c>
      <c r="D2" t="s">
        <v>5065</v>
      </c>
      <c r="E2" s="2" t="s">
        <v>5066</v>
      </c>
      <c r="F2" t="s">
        <v>386</v>
      </c>
      <c r="G2" t="s">
        <v>5067</v>
      </c>
      <c r="H2" t="s">
        <v>5068</v>
      </c>
      <c r="I2">
        <v>76</v>
      </c>
      <c r="J2">
        <v>83</v>
      </c>
      <c r="K2">
        <v>2005</v>
      </c>
      <c r="L2" t="s">
        <v>69</v>
      </c>
      <c r="M2" s="2" t="s">
        <v>5427</v>
      </c>
      <c r="P2" t="s">
        <v>5426</v>
      </c>
      <c r="Q2" s="2" t="s">
        <v>5333</v>
      </c>
      <c r="R2" s="2" t="s">
        <v>5432</v>
      </c>
    </row>
    <row r="3" spans="1:31" x14ac:dyDescent="0.25">
      <c r="A3" t="s">
        <v>5313</v>
      </c>
      <c r="B3">
        <v>8</v>
      </c>
      <c r="C3" t="s">
        <v>3528</v>
      </c>
      <c r="D3" t="s">
        <v>3529</v>
      </c>
      <c r="E3" t="s">
        <v>3530</v>
      </c>
      <c r="F3" t="s">
        <v>72</v>
      </c>
      <c r="G3" t="s">
        <v>3531</v>
      </c>
      <c r="H3" t="s">
        <v>3532</v>
      </c>
      <c r="I3">
        <v>28</v>
      </c>
      <c r="J3">
        <v>29</v>
      </c>
      <c r="K3">
        <v>2013</v>
      </c>
      <c r="L3" t="s">
        <v>5305</v>
      </c>
      <c r="M3" t="s">
        <v>5311</v>
      </c>
      <c r="N3" t="s">
        <v>5308</v>
      </c>
      <c r="O3" t="s">
        <v>5307</v>
      </c>
      <c r="P3" t="s">
        <v>5306</v>
      </c>
      <c r="Q3" t="s">
        <v>5309</v>
      </c>
      <c r="R3" s="2" t="s">
        <v>5432</v>
      </c>
      <c r="X3" t="s">
        <v>5312</v>
      </c>
      <c r="Y3">
        <v>1.0999999999999999E-2</v>
      </c>
    </row>
    <row r="4" spans="1:31" x14ac:dyDescent="0.25">
      <c r="A4" s="2" t="s">
        <v>5317</v>
      </c>
      <c r="B4">
        <v>11</v>
      </c>
      <c r="C4" t="s">
        <v>2926</v>
      </c>
      <c r="D4" t="s">
        <v>2927</v>
      </c>
      <c r="E4" t="s">
        <v>2928</v>
      </c>
      <c r="F4" t="s">
        <v>1575</v>
      </c>
      <c r="G4" t="s">
        <v>2929</v>
      </c>
      <c r="H4" t="s">
        <v>2930</v>
      </c>
      <c r="I4">
        <v>10</v>
      </c>
      <c r="J4">
        <v>10</v>
      </c>
      <c r="K4">
        <v>2014</v>
      </c>
      <c r="L4" t="s">
        <v>69</v>
      </c>
      <c r="N4" t="s">
        <v>5318</v>
      </c>
      <c r="Q4" s="2" t="s">
        <v>5319</v>
      </c>
      <c r="R4" s="2" t="s">
        <v>5432</v>
      </c>
    </row>
    <row r="5" spans="1:31" x14ac:dyDescent="0.25">
      <c r="A5" s="2" t="s">
        <v>5324</v>
      </c>
      <c r="B5">
        <v>18</v>
      </c>
      <c r="C5" t="s">
        <v>1445</v>
      </c>
      <c r="D5" t="s">
        <v>1446</v>
      </c>
      <c r="E5" s="2" t="s">
        <v>1447</v>
      </c>
      <c r="F5" t="s">
        <v>574</v>
      </c>
      <c r="G5" t="s">
        <v>1448</v>
      </c>
      <c r="H5" t="s">
        <v>1449</v>
      </c>
      <c r="I5">
        <v>15</v>
      </c>
      <c r="J5">
        <v>16</v>
      </c>
      <c r="K5">
        <v>2018</v>
      </c>
      <c r="L5" t="s">
        <v>69</v>
      </c>
      <c r="Q5" s="2" t="s">
        <v>5319</v>
      </c>
      <c r="R5" s="2" t="s">
        <v>5432</v>
      </c>
    </row>
    <row r="6" spans="1:31" x14ac:dyDescent="0.25">
      <c r="A6" s="2" t="s">
        <v>5326</v>
      </c>
      <c r="B6">
        <v>20</v>
      </c>
      <c r="C6" t="s">
        <v>4537</v>
      </c>
      <c r="D6" t="s">
        <v>4538</v>
      </c>
      <c r="E6" s="2" t="s">
        <v>4539</v>
      </c>
      <c r="F6" t="s">
        <v>1168</v>
      </c>
      <c r="G6" t="s">
        <v>69</v>
      </c>
      <c r="H6" t="s">
        <v>4540</v>
      </c>
      <c r="I6">
        <v>74</v>
      </c>
      <c r="J6">
        <v>75</v>
      </c>
      <c r="K6">
        <v>2009</v>
      </c>
      <c r="L6" t="s">
        <v>69</v>
      </c>
      <c r="M6" s="2" t="s">
        <v>5334</v>
      </c>
      <c r="Q6" s="2" t="s">
        <v>5333</v>
      </c>
      <c r="R6" s="2" t="s">
        <v>5433</v>
      </c>
    </row>
    <row r="7" spans="1:31" x14ac:dyDescent="0.25">
      <c r="A7" s="2" t="s">
        <v>5304</v>
      </c>
      <c r="B7">
        <v>26</v>
      </c>
      <c r="C7" t="s">
        <v>1808</v>
      </c>
      <c r="D7" t="s">
        <v>1809</v>
      </c>
      <c r="E7" s="2" t="s">
        <v>1810</v>
      </c>
      <c r="F7" t="s">
        <v>332</v>
      </c>
      <c r="G7" t="s">
        <v>1811</v>
      </c>
      <c r="H7" t="s">
        <v>1812</v>
      </c>
      <c r="I7">
        <v>20</v>
      </c>
      <c r="J7">
        <v>20</v>
      </c>
      <c r="K7">
        <v>2017</v>
      </c>
      <c r="L7" t="s">
        <v>69</v>
      </c>
      <c r="M7" s="2" t="s">
        <v>5424</v>
      </c>
      <c r="P7" t="s">
        <v>5423</v>
      </c>
      <c r="Q7" s="2" t="s">
        <v>5333</v>
      </c>
      <c r="R7" s="2" t="s">
        <v>5433</v>
      </c>
    </row>
    <row r="8" spans="1:31" x14ac:dyDescent="0.25">
      <c r="A8" s="2" t="s">
        <v>5330</v>
      </c>
      <c r="B8">
        <v>28</v>
      </c>
      <c r="C8" t="s">
        <v>3113</v>
      </c>
      <c r="D8" t="s">
        <v>3114</v>
      </c>
      <c r="E8" s="2" t="s">
        <v>3115</v>
      </c>
      <c r="F8" t="s">
        <v>3116</v>
      </c>
      <c r="G8" t="s">
        <v>3117</v>
      </c>
      <c r="H8" t="s">
        <v>3118</v>
      </c>
      <c r="I8">
        <v>7</v>
      </c>
      <c r="J8">
        <v>7</v>
      </c>
      <c r="K8">
        <v>2014</v>
      </c>
      <c r="L8" t="s">
        <v>69</v>
      </c>
      <c r="M8" s="2" t="s">
        <v>5428</v>
      </c>
      <c r="P8" t="s">
        <v>5425</v>
      </c>
      <c r="Q8" s="2" t="s">
        <v>5319</v>
      </c>
      <c r="R8" s="2" t="s">
        <v>5432</v>
      </c>
    </row>
    <row r="9" spans="1:31" x14ac:dyDescent="0.25">
      <c r="A9" s="2" t="s">
        <v>5331</v>
      </c>
      <c r="B9">
        <v>29</v>
      </c>
      <c r="C9" t="s">
        <v>822</v>
      </c>
      <c r="D9" t="s">
        <v>823</v>
      </c>
      <c r="E9" s="2" t="s">
        <v>824</v>
      </c>
      <c r="F9" t="s">
        <v>72</v>
      </c>
      <c r="G9" t="s">
        <v>825</v>
      </c>
      <c r="H9" t="s">
        <v>826</v>
      </c>
      <c r="I9">
        <v>1</v>
      </c>
      <c r="J9">
        <v>1</v>
      </c>
      <c r="K9">
        <v>2019</v>
      </c>
      <c r="L9" t="s">
        <v>69</v>
      </c>
      <c r="P9" t="s">
        <v>5429</v>
      </c>
      <c r="Q9" s="2" t="s">
        <v>5319</v>
      </c>
      <c r="R9" s="2" t="s">
        <v>5432</v>
      </c>
    </row>
    <row r="10" spans="1:31" x14ac:dyDescent="0.25">
      <c r="A10" s="2" t="s">
        <v>5304</v>
      </c>
      <c r="B10">
        <v>31</v>
      </c>
      <c r="C10" t="s">
        <v>2016</v>
      </c>
      <c r="D10" t="s">
        <v>2017</v>
      </c>
      <c r="E10" s="7" t="s">
        <v>2018</v>
      </c>
      <c r="F10" t="s">
        <v>72</v>
      </c>
      <c r="G10" t="s">
        <v>2019</v>
      </c>
      <c r="H10" t="s">
        <v>2020</v>
      </c>
      <c r="I10">
        <v>27</v>
      </c>
      <c r="J10">
        <v>27</v>
      </c>
      <c r="K10">
        <v>2016</v>
      </c>
      <c r="L10" t="s">
        <v>69</v>
      </c>
      <c r="M10" s="2" t="s">
        <v>5335</v>
      </c>
      <c r="Q10" s="2" t="s">
        <v>5333</v>
      </c>
      <c r="R10" s="2" t="s">
        <v>5433</v>
      </c>
    </row>
    <row r="11" spans="1:31" x14ac:dyDescent="0.25">
      <c r="A11" s="2" t="s">
        <v>5304</v>
      </c>
      <c r="B11">
        <v>32</v>
      </c>
      <c r="C11" t="s">
        <v>4434</v>
      </c>
      <c r="D11" t="s">
        <v>4435</v>
      </c>
      <c r="E11" t="s">
        <v>4436</v>
      </c>
      <c r="F11" t="s">
        <v>386</v>
      </c>
      <c r="G11" t="s">
        <v>4437</v>
      </c>
      <c r="H11" t="s">
        <v>4438</v>
      </c>
      <c r="I11">
        <v>165</v>
      </c>
      <c r="J11">
        <v>165</v>
      </c>
      <c r="K11">
        <v>2009</v>
      </c>
      <c r="L11" t="s">
        <v>69</v>
      </c>
      <c r="M11" s="2" t="s">
        <v>5336</v>
      </c>
      <c r="Q11" s="2" t="s">
        <v>5333</v>
      </c>
      <c r="R11" s="2" t="s">
        <v>5433</v>
      </c>
    </row>
    <row r="12" spans="1:31" x14ac:dyDescent="0.25">
      <c r="A12" s="2" t="s">
        <v>5304</v>
      </c>
      <c r="B12">
        <v>35</v>
      </c>
      <c r="C12" t="s">
        <v>3782</v>
      </c>
      <c r="D12" t="s">
        <v>3783</v>
      </c>
      <c r="E12" t="s">
        <v>3784</v>
      </c>
      <c r="F12" t="s">
        <v>72</v>
      </c>
      <c r="G12" t="s">
        <v>3785</v>
      </c>
      <c r="H12" t="s">
        <v>3786</v>
      </c>
      <c r="I12">
        <v>30</v>
      </c>
      <c r="J12">
        <v>32</v>
      </c>
      <c r="K12">
        <v>2012</v>
      </c>
      <c r="L12" t="s">
        <v>69</v>
      </c>
      <c r="M12" s="2" t="s">
        <v>5337</v>
      </c>
      <c r="Q12" s="2" t="s">
        <v>5333</v>
      </c>
      <c r="R12" s="2" t="s">
        <v>5433</v>
      </c>
    </row>
    <row r="13" spans="1:31" x14ac:dyDescent="0.25">
      <c r="A13" s="2" t="s">
        <v>5338</v>
      </c>
      <c r="B13">
        <v>38</v>
      </c>
      <c r="C13" t="s">
        <v>4815</v>
      </c>
      <c r="D13" t="s">
        <v>4816</v>
      </c>
      <c r="E13" t="s">
        <v>4817</v>
      </c>
      <c r="F13" t="s">
        <v>1904</v>
      </c>
      <c r="G13" t="s">
        <v>4818</v>
      </c>
      <c r="H13" t="s">
        <v>4819</v>
      </c>
      <c r="I13">
        <v>42</v>
      </c>
      <c r="J13">
        <v>42</v>
      </c>
      <c r="K13">
        <v>2007</v>
      </c>
      <c r="L13" t="s">
        <v>69</v>
      </c>
      <c r="M13" s="2" t="s">
        <v>5340</v>
      </c>
      <c r="P13" s="2" t="s">
        <v>5339</v>
      </c>
      <c r="Q13" s="2" t="s">
        <v>5341</v>
      </c>
      <c r="R13" s="2" t="s">
        <v>5432</v>
      </c>
    </row>
    <row r="14" spans="1:31" x14ac:dyDescent="0.25">
      <c r="A14" s="2" t="s">
        <v>5338</v>
      </c>
      <c r="B14">
        <v>44</v>
      </c>
      <c r="C14" t="s">
        <v>2684</v>
      </c>
      <c r="D14" t="s">
        <v>2685</v>
      </c>
      <c r="E14" t="s">
        <v>2686</v>
      </c>
      <c r="F14" t="s">
        <v>1267</v>
      </c>
      <c r="G14" t="s">
        <v>69</v>
      </c>
      <c r="H14" t="s">
        <v>2687</v>
      </c>
      <c r="I14">
        <v>31</v>
      </c>
      <c r="J14">
        <v>32</v>
      </c>
      <c r="K14">
        <v>2015</v>
      </c>
      <c r="L14" t="s">
        <v>69</v>
      </c>
      <c r="M14" s="2" t="s">
        <v>5344</v>
      </c>
      <c r="P14" s="2" t="s">
        <v>5345</v>
      </c>
      <c r="Q14" s="2" t="s">
        <v>5333</v>
      </c>
      <c r="R14" s="2" t="s">
        <v>5433</v>
      </c>
    </row>
    <row r="16" spans="1:31" x14ac:dyDescent="0.25">
      <c r="A16" s="2" t="s">
        <v>5346</v>
      </c>
      <c r="B16">
        <v>46</v>
      </c>
      <c r="C16" t="s">
        <v>262</v>
      </c>
      <c r="D16" t="s">
        <v>263</v>
      </c>
      <c r="E16" t="s">
        <v>264</v>
      </c>
      <c r="F16" t="s">
        <v>72</v>
      </c>
      <c r="G16" t="s">
        <v>265</v>
      </c>
      <c r="H16" t="s">
        <v>266</v>
      </c>
      <c r="I16">
        <v>7</v>
      </c>
      <c r="J16">
        <v>7</v>
      </c>
      <c r="K16">
        <v>2020</v>
      </c>
      <c r="L16" t="s">
        <v>69</v>
      </c>
      <c r="P16" s="2" t="s">
        <v>5347</v>
      </c>
      <c r="Q16" s="2" t="s">
        <v>5333</v>
      </c>
      <c r="R16" s="2" t="s">
        <v>5432</v>
      </c>
    </row>
    <row r="17" spans="1:18" x14ac:dyDescent="0.25">
      <c r="A17" s="2" t="s">
        <v>5348</v>
      </c>
      <c r="B17">
        <v>48</v>
      </c>
      <c r="C17" t="s">
        <v>4940</v>
      </c>
      <c r="D17" t="s">
        <v>4941</v>
      </c>
      <c r="E17" t="s">
        <v>4942</v>
      </c>
      <c r="F17" t="s">
        <v>655</v>
      </c>
      <c r="G17" t="s">
        <v>4943</v>
      </c>
      <c r="H17" t="s">
        <v>4944</v>
      </c>
      <c r="I17">
        <v>162</v>
      </c>
      <c r="J17">
        <v>163</v>
      </c>
      <c r="K17">
        <v>2007</v>
      </c>
      <c r="L17" t="s">
        <v>69</v>
      </c>
      <c r="M17" s="2" t="s">
        <v>5349</v>
      </c>
      <c r="Q17" s="2" t="s">
        <v>5333</v>
      </c>
      <c r="R17" s="2" t="s">
        <v>5433</v>
      </c>
    </row>
    <row r="18" spans="1:18" x14ac:dyDescent="0.25">
      <c r="A18" s="2" t="s">
        <v>5352</v>
      </c>
      <c r="B18">
        <v>49</v>
      </c>
      <c r="C18" t="s">
        <v>3289</v>
      </c>
      <c r="D18" t="s">
        <v>3290</v>
      </c>
      <c r="E18" t="s">
        <v>3291</v>
      </c>
      <c r="F18" t="s">
        <v>1123</v>
      </c>
      <c r="G18" t="s">
        <v>3292</v>
      </c>
      <c r="H18" t="s">
        <v>3293</v>
      </c>
      <c r="I18">
        <v>4</v>
      </c>
      <c r="J18">
        <v>5</v>
      </c>
      <c r="K18">
        <v>2013</v>
      </c>
      <c r="L18" t="s">
        <v>69</v>
      </c>
      <c r="M18" s="2" t="s">
        <v>5351</v>
      </c>
      <c r="P18" s="2" t="s">
        <v>5350</v>
      </c>
      <c r="Q18" s="2" t="s">
        <v>5333</v>
      </c>
      <c r="R18" s="2" t="s">
        <v>5432</v>
      </c>
    </row>
    <row r="19" spans="1:18" x14ac:dyDescent="0.25">
      <c r="A19" s="2" t="s">
        <v>5338</v>
      </c>
      <c r="B19">
        <v>50</v>
      </c>
      <c r="C19" t="s">
        <v>2042</v>
      </c>
      <c r="D19" t="s">
        <v>2043</v>
      </c>
      <c r="E19" t="s">
        <v>2044</v>
      </c>
      <c r="F19" t="s">
        <v>2045</v>
      </c>
      <c r="G19" t="s">
        <v>2046</v>
      </c>
      <c r="H19" t="s">
        <v>2047</v>
      </c>
      <c r="I19">
        <v>4</v>
      </c>
      <c r="J19">
        <v>5</v>
      </c>
      <c r="K19">
        <v>2016</v>
      </c>
      <c r="L19" t="s">
        <v>69</v>
      </c>
      <c r="M19" s="2" t="s">
        <v>5353</v>
      </c>
      <c r="Q19" s="2" t="s">
        <v>5333</v>
      </c>
      <c r="R19" s="2" t="s">
        <v>5433</v>
      </c>
    </row>
    <row r="20" spans="1:18" x14ac:dyDescent="0.25">
      <c r="A20" s="2" t="s">
        <v>5356</v>
      </c>
      <c r="B20">
        <v>53</v>
      </c>
      <c r="C20" t="s">
        <v>3801</v>
      </c>
      <c r="D20" t="s">
        <v>3802</v>
      </c>
      <c r="E20" t="s">
        <v>3803</v>
      </c>
      <c r="F20" t="s">
        <v>111</v>
      </c>
      <c r="G20" t="s">
        <v>3804</v>
      </c>
      <c r="H20" t="s">
        <v>3805</v>
      </c>
      <c r="I20">
        <v>22</v>
      </c>
      <c r="J20">
        <v>22</v>
      </c>
      <c r="K20">
        <v>2012</v>
      </c>
      <c r="L20" t="s">
        <v>69</v>
      </c>
      <c r="M20" s="2" t="s">
        <v>5357</v>
      </c>
      <c r="Q20" s="2" t="s">
        <v>5319</v>
      </c>
      <c r="R20" s="2" t="s">
        <v>5432</v>
      </c>
    </row>
    <row r="21" spans="1:18" x14ac:dyDescent="0.25">
      <c r="A21" t="s">
        <v>5361</v>
      </c>
      <c r="B21">
        <v>58</v>
      </c>
      <c r="C21" t="s">
        <v>5178</v>
      </c>
      <c r="D21" t="s">
        <v>5178</v>
      </c>
      <c r="E21" t="s">
        <v>5179</v>
      </c>
      <c r="F21" t="s">
        <v>72</v>
      </c>
      <c r="G21" t="s">
        <v>5180</v>
      </c>
      <c r="H21" t="s">
        <v>5181</v>
      </c>
      <c r="I21">
        <v>78</v>
      </c>
      <c r="J21">
        <v>81</v>
      </c>
      <c r="K21">
        <v>2003</v>
      </c>
      <c r="L21" t="s">
        <v>69</v>
      </c>
      <c r="M21" t="s">
        <v>5362</v>
      </c>
      <c r="P21" t="s">
        <v>5363</v>
      </c>
      <c r="Q21" t="s">
        <v>5333</v>
      </c>
      <c r="R21" s="2" t="s">
        <v>5433</v>
      </c>
    </row>
    <row r="22" spans="1:18" x14ac:dyDescent="0.25">
      <c r="A22" t="s">
        <v>5304</v>
      </c>
      <c r="B22">
        <v>60</v>
      </c>
      <c r="C22" t="s">
        <v>4035</v>
      </c>
      <c r="D22" t="s">
        <v>4036</v>
      </c>
      <c r="E22" t="s">
        <v>4037</v>
      </c>
      <c r="F22" t="s">
        <v>72</v>
      </c>
      <c r="G22" t="s">
        <v>4038</v>
      </c>
      <c r="H22" t="s">
        <v>4039</v>
      </c>
      <c r="I22">
        <v>10</v>
      </c>
      <c r="J22">
        <v>10</v>
      </c>
      <c r="K22">
        <v>2011</v>
      </c>
      <c r="L22" t="s">
        <v>69</v>
      </c>
      <c r="M22" t="s">
        <v>5364</v>
      </c>
      <c r="Q22" t="s">
        <v>5333</v>
      </c>
      <c r="R22" s="2" t="s">
        <v>5433</v>
      </c>
    </row>
    <row r="23" spans="1:18" x14ac:dyDescent="0.25">
      <c r="A23" t="s">
        <v>5365</v>
      </c>
      <c r="B23">
        <v>62</v>
      </c>
      <c r="C23" t="s">
        <v>3137</v>
      </c>
      <c r="D23" t="s">
        <v>3138</v>
      </c>
      <c r="E23" t="s">
        <v>3139</v>
      </c>
      <c r="F23" t="s">
        <v>655</v>
      </c>
      <c r="G23" t="s">
        <v>3140</v>
      </c>
      <c r="H23" t="s">
        <v>3141</v>
      </c>
      <c r="I23">
        <v>10</v>
      </c>
      <c r="J23">
        <v>11</v>
      </c>
      <c r="K23">
        <v>2013</v>
      </c>
      <c r="L23" t="s">
        <v>69</v>
      </c>
      <c r="M23" s="2" t="s">
        <v>5377</v>
      </c>
      <c r="Q23" s="2" t="s">
        <v>5333</v>
      </c>
      <c r="R23" s="2" t="s">
        <v>5433</v>
      </c>
    </row>
    <row r="24" spans="1:18" x14ac:dyDescent="0.25">
      <c r="A24" t="s">
        <v>5304</v>
      </c>
      <c r="B24">
        <v>67</v>
      </c>
      <c r="C24" t="s">
        <v>2508</v>
      </c>
      <c r="D24" t="s">
        <v>2509</v>
      </c>
      <c r="E24" t="s">
        <v>2510</v>
      </c>
      <c r="F24" t="s">
        <v>348</v>
      </c>
      <c r="G24" t="s">
        <v>2511</v>
      </c>
      <c r="H24" t="s">
        <v>2512</v>
      </c>
      <c r="I24">
        <v>4</v>
      </c>
      <c r="J24">
        <v>5</v>
      </c>
      <c r="K24">
        <v>2015</v>
      </c>
      <c r="L24" t="s">
        <v>69</v>
      </c>
      <c r="M24" t="s">
        <v>5371</v>
      </c>
      <c r="N24" t="s">
        <v>5372</v>
      </c>
      <c r="Q24" t="s">
        <v>5333</v>
      </c>
      <c r="R24" s="2" t="s">
        <v>5433</v>
      </c>
    </row>
    <row r="25" spans="1:18" x14ac:dyDescent="0.25">
      <c r="R25" s="2"/>
    </row>
    <row r="26" spans="1:18" x14ac:dyDescent="0.25">
      <c r="A26" t="s">
        <v>5304</v>
      </c>
      <c r="B26">
        <v>70</v>
      </c>
      <c r="C26" t="s">
        <v>2089</v>
      </c>
      <c r="D26" t="s">
        <v>2090</v>
      </c>
      <c r="E26" s="2" t="s">
        <v>2091</v>
      </c>
      <c r="F26" t="s">
        <v>332</v>
      </c>
      <c r="G26" t="s">
        <v>2092</v>
      </c>
      <c r="H26" t="s">
        <v>2093</v>
      </c>
      <c r="I26">
        <v>25</v>
      </c>
      <c r="J26">
        <v>29</v>
      </c>
      <c r="K26">
        <v>2016</v>
      </c>
      <c r="L26" t="s">
        <v>69</v>
      </c>
      <c r="M26" s="2" t="s">
        <v>5379</v>
      </c>
      <c r="N26" s="2" t="s">
        <v>5378</v>
      </c>
      <c r="Q26" s="2" t="s">
        <v>5333</v>
      </c>
      <c r="R26" s="2" t="s">
        <v>5433</v>
      </c>
    </row>
    <row r="27" spans="1:18" x14ac:dyDescent="0.25">
      <c r="A27" t="s">
        <v>5338</v>
      </c>
      <c r="B27">
        <v>75</v>
      </c>
      <c r="C27" t="s">
        <v>2005</v>
      </c>
      <c r="D27" t="s">
        <v>2006</v>
      </c>
      <c r="E27" t="s">
        <v>2007</v>
      </c>
      <c r="F27" t="s">
        <v>2008</v>
      </c>
      <c r="G27" t="s">
        <v>2009</v>
      </c>
      <c r="H27" t="s">
        <v>2010</v>
      </c>
      <c r="I27">
        <v>6</v>
      </c>
      <c r="J27">
        <v>6</v>
      </c>
      <c r="K27">
        <v>2016</v>
      </c>
      <c r="L27" t="s">
        <v>69</v>
      </c>
      <c r="M27" s="2" t="s">
        <v>5381</v>
      </c>
      <c r="P27" t="s">
        <v>5380</v>
      </c>
      <c r="Q27" s="2" t="s">
        <v>5382</v>
      </c>
      <c r="R27" s="2" t="s">
        <v>5432</v>
      </c>
    </row>
    <row r="28" spans="1:18" x14ac:dyDescent="0.25">
      <c r="A28" t="s">
        <v>5338</v>
      </c>
      <c r="B28">
        <v>76</v>
      </c>
      <c r="C28" t="s">
        <v>2466</v>
      </c>
      <c r="D28" t="s">
        <v>2467</v>
      </c>
      <c r="E28" t="s">
        <v>2468</v>
      </c>
      <c r="F28" t="s">
        <v>1267</v>
      </c>
      <c r="G28" t="s">
        <v>69</v>
      </c>
      <c r="H28" t="s">
        <v>2469</v>
      </c>
      <c r="I28">
        <v>4</v>
      </c>
      <c r="J28">
        <v>4</v>
      </c>
      <c r="K28">
        <v>2015</v>
      </c>
      <c r="L28" t="s">
        <v>69</v>
      </c>
      <c r="M28" s="2" t="s">
        <v>5383</v>
      </c>
      <c r="P28" s="2" t="s">
        <v>5384</v>
      </c>
      <c r="Q28" s="2" t="s">
        <v>5333</v>
      </c>
      <c r="R28" s="2" t="s">
        <v>5433</v>
      </c>
    </row>
    <row r="29" spans="1:18" x14ac:dyDescent="0.25">
      <c r="A29" s="3" t="s">
        <v>5376</v>
      </c>
      <c r="B29">
        <v>78</v>
      </c>
      <c r="C29" t="s">
        <v>3316</v>
      </c>
      <c r="D29" t="s">
        <v>3317</v>
      </c>
      <c r="E29" t="s">
        <v>3318</v>
      </c>
      <c r="F29" t="s">
        <v>72</v>
      </c>
      <c r="G29" t="s">
        <v>3319</v>
      </c>
      <c r="H29" t="s">
        <v>3320</v>
      </c>
      <c r="I29">
        <v>46</v>
      </c>
      <c r="J29">
        <v>47</v>
      </c>
      <c r="K29">
        <v>2013</v>
      </c>
      <c r="L29" t="s">
        <v>69</v>
      </c>
      <c r="M29" s="2" t="s">
        <v>5385</v>
      </c>
      <c r="P29" t="s">
        <v>5386</v>
      </c>
      <c r="Q29" s="2" t="s">
        <v>5319</v>
      </c>
      <c r="R29" s="2" t="s">
        <v>5432</v>
      </c>
    </row>
    <row r="30" spans="1:18" x14ac:dyDescent="0.25">
      <c r="A30" s="2" t="s">
        <v>5304</v>
      </c>
      <c r="B30">
        <v>80</v>
      </c>
      <c r="C30" t="s">
        <v>1236</v>
      </c>
      <c r="D30" t="s">
        <v>1237</v>
      </c>
      <c r="E30" t="s">
        <v>1238</v>
      </c>
      <c r="F30" t="s">
        <v>1239</v>
      </c>
      <c r="G30" t="s">
        <v>1240</v>
      </c>
      <c r="H30" t="s">
        <v>1241</v>
      </c>
      <c r="I30">
        <v>2</v>
      </c>
      <c r="J30">
        <v>4</v>
      </c>
      <c r="K30">
        <v>2018</v>
      </c>
      <c r="L30" t="s">
        <v>69</v>
      </c>
      <c r="M30" s="2" t="s">
        <v>5301</v>
      </c>
      <c r="P30" s="2" t="s">
        <v>5387</v>
      </c>
      <c r="Q30" s="2" t="s">
        <v>5388</v>
      </c>
      <c r="R30" s="2" t="s">
        <v>5432</v>
      </c>
    </row>
    <row r="31" spans="1:18" x14ac:dyDescent="0.25">
      <c r="A31" s="2" t="s">
        <v>5394</v>
      </c>
      <c r="B31">
        <v>84</v>
      </c>
      <c r="C31" t="s">
        <v>4904</v>
      </c>
      <c r="D31" t="s">
        <v>4905</v>
      </c>
      <c r="E31" t="s">
        <v>4906</v>
      </c>
      <c r="F31" t="s">
        <v>416</v>
      </c>
      <c r="G31" t="s">
        <v>4907</v>
      </c>
      <c r="H31" t="s">
        <v>4908</v>
      </c>
      <c r="I31">
        <v>1777</v>
      </c>
      <c r="J31">
        <v>1816</v>
      </c>
      <c r="K31">
        <v>2007</v>
      </c>
      <c r="L31" t="s">
        <v>69</v>
      </c>
      <c r="Q31" s="2" t="s">
        <v>5333</v>
      </c>
      <c r="R31" s="2" t="s">
        <v>5433</v>
      </c>
    </row>
    <row r="32" spans="1:18" x14ac:dyDescent="0.25">
      <c r="A32" s="2" t="s">
        <v>5304</v>
      </c>
      <c r="B32">
        <v>86</v>
      </c>
      <c r="C32" t="s">
        <v>1729</v>
      </c>
      <c r="D32" t="s">
        <v>1730</v>
      </c>
      <c r="E32" s="2" t="s">
        <v>1731</v>
      </c>
      <c r="F32" t="s">
        <v>236</v>
      </c>
      <c r="G32" t="s">
        <v>69</v>
      </c>
      <c r="H32" t="s">
        <v>1732</v>
      </c>
      <c r="I32">
        <v>12</v>
      </c>
      <c r="J32">
        <v>13</v>
      </c>
      <c r="K32">
        <v>2017</v>
      </c>
      <c r="L32" t="s">
        <v>69</v>
      </c>
      <c r="P32" t="s">
        <v>5430</v>
      </c>
      <c r="Q32" s="2" t="s">
        <v>5319</v>
      </c>
      <c r="R32" s="2" t="s">
        <v>5432</v>
      </c>
    </row>
    <row r="33" spans="1:18" x14ac:dyDescent="0.25">
      <c r="A33" s="2" t="s">
        <v>5304</v>
      </c>
      <c r="B33">
        <v>94</v>
      </c>
      <c r="C33" t="s">
        <v>1978</v>
      </c>
      <c r="D33" t="s">
        <v>1979</v>
      </c>
      <c r="E33" t="s">
        <v>1980</v>
      </c>
      <c r="F33" t="s">
        <v>1302</v>
      </c>
      <c r="G33" t="s">
        <v>1981</v>
      </c>
      <c r="H33" t="s">
        <v>1982</v>
      </c>
      <c r="I33">
        <v>16</v>
      </c>
      <c r="J33">
        <v>16</v>
      </c>
      <c r="K33">
        <v>2016</v>
      </c>
      <c r="L33" t="s">
        <v>69</v>
      </c>
      <c r="M33" s="2" t="s">
        <v>5397</v>
      </c>
      <c r="P33" s="2" t="s">
        <v>5396</v>
      </c>
      <c r="Q33" s="2" t="s">
        <v>5333</v>
      </c>
      <c r="R33" s="2" t="s">
        <v>5433</v>
      </c>
    </row>
    <row r="34" spans="1:18" x14ac:dyDescent="0.25">
      <c r="A34" s="3" t="s">
        <v>5398</v>
      </c>
      <c r="B34">
        <v>95</v>
      </c>
      <c r="C34" t="s">
        <v>3584</v>
      </c>
      <c r="D34" t="s">
        <v>3585</v>
      </c>
      <c r="E34" t="s">
        <v>3586</v>
      </c>
      <c r="F34" t="s">
        <v>3587</v>
      </c>
      <c r="G34" t="s">
        <v>3588</v>
      </c>
      <c r="H34" t="s">
        <v>3589</v>
      </c>
      <c r="I34">
        <v>25</v>
      </c>
      <c r="J34">
        <v>26</v>
      </c>
      <c r="K34">
        <v>2012</v>
      </c>
      <c r="L34" t="s">
        <v>69</v>
      </c>
      <c r="P34" s="2" t="s">
        <v>5402</v>
      </c>
      <c r="Q34" s="2" t="s">
        <v>5319</v>
      </c>
      <c r="R34" s="2" t="s">
        <v>5432</v>
      </c>
    </row>
    <row r="35" spans="1:18" x14ac:dyDescent="0.25">
      <c r="A35" s="2" t="s">
        <v>5399</v>
      </c>
      <c r="B35">
        <v>96</v>
      </c>
      <c r="C35" t="s">
        <v>1102</v>
      </c>
      <c r="D35" t="s">
        <v>1103</v>
      </c>
      <c r="E35" t="s">
        <v>1104</v>
      </c>
      <c r="F35" t="s">
        <v>127</v>
      </c>
      <c r="G35" t="s">
        <v>1105</v>
      </c>
      <c r="H35" t="s">
        <v>1106</v>
      </c>
      <c r="I35">
        <v>5</v>
      </c>
      <c r="J35">
        <v>5</v>
      </c>
      <c r="K35">
        <v>2018</v>
      </c>
      <c r="L35" t="s">
        <v>69</v>
      </c>
      <c r="P35" t="s">
        <v>5401</v>
      </c>
      <c r="Q35" s="2" t="s">
        <v>5319</v>
      </c>
      <c r="R35" s="2" t="s">
        <v>5432</v>
      </c>
    </row>
    <row r="36" spans="1:18" x14ac:dyDescent="0.25">
      <c r="A36" s="2" t="s">
        <v>5304</v>
      </c>
      <c r="B36">
        <v>98</v>
      </c>
      <c r="C36" t="s">
        <v>161</v>
      </c>
      <c r="D36" t="s">
        <v>162</v>
      </c>
      <c r="E36" t="s">
        <v>163</v>
      </c>
      <c r="F36" t="s">
        <v>72</v>
      </c>
      <c r="G36" t="s">
        <v>164</v>
      </c>
      <c r="H36" t="s">
        <v>165</v>
      </c>
      <c r="I36">
        <v>0</v>
      </c>
      <c r="J36">
        <v>0</v>
      </c>
      <c r="K36">
        <v>2020</v>
      </c>
      <c r="L36" t="s">
        <v>69</v>
      </c>
      <c r="M36" s="2" t="s">
        <v>5403</v>
      </c>
      <c r="P36" s="2" t="s">
        <v>5404</v>
      </c>
      <c r="Q36" s="2" t="s">
        <v>5405</v>
      </c>
      <c r="R36" s="2" t="s">
        <v>5432</v>
      </c>
    </row>
    <row r="37" spans="1:18" x14ac:dyDescent="0.25">
      <c r="A37" s="2" t="s">
        <v>5304</v>
      </c>
      <c r="B37">
        <v>101</v>
      </c>
      <c r="C37" t="s">
        <v>3172</v>
      </c>
      <c r="D37" t="s">
        <v>3173</v>
      </c>
      <c r="E37" t="s">
        <v>3174</v>
      </c>
      <c r="F37" t="s">
        <v>332</v>
      </c>
      <c r="G37" t="s">
        <v>3175</v>
      </c>
      <c r="H37" t="s">
        <v>3176</v>
      </c>
      <c r="I37">
        <v>8</v>
      </c>
      <c r="J37">
        <v>10</v>
      </c>
      <c r="K37">
        <v>2013</v>
      </c>
      <c r="L37" t="s">
        <v>69</v>
      </c>
      <c r="M37" s="2" t="s">
        <v>5410</v>
      </c>
      <c r="P37" s="2" t="s">
        <v>5409</v>
      </c>
      <c r="Q37" s="2" t="s">
        <v>5333</v>
      </c>
      <c r="R37" s="2" t="s">
        <v>5433</v>
      </c>
    </row>
    <row r="38" spans="1:18" x14ac:dyDescent="0.25">
      <c r="A38" s="2" t="s">
        <v>5304</v>
      </c>
      <c r="B38">
        <v>104</v>
      </c>
      <c r="C38" t="s">
        <v>4385</v>
      </c>
      <c r="D38" t="s">
        <v>4386</v>
      </c>
      <c r="E38" s="2" t="s">
        <v>4387</v>
      </c>
      <c r="F38" t="s">
        <v>4156</v>
      </c>
      <c r="G38" t="s">
        <v>69</v>
      </c>
      <c r="H38" t="s">
        <v>4388</v>
      </c>
      <c r="I38">
        <v>7</v>
      </c>
      <c r="J38">
        <v>7</v>
      </c>
      <c r="K38">
        <v>2009</v>
      </c>
      <c r="L38" t="s">
        <v>69</v>
      </c>
      <c r="M38" s="2" t="s">
        <v>5412</v>
      </c>
      <c r="P38" t="s">
        <v>5413</v>
      </c>
      <c r="Q38" s="2" t="s">
        <v>5333</v>
      </c>
      <c r="R38" s="2" t="s">
        <v>5433</v>
      </c>
    </row>
    <row r="39" spans="1:18" x14ac:dyDescent="0.25">
      <c r="A39" s="3" t="s">
        <v>5415</v>
      </c>
      <c r="B39">
        <v>107</v>
      </c>
      <c r="C39" t="s">
        <v>3412</v>
      </c>
      <c r="D39" t="s">
        <v>3413</v>
      </c>
      <c r="E39" t="s">
        <v>3414</v>
      </c>
      <c r="F39" t="s">
        <v>236</v>
      </c>
      <c r="G39" t="s">
        <v>3415</v>
      </c>
      <c r="H39" t="s">
        <v>3416</v>
      </c>
      <c r="I39">
        <v>14</v>
      </c>
      <c r="J39">
        <v>15</v>
      </c>
      <c r="K39">
        <v>2013</v>
      </c>
      <c r="L39" t="s">
        <v>69</v>
      </c>
      <c r="M39" s="2" t="s">
        <v>5416</v>
      </c>
      <c r="P39" s="2" t="s">
        <v>5417</v>
      </c>
      <c r="Q39" s="2" t="s">
        <v>5333</v>
      </c>
      <c r="R39" s="2" t="s">
        <v>5433</v>
      </c>
    </row>
    <row r="40" spans="1:18" x14ac:dyDescent="0.25">
      <c r="A40" s="2" t="s">
        <v>5304</v>
      </c>
      <c r="B40">
        <v>109</v>
      </c>
      <c r="C40" t="s">
        <v>5006</v>
      </c>
      <c r="D40" t="s">
        <v>5007</v>
      </c>
      <c r="E40" t="s">
        <v>5008</v>
      </c>
      <c r="F40" t="s">
        <v>72</v>
      </c>
      <c r="G40" t="s">
        <v>5009</v>
      </c>
      <c r="H40" t="s">
        <v>5010</v>
      </c>
      <c r="I40">
        <v>31</v>
      </c>
      <c r="J40">
        <v>33</v>
      </c>
      <c r="K40">
        <v>2006</v>
      </c>
      <c r="L40" t="s">
        <v>69</v>
      </c>
      <c r="M40" s="2" t="s">
        <v>5418</v>
      </c>
      <c r="P40" s="2" t="s">
        <v>5419</v>
      </c>
      <c r="Q40" s="2" t="s">
        <v>5333</v>
      </c>
      <c r="R40" s="2" t="s">
        <v>5433</v>
      </c>
    </row>
    <row r="41" spans="1:18" x14ac:dyDescent="0.25">
      <c r="A41" s="2" t="s">
        <v>5304</v>
      </c>
      <c r="B41">
        <v>114</v>
      </c>
      <c r="C41" t="s">
        <v>1028</v>
      </c>
      <c r="D41" t="s">
        <v>1029</v>
      </c>
      <c r="E41" t="s">
        <v>1030</v>
      </c>
      <c r="F41" t="s">
        <v>1031</v>
      </c>
      <c r="G41" t="s">
        <v>1032</v>
      </c>
      <c r="H41" t="s">
        <v>1033</v>
      </c>
      <c r="I41">
        <v>2</v>
      </c>
      <c r="J41">
        <v>2</v>
      </c>
      <c r="K41">
        <v>2019</v>
      </c>
      <c r="L41" t="s">
        <v>69</v>
      </c>
      <c r="M41" s="2" t="s">
        <v>5422</v>
      </c>
      <c r="P41" t="s">
        <v>5421</v>
      </c>
      <c r="Q41" s="2" t="s">
        <v>5333</v>
      </c>
      <c r="R41" s="2" t="s">
        <v>5432</v>
      </c>
    </row>
    <row r="42" spans="1:18" x14ac:dyDescent="0.25">
      <c r="A42" s="2" t="s">
        <v>5304</v>
      </c>
      <c r="B42">
        <v>119</v>
      </c>
      <c r="C42" t="s">
        <v>3438</v>
      </c>
      <c r="D42" t="s">
        <v>3439</v>
      </c>
      <c r="E42" t="s">
        <v>3440</v>
      </c>
      <c r="F42" t="s">
        <v>72</v>
      </c>
      <c r="G42" t="s">
        <v>3441</v>
      </c>
      <c r="H42" t="s">
        <v>3442</v>
      </c>
      <c r="I42">
        <v>25</v>
      </c>
      <c r="J42">
        <v>26</v>
      </c>
      <c r="K42">
        <v>2013</v>
      </c>
      <c r="L42" t="s">
        <v>69</v>
      </c>
      <c r="P42" t="s">
        <v>5434</v>
      </c>
      <c r="Q42" t="s">
        <v>5319</v>
      </c>
      <c r="R42" t="s">
        <v>5432</v>
      </c>
    </row>
    <row r="43" spans="1:18" s="5" customFormat="1" x14ac:dyDescent="0.25">
      <c r="L43" s="5" t="s">
        <v>69</v>
      </c>
    </row>
    <row r="44" spans="1:18" x14ac:dyDescent="0.25">
      <c r="A44" s="3" t="s">
        <v>5435</v>
      </c>
      <c r="L44" t="s">
        <v>69</v>
      </c>
    </row>
    <row r="46" spans="1:18" x14ac:dyDescent="0.25">
      <c r="B46">
        <v>123</v>
      </c>
      <c r="C46" t="s">
        <v>3344</v>
      </c>
      <c r="D46" t="s">
        <v>3345</v>
      </c>
      <c r="E46" s="2" t="s">
        <v>3346</v>
      </c>
      <c r="F46" t="s">
        <v>72</v>
      </c>
      <c r="G46" t="s">
        <v>3347</v>
      </c>
      <c r="H46" t="s">
        <v>3348</v>
      </c>
      <c r="I46">
        <v>31</v>
      </c>
      <c r="J46">
        <v>32</v>
      </c>
      <c r="K46">
        <v>2013</v>
      </c>
      <c r="L46" t="s">
        <v>69</v>
      </c>
      <c r="M46" s="2" t="s">
        <v>5437</v>
      </c>
      <c r="P46" t="s">
        <v>5436</v>
      </c>
      <c r="Q46" s="2" t="s">
        <v>5333</v>
      </c>
      <c r="R46" s="2" t="s">
        <v>5433</v>
      </c>
    </row>
    <row r="47" spans="1:18" x14ac:dyDescent="0.25">
      <c r="B47">
        <v>124</v>
      </c>
      <c r="C47" t="s">
        <v>3870</v>
      </c>
      <c r="D47" t="s">
        <v>3871</v>
      </c>
      <c r="E47" t="s">
        <v>3872</v>
      </c>
      <c r="F47" t="s">
        <v>707</v>
      </c>
      <c r="G47" t="s">
        <v>3873</v>
      </c>
      <c r="H47" t="s">
        <v>3874</v>
      </c>
      <c r="I47">
        <v>23</v>
      </c>
      <c r="J47">
        <v>24</v>
      </c>
      <c r="K47">
        <v>2012</v>
      </c>
      <c r="L47" t="s">
        <v>69</v>
      </c>
      <c r="M47" s="2" t="s">
        <v>5438</v>
      </c>
      <c r="Q47" s="2" t="s">
        <v>5333</v>
      </c>
      <c r="R47" s="2" t="s">
        <v>5433</v>
      </c>
    </row>
    <row r="48" spans="1:18" x14ac:dyDescent="0.25">
      <c r="B48">
        <v>125</v>
      </c>
      <c r="C48" t="s">
        <v>4949</v>
      </c>
      <c r="D48" t="s">
        <v>4950</v>
      </c>
      <c r="E48" s="2" t="s">
        <v>4951</v>
      </c>
      <c r="F48" t="s">
        <v>72</v>
      </c>
      <c r="G48" t="s">
        <v>4952</v>
      </c>
      <c r="H48" t="s">
        <v>4953</v>
      </c>
      <c r="I48">
        <v>24</v>
      </c>
      <c r="J48">
        <v>24</v>
      </c>
      <c r="K48">
        <v>2007</v>
      </c>
      <c r="L48" t="s">
        <v>69</v>
      </c>
      <c r="P48" t="s">
        <v>5439</v>
      </c>
      <c r="Q48" s="2" t="s">
        <v>5319</v>
      </c>
      <c r="R48" s="2" t="s">
        <v>5432</v>
      </c>
    </row>
    <row r="49" spans="2:18" x14ac:dyDescent="0.25">
      <c r="B49">
        <v>126</v>
      </c>
      <c r="C49" t="s">
        <v>4707</v>
      </c>
      <c r="D49" t="s">
        <v>4708</v>
      </c>
      <c r="E49" t="s">
        <v>4709</v>
      </c>
      <c r="F49" t="s">
        <v>72</v>
      </c>
      <c r="G49" t="s">
        <v>4710</v>
      </c>
      <c r="H49" t="s">
        <v>4711</v>
      </c>
      <c r="I49">
        <v>30</v>
      </c>
      <c r="J49">
        <v>32</v>
      </c>
      <c r="K49">
        <v>2008</v>
      </c>
      <c r="L49" t="s">
        <v>69</v>
      </c>
      <c r="M49" s="2" t="s">
        <v>5440</v>
      </c>
      <c r="Q49" s="2" t="s">
        <v>5319</v>
      </c>
      <c r="R49" s="2" t="s">
        <v>5432</v>
      </c>
    </row>
    <row r="53" spans="2:18" x14ac:dyDescent="0.25">
      <c r="B53">
        <v>131</v>
      </c>
      <c r="C53" t="s">
        <v>4279</v>
      </c>
      <c r="D53" t="s">
        <v>4280</v>
      </c>
      <c r="E53" t="s">
        <v>4281</v>
      </c>
      <c r="F53" t="s">
        <v>1168</v>
      </c>
      <c r="G53" t="s">
        <v>69</v>
      </c>
      <c r="H53" t="s">
        <v>4282</v>
      </c>
      <c r="I53">
        <v>12</v>
      </c>
      <c r="J53">
        <v>12</v>
      </c>
      <c r="K53">
        <v>2010</v>
      </c>
      <c r="L53" t="s">
        <v>69</v>
      </c>
      <c r="M53" s="2" t="s">
        <v>5443</v>
      </c>
      <c r="Q53" s="2" t="s">
        <v>5333</v>
      </c>
      <c r="R53" s="2" t="s">
        <v>5433</v>
      </c>
    </row>
    <row r="54" spans="2:18" x14ac:dyDescent="0.25">
      <c r="B54">
        <v>132</v>
      </c>
      <c r="C54" t="s">
        <v>2618</v>
      </c>
      <c r="D54" t="s">
        <v>2619</v>
      </c>
      <c r="E54" t="s">
        <v>2620</v>
      </c>
      <c r="F54" t="s">
        <v>236</v>
      </c>
      <c r="G54" t="s">
        <v>69</v>
      </c>
      <c r="H54" t="s">
        <v>2621</v>
      </c>
      <c r="I54">
        <v>11</v>
      </c>
      <c r="J54">
        <v>11</v>
      </c>
      <c r="K54">
        <v>2015</v>
      </c>
      <c r="L54" t="s">
        <v>69</v>
      </c>
      <c r="M54" s="2" t="s">
        <v>5441</v>
      </c>
      <c r="Q54" s="2" t="s">
        <v>5319</v>
      </c>
      <c r="R54" s="2" t="s">
        <v>5432</v>
      </c>
    </row>
    <row r="55" spans="2:18" x14ac:dyDescent="0.25">
      <c r="B55">
        <v>133</v>
      </c>
      <c r="C55" t="s">
        <v>552</v>
      </c>
      <c r="D55" t="s">
        <v>553</v>
      </c>
      <c r="E55" t="s">
        <v>554</v>
      </c>
      <c r="F55" t="s">
        <v>332</v>
      </c>
      <c r="G55" t="s">
        <v>555</v>
      </c>
      <c r="H55" t="s">
        <v>556</v>
      </c>
      <c r="I55">
        <v>4</v>
      </c>
      <c r="J55">
        <v>4</v>
      </c>
      <c r="K55">
        <v>2020</v>
      </c>
      <c r="L55" t="s">
        <v>69</v>
      </c>
      <c r="M55" s="2" t="s">
        <v>5336</v>
      </c>
      <c r="Q55" s="2" t="s">
        <v>5333</v>
      </c>
      <c r="R55" s="2" t="s">
        <v>5433</v>
      </c>
    </row>
    <row r="56" spans="2:18" x14ac:dyDescent="0.25">
      <c r="B56">
        <v>134</v>
      </c>
      <c r="C56" t="s">
        <v>1192</v>
      </c>
      <c r="D56" t="s">
        <v>1193</v>
      </c>
      <c r="E56" t="s">
        <v>1194</v>
      </c>
      <c r="F56" t="s">
        <v>332</v>
      </c>
      <c r="G56" t="s">
        <v>1195</v>
      </c>
      <c r="H56" t="s">
        <v>1196</v>
      </c>
      <c r="I56">
        <v>15</v>
      </c>
      <c r="J56">
        <v>16</v>
      </c>
      <c r="K56">
        <v>2018</v>
      </c>
      <c r="L56" t="s">
        <v>69</v>
      </c>
      <c r="M56" s="2" t="s">
        <v>5336</v>
      </c>
      <c r="Q56" s="2" t="s">
        <v>5333</v>
      </c>
      <c r="R56" s="2" t="s">
        <v>5433</v>
      </c>
    </row>
    <row r="57" spans="2:18" x14ac:dyDescent="0.25">
      <c r="B57">
        <v>135</v>
      </c>
      <c r="C57" t="s">
        <v>4689</v>
      </c>
      <c r="D57" t="s">
        <v>4690</v>
      </c>
      <c r="E57" s="2" t="s">
        <v>4691</v>
      </c>
      <c r="F57" t="s">
        <v>348</v>
      </c>
      <c r="G57" t="s">
        <v>69</v>
      </c>
      <c r="H57" t="s">
        <v>4692</v>
      </c>
      <c r="I57">
        <v>29</v>
      </c>
      <c r="J57">
        <v>29</v>
      </c>
      <c r="K57">
        <v>2008</v>
      </c>
      <c r="L57" t="s">
        <v>69</v>
      </c>
      <c r="M57" s="2" t="s">
        <v>5445</v>
      </c>
      <c r="P57" t="s">
        <v>5444</v>
      </c>
      <c r="Q57" s="2" t="s">
        <v>5333</v>
      </c>
      <c r="R57" s="2" t="s">
        <v>5432</v>
      </c>
    </row>
    <row r="58" spans="2:18" x14ac:dyDescent="0.25">
      <c r="B58">
        <v>136</v>
      </c>
      <c r="C58" t="s">
        <v>878</v>
      </c>
      <c r="D58" t="s">
        <v>879</v>
      </c>
      <c r="E58" s="2" t="s">
        <v>880</v>
      </c>
      <c r="F58" t="s">
        <v>574</v>
      </c>
      <c r="G58" t="s">
        <v>881</v>
      </c>
      <c r="H58" t="s">
        <v>882</v>
      </c>
      <c r="I58">
        <v>7</v>
      </c>
      <c r="J58">
        <v>8</v>
      </c>
      <c r="K58">
        <v>2019</v>
      </c>
      <c r="L58" t="s">
        <v>69</v>
      </c>
      <c r="M58" s="2" t="s">
        <v>5446</v>
      </c>
      <c r="N58" t="s">
        <v>5447</v>
      </c>
      <c r="Q58" s="2" t="s">
        <v>5319</v>
      </c>
      <c r="R58" s="2" t="s">
        <v>5432</v>
      </c>
    </row>
    <row r="59" spans="2:18" x14ac:dyDescent="0.25">
      <c r="B59">
        <v>137</v>
      </c>
      <c r="C59" t="s">
        <v>1003</v>
      </c>
      <c r="D59" t="s">
        <v>1004</v>
      </c>
      <c r="E59" s="2" t="s">
        <v>1005</v>
      </c>
      <c r="F59" t="s">
        <v>332</v>
      </c>
      <c r="G59" t="s">
        <v>1006</v>
      </c>
      <c r="H59" t="s">
        <v>1007</v>
      </c>
      <c r="I59">
        <v>8</v>
      </c>
      <c r="J59">
        <v>8</v>
      </c>
      <c r="K59">
        <v>2019</v>
      </c>
      <c r="L59" t="s">
        <v>69</v>
      </c>
      <c r="N59" t="s">
        <v>5442</v>
      </c>
      <c r="Q59" s="2" t="s">
        <v>5319</v>
      </c>
      <c r="R59" s="2" t="s">
        <v>5432</v>
      </c>
    </row>
    <row r="60" spans="2:18" x14ac:dyDescent="0.25">
      <c r="B60">
        <v>138</v>
      </c>
      <c r="C60" t="s">
        <v>525</v>
      </c>
      <c r="D60" t="s">
        <v>526</v>
      </c>
      <c r="E60" t="s">
        <v>527</v>
      </c>
      <c r="F60" t="s">
        <v>273</v>
      </c>
      <c r="G60" t="s">
        <v>528</v>
      </c>
      <c r="H60" t="s">
        <v>529</v>
      </c>
      <c r="I60">
        <v>2</v>
      </c>
      <c r="J60">
        <v>2</v>
      </c>
      <c r="K60">
        <v>2020</v>
      </c>
      <c r="L60" t="s">
        <v>69</v>
      </c>
      <c r="M60" s="2" t="s">
        <v>5448</v>
      </c>
      <c r="Q60" s="2" t="s">
        <v>5333</v>
      </c>
      <c r="R60" s="2" t="s">
        <v>5433</v>
      </c>
    </row>
    <row r="63" spans="2:18" x14ac:dyDescent="0.25">
      <c r="B63">
        <v>141</v>
      </c>
      <c r="C63" t="s">
        <v>4781</v>
      </c>
      <c r="D63" t="s">
        <v>4782</v>
      </c>
      <c r="E63" s="2" t="s">
        <v>4783</v>
      </c>
      <c r="F63" t="s">
        <v>72</v>
      </c>
      <c r="G63" t="s">
        <v>4784</v>
      </c>
      <c r="H63" t="s">
        <v>4785</v>
      </c>
      <c r="I63">
        <v>16</v>
      </c>
      <c r="J63">
        <v>16</v>
      </c>
      <c r="K63">
        <v>2008</v>
      </c>
      <c r="L63" t="s">
        <v>69</v>
      </c>
      <c r="M63" s="2" t="s">
        <v>5449</v>
      </c>
      <c r="P63" t="s">
        <v>5450</v>
      </c>
      <c r="Q63" s="2" t="s">
        <v>5333</v>
      </c>
      <c r="R63" s="2" t="s">
        <v>5433</v>
      </c>
    </row>
    <row r="65" spans="2:18" x14ac:dyDescent="0.25">
      <c r="B65">
        <v>143</v>
      </c>
      <c r="C65" t="s">
        <v>2486</v>
      </c>
      <c r="D65" t="s">
        <v>2487</v>
      </c>
      <c r="E65" s="2" t="s">
        <v>2488</v>
      </c>
      <c r="F65" t="s">
        <v>666</v>
      </c>
      <c r="G65" t="s">
        <v>2489</v>
      </c>
      <c r="H65" t="s">
        <v>2490</v>
      </c>
      <c r="I65">
        <v>40</v>
      </c>
      <c r="J65">
        <v>39</v>
      </c>
      <c r="K65">
        <v>2015</v>
      </c>
      <c r="L65" t="s">
        <v>69</v>
      </c>
      <c r="M65" s="2" t="s">
        <v>5452</v>
      </c>
      <c r="N65" s="6" t="s">
        <v>5451</v>
      </c>
      <c r="Q65" s="2" t="s">
        <v>5319</v>
      </c>
      <c r="R65" s="2" t="s">
        <v>5432</v>
      </c>
    </row>
    <row r="66" spans="2:18" x14ac:dyDescent="0.25">
      <c r="E66" s="2"/>
      <c r="Q66" s="2"/>
      <c r="R66" s="2"/>
    </row>
    <row r="67" spans="2:18" x14ac:dyDescent="0.25">
      <c r="M67" s="2"/>
      <c r="Q67" s="2"/>
      <c r="R67" s="2"/>
    </row>
    <row r="68" spans="2:18" x14ac:dyDescent="0.25">
      <c r="M68" s="2"/>
      <c r="Q68" s="2"/>
      <c r="R68" s="2"/>
    </row>
    <row r="69" spans="2:18" x14ac:dyDescent="0.25">
      <c r="B69">
        <v>147</v>
      </c>
      <c r="C69" t="s">
        <v>1309</v>
      </c>
      <c r="D69" t="s">
        <v>1310</v>
      </c>
      <c r="E69" t="s">
        <v>1311</v>
      </c>
      <c r="F69" t="s">
        <v>174</v>
      </c>
      <c r="G69" t="s">
        <v>1312</v>
      </c>
      <c r="H69" t="s">
        <v>1313</v>
      </c>
      <c r="I69">
        <v>10</v>
      </c>
      <c r="J69">
        <v>10</v>
      </c>
      <c r="K69">
        <v>2018</v>
      </c>
      <c r="L69" t="s">
        <v>69</v>
      </c>
      <c r="M69" s="2" t="s">
        <v>5445</v>
      </c>
      <c r="Q69" s="2" t="s">
        <v>5333</v>
      </c>
      <c r="R69" s="2" t="s">
        <v>5432</v>
      </c>
    </row>
    <row r="70" spans="2:18" x14ac:dyDescent="0.25">
      <c r="B70">
        <v>148</v>
      </c>
      <c r="C70" t="s">
        <v>4335</v>
      </c>
      <c r="D70" t="s">
        <v>4336</v>
      </c>
      <c r="E70" s="2" t="s">
        <v>4337</v>
      </c>
      <c r="F70" t="s">
        <v>236</v>
      </c>
      <c r="G70" t="s">
        <v>4338</v>
      </c>
      <c r="H70" t="s">
        <v>4339</v>
      </c>
      <c r="I70">
        <v>36</v>
      </c>
      <c r="J70">
        <v>36</v>
      </c>
      <c r="K70">
        <v>2010</v>
      </c>
      <c r="L70" t="s">
        <v>69</v>
      </c>
      <c r="M70" s="2" t="s">
        <v>5456</v>
      </c>
      <c r="P70" t="s">
        <v>5455</v>
      </c>
      <c r="Q70" s="2" t="s">
        <v>5333</v>
      </c>
      <c r="R70" s="2" t="s">
        <v>5433</v>
      </c>
    </row>
    <row r="71" spans="2:18" x14ac:dyDescent="0.25">
      <c r="B71">
        <v>149</v>
      </c>
      <c r="C71" t="s">
        <v>5151</v>
      </c>
      <c r="D71" t="s">
        <v>5151</v>
      </c>
      <c r="E71" s="2" t="s">
        <v>5152</v>
      </c>
      <c r="F71" t="s">
        <v>72</v>
      </c>
      <c r="G71" t="s">
        <v>5153</v>
      </c>
      <c r="H71" t="s">
        <v>5154</v>
      </c>
      <c r="I71">
        <v>117</v>
      </c>
      <c r="J71">
        <v>119</v>
      </c>
      <c r="K71">
        <v>2004</v>
      </c>
      <c r="L71" t="s">
        <v>69</v>
      </c>
      <c r="M71" s="2" t="s">
        <v>5457</v>
      </c>
      <c r="P71" t="s">
        <v>5458</v>
      </c>
      <c r="Q71" s="2" t="s">
        <v>5333</v>
      </c>
      <c r="R71" s="2" t="s">
        <v>5433</v>
      </c>
    </row>
    <row r="72" spans="2:18" x14ac:dyDescent="0.25">
      <c r="B72">
        <v>150</v>
      </c>
      <c r="C72" t="s">
        <v>4572</v>
      </c>
      <c r="D72" t="s">
        <v>4573</v>
      </c>
      <c r="E72" s="2" t="s">
        <v>4574</v>
      </c>
      <c r="F72" t="s">
        <v>4575</v>
      </c>
      <c r="G72" t="s">
        <v>4576</v>
      </c>
      <c r="H72" t="s">
        <v>4577</v>
      </c>
      <c r="I72">
        <v>18</v>
      </c>
      <c r="J72">
        <v>18</v>
      </c>
      <c r="K72">
        <v>2009</v>
      </c>
      <c r="L72" t="s">
        <v>69</v>
      </c>
      <c r="M72" s="2" t="s">
        <v>5459</v>
      </c>
      <c r="P72" t="s">
        <v>5460</v>
      </c>
      <c r="Q72" s="2" t="s">
        <v>5461</v>
      </c>
      <c r="R72" s="2" t="s">
        <v>5433</v>
      </c>
    </row>
    <row r="73" spans="2:18" x14ac:dyDescent="0.25">
      <c r="B73">
        <v>151</v>
      </c>
      <c r="C73" t="s">
        <v>2456</v>
      </c>
      <c r="D73" t="s">
        <v>2457</v>
      </c>
      <c r="E73" s="2" t="s">
        <v>2458</v>
      </c>
      <c r="F73" t="s">
        <v>2459</v>
      </c>
      <c r="G73" t="s">
        <v>2460</v>
      </c>
      <c r="H73" t="s">
        <v>2461</v>
      </c>
      <c r="I73">
        <v>8</v>
      </c>
      <c r="J73">
        <v>9</v>
      </c>
      <c r="K73">
        <v>2015</v>
      </c>
      <c r="L73" t="s">
        <v>69</v>
      </c>
      <c r="M73" s="2" t="s">
        <v>5462</v>
      </c>
      <c r="P73" t="s">
        <v>5463</v>
      </c>
      <c r="Q73" s="2" t="s">
        <v>5333</v>
      </c>
      <c r="R73" s="2" t="s">
        <v>5433</v>
      </c>
    </row>
    <row r="74" spans="2:18" x14ac:dyDescent="0.25">
      <c r="E74" s="2"/>
      <c r="M74" s="2"/>
      <c r="Q74" s="2"/>
      <c r="R74" s="2"/>
    </row>
    <row r="75" spans="2:18" x14ac:dyDescent="0.25">
      <c r="B75">
        <v>153</v>
      </c>
      <c r="C75" t="s">
        <v>1284</v>
      </c>
      <c r="D75" t="s">
        <v>1285</v>
      </c>
      <c r="E75" t="s">
        <v>1286</v>
      </c>
      <c r="F75" t="s">
        <v>332</v>
      </c>
      <c r="G75" t="s">
        <v>1287</v>
      </c>
      <c r="H75" t="s">
        <v>1288</v>
      </c>
      <c r="I75">
        <v>12</v>
      </c>
      <c r="J75">
        <v>12</v>
      </c>
      <c r="K75">
        <v>2018</v>
      </c>
      <c r="L75" t="s">
        <v>69</v>
      </c>
      <c r="Q75" s="2" t="s">
        <v>5333</v>
      </c>
      <c r="R75" s="2" t="s">
        <v>5433</v>
      </c>
    </row>
    <row r="76" spans="2:18" x14ac:dyDescent="0.25">
      <c r="B76">
        <v>155</v>
      </c>
      <c r="C76" t="s">
        <v>1519</v>
      </c>
      <c r="D76" t="s">
        <v>1520</v>
      </c>
      <c r="E76" s="2" t="s">
        <v>1521</v>
      </c>
      <c r="F76" t="s">
        <v>806</v>
      </c>
      <c r="G76" t="s">
        <v>1522</v>
      </c>
      <c r="H76" t="s">
        <v>1523</v>
      </c>
      <c r="I76">
        <v>1</v>
      </c>
      <c r="J76">
        <v>1</v>
      </c>
      <c r="K76">
        <v>2018</v>
      </c>
      <c r="L76" t="s">
        <v>69</v>
      </c>
      <c r="M76" s="2" t="s">
        <v>5466</v>
      </c>
      <c r="P76" t="s">
        <v>5467</v>
      </c>
      <c r="Q76" s="2" t="s">
        <v>5333</v>
      </c>
      <c r="R76" s="2" t="s">
        <v>5433</v>
      </c>
    </row>
    <row r="77" spans="2:18" x14ac:dyDescent="0.25">
      <c r="B77">
        <v>156</v>
      </c>
      <c r="C77" t="s">
        <v>5246</v>
      </c>
      <c r="D77" t="s">
        <v>5246</v>
      </c>
      <c r="E77" t="s">
        <v>5247</v>
      </c>
      <c r="F77" t="s">
        <v>394</v>
      </c>
      <c r="G77" t="s">
        <v>5248</v>
      </c>
      <c r="H77" t="s">
        <v>5249</v>
      </c>
      <c r="I77">
        <v>498</v>
      </c>
      <c r="J77">
        <v>539</v>
      </c>
      <c r="K77">
        <v>1997</v>
      </c>
      <c r="L77" t="s">
        <v>69</v>
      </c>
      <c r="M77" s="2" t="s">
        <v>5468</v>
      </c>
      <c r="Q77" s="2" t="s">
        <v>5319</v>
      </c>
      <c r="R77" s="2" t="s">
        <v>5432</v>
      </c>
    </row>
    <row r="78" spans="2:18" x14ac:dyDescent="0.25">
      <c r="B78">
        <v>157</v>
      </c>
      <c r="C78" t="s">
        <v>4870</v>
      </c>
      <c r="D78" t="s">
        <v>4871</v>
      </c>
      <c r="E78" t="s">
        <v>4872</v>
      </c>
      <c r="F78" t="s">
        <v>1849</v>
      </c>
      <c r="G78" t="s">
        <v>69</v>
      </c>
      <c r="H78" t="s">
        <v>4873</v>
      </c>
      <c r="I78">
        <v>94</v>
      </c>
      <c r="J78">
        <v>98</v>
      </c>
      <c r="K78">
        <v>2007</v>
      </c>
      <c r="L78" t="s">
        <v>69</v>
      </c>
    </row>
    <row r="79" spans="2:18" x14ac:dyDescent="0.25">
      <c r="B79">
        <v>158</v>
      </c>
      <c r="C79" t="s">
        <v>2608</v>
      </c>
      <c r="D79" t="s">
        <v>2609</v>
      </c>
      <c r="E79" s="2" t="s">
        <v>2610</v>
      </c>
      <c r="F79" t="s">
        <v>2611</v>
      </c>
      <c r="G79" t="s">
        <v>2612</v>
      </c>
      <c r="H79" t="s">
        <v>2613</v>
      </c>
      <c r="I79">
        <v>10</v>
      </c>
      <c r="J79">
        <v>14</v>
      </c>
      <c r="K79">
        <v>2015</v>
      </c>
      <c r="L79" t="s">
        <v>69</v>
      </c>
      <c r="M79" s="2" t="s">
        <v>5470</v>
      </c>
      <c r="P79" t="s">
        <v>5469</v>
      </c>
      <c r="Q79" s="2" t="s">
        <v>5319</v>
      </c>
      <c r="R79" s="2" t="s">
        <v>5432</v>
      </c>
    </row>
    <row r="80" spans="2:18" x14ac:dyDescent="0.25">
      <c r="B80">
        <v>159</v>
      </c>
      <c r="C80" t="s">
        <v>3898</v>
      </c>
      <c r="D80" t="s">
        <v>3899</v>
      </c>
      <c r="E80" s="2" t="s">
        <v>3900</v>
      </c>
      <c r="F80" t="s">
        <v>3901</v>
      </c>
      <c r="G80" t="s">
        <v>3902</v>
      </c>
      <c r="H80" t="s">
        <v>3903</v>
      </c>
      <c r="I80">
        <v>10</v>
      </c>
      <c r="J80">
        <v>10</v>
      </c>
      <c r="K80">
        <v>2012</v>
      </c>
      <c r="L80" t="s">
        <v>69</v>
      </c>
      <c r="M80" s="2" t="s">
        <v>5471</v>
      </c>
      <c r="P80" t="s">
        <v>5472</v>
      </c>
      <c r="Q80" s="2" t="s">
        <v>5333</v>
      </c>
      <c r="R80" s="2" t="s">
        <v>5433</v>
      </c>
    </row>
    <row r="81" spans="2:18" x14ac:dyDescent="0.25">
      <c r="B81">
        <v>160</v>
      </c>
      <c r="C81" t="s">
        <v>3306</v>
      </c>
      <c r="D81" t="s">
        <v>3307</v>
      </c>
      <c r="E81" t="s">
        <v>3308</v>
      </c>
      <c r="F81" t="s">
        <v>1267</v>
      </c>
      <c r="G81" t="s">
        <v>69</v>
      </c>
      <c r="H81" t="s">
        <v>3309</v>
      </c>
      <c r="I81">
        <v>22</v>
      </c>
      <c r="J81">
        <v>23</v>
      </c>
      <c r="K81">
        <v>2013</v>
      </c>
      <c r="L81" t="s">
        <v>69</v>
      </c>
      <c r="M81" s="2" t="s">
        <v>5473</v>
      </c>
      <c r="Q81" s="2" t="s">
        <v>5333</v>
      </c>
      <c r="R81" s="2" t="s">
        <v>5433</v>
      </c>
    </row>
    <row r="82" spans="2:18" x14ac:dyDescent="0.25">
      <c r="B82">
        <v>161</v>
      </c>
      <c r="C82" t="s">
        <v>1147</v>
      </c>
      <c r="D82" t="s">
        <v>1148</v>
      </c>
      <c r="E82" t="s">
        <v>1149</v>
      </c>
      <c r="F82" t="s">
        <v>332</v>
      </c>
      <c r="G82" t="s">
        <v>1150</v>
      </c>
      <c r="H82" t="s">
        <v>1151</v>
      </c>
      <c r="I82">
        <v>12</v>
      </c>
      <c r="J82">
        <v>12</v>
      </c>
      <c r="K82">
        <v>2018</v>
      </c>
      <c r="L82" t="s">
        <v>69</v>
      </c>
      <c r="M82" s="2" t="s">
        <v>5475</v>
      </c>
      <c r="Q82" s="2" t="s">
        <v>5333</v>
      </c>
      <c r="R82" s="2" t="s">
        <v>5432</v>
      </c>
    </row>
    <row r="83" spans="2:18" x14ac:dyDescent="0.25">
      <c r="B83">
        <v>162</v>
      </c>
      <c r="C83" t="s">
        <v>1580</v>
      </c>
      <c r="D83" t="s">
        <v>1581</v>
      </c>
      <c r="E83" t="s">
        <v>1582</v>
      </c>
      <c r="F83" t="s">
        <v>111</v>
      </c>
      <c r="G83" t="s">
        <v>1583</v>
      </c>
      <c r="H83" t="s">
        <v>1584</v>
      </c>
      <c r="I83">
        <v>5</v>
      </c>
      <c r="J83">
        <v>5</v>
      </c>
      <c r="K83">
        <v>2017</v>
      </c>
      <c r="L83" t="s">
        <v>69</v>
      </c>
      <c r="M83" s="2" t="s">
        <v>5477</v>
      </c>
      <c r="Q83" s="2" t="s">
        <v>5333</v>
      </c>
      <c r="R83" s="2" t="s">
        <v>5433</v>
      </c>
    </row>
    <row r="84" spans="2:18" x14ac:dyDescent="0.25">
      <c r="B84">
        <v>163</v>
      </c>
      <c r="C84" t="s">
        <v>4193</v>
      </c>
      <c r="D84" t="s">
        <v>4194</v>
      </c>
      <c r="E84" t="s">
        <v>4195</v>
      </c>
      <c r="F84" t="s">
        <v>416</v>
      </c>
      <c r="G84" t="s">
        <v>4196</v>
      </c>
      <c r="H84" t="s">
        <v>4197</v>
      </c>
      <c r="I84">
        <v>61</v>
      </c>
      <c r="J84">
        <v>61</v>
      </c>
      <c r="K84">
        <v>2011</v>
      </c>
      <c r="L84" t="s">
        <v>69</v>
      </c>
      <c r="R84" s="2" t="s">
        <v>5432</v>
      </c>
    </row>
    <row r="85" spans="2:18" x14ac:dyDescent="0.25">
      <c r="B85">
        <v>164</v>
      </c>
      <c r="C85" t="s">
        <v>4180</v>
      </c>
      <c r="D85" t="s">
        <v>4181</v>
      </c>
      <c r="E85" s="2" t="s">
        <v>4182</v>
      </c>
      <c r="F85" t="s">
        <v>4183</v>
      </c>
      <c r="G85" t="s">
        <v>69</v>
      </c>
      <c r="H85" t="s">
        <v>4184</v>
      </c>
      <c r="I85">
        <v>6</v>
      </c>
      <c r="J85">
        <v>6</v>
      </c>
      <c r="K85">
        <v>2011</v>
      </c>
      <c r="L85" t="s">
        <v>69</v>
      </c>
      <c r="M85" s="2" t="s">
        <v>5478</v>
      </c>
      <c r="Q85" s="2" t="s">
        <v>5333</v>
      </c>
      <c r="R85" s="2" t="s">
        <v>5433</v>
      </c>
    </row>
    <row r="86" spans="2:18" x14ac:dyDescent="0.25">
      <c r="B86">
        <v>165</v>
      </c>
      <c r="C86" t="s">
        <v>4598</v>
      </c>
      <c r="D86" t="s">
        <v>4599</v>
      </c>
      <c r="E86" s="2" t="s">
        <v>4600</v>
      </c>
      <c r="F86" t="s">
        <v>2459</v>
      </c>
      <c r="G86" t="s">
        <v>4601</v>
      </c>
      <c r="H86" t="s">
        <v>4602</v>
      </c>
      <c r="I86">
        <v>27</v>
      </c>
      <c r="J86">
        <v>29</v>
      </c>
      <c r="K86">
        <v>2008</v>
      </c>
      <c r="L86" t="s">
        <v>69</v>
      </c>
      <c r="M86" s="2" t="s">
        <v>5479</v>
      </c>
      <c r="P86" t="s">
        <v>5476</v>
      </c>
      <c r="Q86" s="2" t="s">
        <v>5333</v>
      </c>
      <c r="R86" s="2" t="s">
        <v>5433</v>
      </c>
    </row>
    <row r="87" spans="2:18" x14ac:dyDescent="0.25">
      <c r="B87">
        <v>166</v>
      </c>
      <c r="C87" t="s">
        <v>2643</v>
      </c>
      <c r="D87" t="s">
        <v>2644</v>
      </c>
      <c r="E87" s="2" t="s">
        <v>2645</v>
      </c>
      <c r="F87" t="s">
        <v>1267</v>
      </c>
      <c r="G87" t="s">
        <v>69</v>
      </c>
      <c r="H87" t="s">
        <v>2646</v>
      </c>
      <c r="I87">
        <v>8</v>
      </c>
      <c r="J87">
        <v>9</v>
      </c>
      <c r="K87">
        <v>2015</v>
      </c>
      <c r="L87" t="s">
        <v>69</v>
      </c>
      <c r="M87" s="2" t="s">
        <v>5480</v>
      </c>
      <c r="P87" t="s">
        <v>5481</v>
      </c>
      <c r="Q87" s="2" t="s">
        <v>5319</v>
      </c>
      <c r="R87" s="2" t="s">
        <v>5432</v>
      </c>
    </row>
    <row r="88" spans="2:18" x14ac:dyDescent="0.25">
      <c r="B88">
        <v>167</v>
      </c>
      <c r="C88" t="s">
        <v>4136</v>
      </c>
      <c r="D88" t="s">
        <v>4137</v>
      </c>
      <c r="E88" s="2" t="s">
        <v>4138</v>
      </c>
      <c r="F88" t="s">
        <v>348</v>
      </c>
      <c r="G88" t="s">
        <v>69</v>
      </c>
      <c r="H88" t="s">
        <v>4139</v>
      </c>
      <c r="I88">
        <v>60</v>
      </c>
      <c r="J88">
        <v>62</v>
      </c>
      <c r="K88">
        <v>2011</v>
      </c>
      <c r="L88" t="s">
        <v>69</v>
      </c>
      <c r="M88" t="s">
        <v>5483</v>
      </c>
      <c r="P88" t="s">
        <v>5482</v>
      </c>
      <c r="Q88" s="2" t="s">
        <v>5333</v>
      </c>
      <c r="R88" s="2" t="s">
        <v>5433</v>
      </c>
    </row>
    <row r="89" spans="2:18" x14ac:dyDescent="0.25">
      <c r="B89">
        <v>168</v>
      </c>
      <c r="C89" t="s">
        <v>4528</v>
      </c>
      <c r="D89" t="s">
        <v>4529</v>
      </c>
      <c r="E89" s="2" t="s">
        <v>4530</v>
      </c>
      <c r="F89" t="s">
        <v>72</v>
      </c>
      <c r="G89" t="s">
        <v>4531</v>
      </c>
      <c r="H89" t="s">
        <v>4532</v>
      </c>
      <c r="I89">
        <v>88</v>
      </c>
      <c r="J89">
        <v>89</v>
      </c>
      <c r="K89">
        <v>2009</v>
      </c>
      <c r="L89" t="s">
        <v>69</v>
      </c>
      <c r="P89" t="s">
        <v>5484</v>
      </c>
      <c r="Q89" s="2" t="s">
        <v>5485</v>
      </c>
      <c r="R89" s="2" t="s">
        <v>5432</v>
      </c>
    </row>
    <row r="92" spans="2:18" x14ac:dyDescent="0.25">
      <c r="B92">
        <v>172</v>
      </c>
      <c r="C92" t="s">
        <v>1292</v>
      </c>
      <c r="D92" t="s">
        <v>1293</v>
      </c>
      <c r="E92" s="2" t="s">
        <v>1294</v>
      </c>
      <c r="F92" t="s">
        <v>332</v>
      </c>
      <c r="G92" t="s">
        <v>1295</v>
      </c>
      <c r="H92" t="s">
        <v>1296</v>
      </c>
      <c r="I92">
        <v>7</v>
      </c>
      <c r="J92">
        <v>7</v>
      </c>
      <c r="K92">
        <v>2018</v>
      </c>
      <c r="L92" t="s">
        <v>69</v>
      </c>
      <c r="M92" s="2" t="s">
        <v>5486</v>
      </c>
      <c r="P92" t="s">
        <v>5487</v>
      </c>
      <c r="Q92" s="2" t="s">
        <v>5333</v>
      </c>
      <c r="R92" s="2" t="s">
        <v>5433</v>
      </c>
    </row>
    <row r="93" spans="2:18" x14ac:dyDescent="0.25">
      <c r="B93">
        <v>173</v>
      </c>
      <c r="C93" t="s">
        <v>3554</v>
      </c>
      <c r="D93" t="s">
        <v>3555</v>
      </c>
      <c r="E93" t="s">
        <v>3556</v>
      </c>
      <c r="F93" t="s">
        <v>72</v>
      </c>
      <c r="G93" t="s">
        <v>3557</v>
      </c>
      <c r="H93" t="s">
        <v>3558</v>
      </c>
      <c r="I93">
        <v>57</v>
      </c>
      <c r="J93">
        <v>57</v>
      </c>
      <c r="K93">
        <v>2013</v>
      </c>
      <c r="L93" t="s">
        <v>69</v>
      </c>
      <c r="M93" s="2" t="s">
        <v>5488</v>
      </c>
      <c r="Q93" s="2" t="s">
        <v>5319</v>
      </c>
      <c r="R93" s="2" t="s">
        <v>5432</v>
      </c>
    </row>
    <row r="94" spans="2:18" x14ac:dyDescent="0.25">
      <c r="B94">
        <v>174</v>
      </c>
      <c r="C94" t="s">
        <v>768</v>
      </c>
      <c r="D94" t="s">
        <v>769</v>
      </c>
      <c r="E94" s="2" t="s">
        <v>770</v>
      </c>
      <c r="F94" t="s">
        <v>717</v>
      </c>
      <c r="G94" t="s">
        <v>771</v>
      </c>
      <c r="H94" t="s">
        <v>772</v>
      </c>
      <c r="I94">
        <v>4</v>
      </c>
      <c r="J94">
        <v>4</v>
      </c>
      <c r="K94">
        <v>2019</v>
      </c>
      <c r="L94" t="s">
        <v>69</v>
      </c>
      <c r="M94" s="2" t="s">
        <v>5489</v>
      </c>
      <c r="Q94" s="2" t="s">
        <v>5333</v>
      </c>
      <c r="R94" s="2" t="s">
        <v>5433</v>
      </c>
    </row>
    <row r="95" spans="2:18" x14ac:dyDescent="0.25">
      <c r="B95">
        <v>175</v>
      </c>
      <c r="C95" t="s">
        <v>5184</v>
      </c>
      <c r="D95" t="s">
        <v>5184</v>
      </c>
      <c r="E95" s="2" t="s">
        <v>5185</v>
      </c>
      <c r="F95" t="s">
        <v>1302</v>
      </c>
      <c r="G95" t="s">
        <v>5186</v>
      </c>
      <c r="H95" t="s">
        <v>5187</v>
      </c>
      <c r="I95">
        <v>24</v>
      </c>
      <c r="J95">
        <v>25</v>
      </c>
      <c r="K95">
        <v>2003</v>
      </c>
      <c r="L95" t="s">
        <v>69</v>
      </c>
      <c r="M95" s="2" t="s">
        <v>5490</v>
      </c>
      <c r="P95" t="s">
        <v>5491</v>
      </c>
      <c r="Q95" s="2" t="s">
        <v>5333</v>
      </c>
      <c r="R95" s="2" t="s">
        <v>5433</v>
      </c>
    </row>
    <row r="96" spans="2:18" x14ac:dyDescent="0.25">
      <c r="M96" s="2"/>
      <c r="Q96" s="2"/>
      <c r="R96" s="2"/>
    </row>
    <row r="99" spans="2:18" x14ac:dyDescent="0.25">
      <c r="M99" s="2"/>
      <c r="Q99" s="2"/>
      <c r="R99" s="2"/>
    </row>
    <row r="100" spans="2:18" x14ac:dyDescent="0.25">
      <c r="M100" s="2"/>
      <c r="Q100" s="2"/>
      <c r="R100" s="2"/>
    </row>
    <row r="101" spans="2:18" x14ac:dyDescent="0.25">
      <c r="B101">
        <v>181</v>
      </c>
      <c r="C101" t="s">
        <v>3021</v>
      </c>
      <c r="D101" t="s">
        <v>3022</v>
      </c>
      <c r="E101" s="2" t="s">
        <v>3023</v>
      </c>
      <c r="F101" t="s">
        <v>1267</v>
      </c>
      <c r="G101" t="s">
        <v>69</v>
      </c>
      <c r="H101" t="s">
        <v>3024</v>
      </c>
      <c r="I101">
        <v>25</v>
      </c>
      <c r="J101">
        <v>25</v>
      </c>
      <c r="K101">
        <v>2014</v>
      </c>
      <c r="L101" t="s">
        <v>69</v>
      </c>
      <c r="M101" s="2" t="s">
        <v>5494</v>
      </c>
      <c r="P101" t="s">
        <v>5496</v>
      </c>
      <c r="Q101" s="2" t="s">
        <v>5333</v>
      </c>
      <c r="R101" s="2" t="s">
        <v>5433</v>
      </c>
    </row>
    <row r="102" spans="2:18" x14ac:dyDescent="0.25">
      <c r="B102">
        <v>182</v>
      </c>
      <c r="C102" t="s">
        <v>2959</v>
      </c>
      <c r="D102" t="s">
        <v>2960</v>
      </c>
      <c r="E102" t="s">
        <v>2961</v>
      </c>
      <c r="F102" t="s">
        <v>348</v>
      </c>
      <c r="G102" t="s">
        <v>2962</v>
      </c>
      <c r="H102" t="s">
        <v>2963</v>
      </c>
      <c r="I102">
        <v>17</v>
      </c>
      <c r="J102">
        <v>18</v>
      </c>
      <c r="K102">
        <v>2014</v>
      </c>
      <c r="L102" t="s">
        <v>69</v>
      </c>
      <c r="M102" s="2" t="s">
        <v>5497</v>
      </c>
      <c r="Q102" s="2" t="s">
        <v>5333</v>
      </c>
      <c r="R102" s="2" t="s">
        <v>5433</v>
      </c>
    </row>
    <row r="103" spans="2:18" x14ac:dyDescent="0.25">
      <c r="B103">
        <v>183</v>
      </c>
      <c r="C103" t="s">
        <v>2850</v>
      </c>
      <c r="D103" t="s">
        <v>2851</v>
      </c>
      <c r="E103" t="s">
        <v>2852</v>
      </c>
      <c r="F103" t="s">
        <v>386</v>
      </c>
      <c r="G103" t="s">
        <v>2853</v>
      </c>
      <c r="H103" t="s">
        <v>2854</v>
      </c>
      <c r="I103">
        <v>0</v>
      </c>
      <c r="J103">
        <v>0</v>
      </c>
      <c r="K103">
        <v>2014</v>
      </c>
      <c r="L103" t="s">
        <v>69</v>
      </c>
    </row>
    <row r="105" spans="2:18" x14ac:dyDescent="0.25">
      <c r="E105" s="2"/>
      <c r="M105" s="2"/>
      <c r="Q105" s="2"/>
      <c r="R105" s="2"/>
    </row>
    <row r="106" spans="2:18" x14ac:dyDescent="0.25">
      <c r="B106">
        <v>186</v>
      </c>
      <c r="C106" t="s">
        <v>2675</v>
      </c>
      <c r="D106" t="s">
        <v>2676</v>
      </c>
      <c r="E106" s="2" t="s">
        <v>2677</v>
      </c>
      <c r="F106" t="s">
        <v>332</v>
      </c>
      <c r="G106" t="s">
        <v>2678</v>
      </c>
      <c r="H106" t="s">
        <v>2679</v>
      </c>
      <c r="I106">
        <v>49</v>
      </c>
      <c r="J106">
        <v>50</v>
      </c>
      <c r="K106">
        <v>2015</v>
      </c>
      <c r="L106" t="s">
        <v>69</v>
      </c>
      <c r="P106" t="s">
        <v>5500</v>
      </c>
      <c r="Q106" s="2" t="s">
        <v>5333</v>
      </c>
      <c r="R106" s="2" t="s">
        <v>5433</v>
      </c>
    </row>
    <row r="109" spans="2:18" x14ac:dyDescent="0.25">
      <c r="B109">
        <v>189</v>
      </c>
      <c r="C109" t="s">
        <v>3095</v>
      </c>
      <c r="D109" t="s">
        <v>3096</v>
      </c>
      <c r="E109" s="2" t="s">
        <v>3097</v>
      </c>
      <c r="F109" t="s">
        <v>332</v>
      </c>
      <c r="G109" t="s">
        <v>3098</v>
      </c>
      <c r="H109" t="s">
        <v>3099</v>
      </c>
      <c r="I109">
        <v>8</v>
      </c>
      <c r="J109">
        <v>9</v>
      </c>
      <c r="K109">
        <v>2014</v>
      </c>
      <c r="L109" t="s">
        <v>69</v>
      </c>
      <c r="M109" t="s">
        <v>5501</v>
      </c>
      <c r="Q109" s="2" t="s">
        <v>5333</v>
      </c>
      <c r="R109" s="2" t="s">
        <v>5433</v>
      </c>
    </row>
    <row r="110" spans="2:18" x14ac:dyDescent="0.25">
      <c r="B110">
        <v>190</v>
      </c>
      <c r="C110" t="s">
        <v>1183</v>
      </c>
      <c r="D110" t="s">
        <v>1184</v>
      </c>
      <c r="E110" s="2" t="s">
        <v>1185</v>
      </c>
      <c r="F110" t="s">
        <v>332</v>
      </c>
      <c r="G110" t="s">
        <v>1186</v>
      </c>
      <c r="H110" t="s">
        <v>1187</v>
      </c>
      <c r="I110">
        <v>9</v>
      </c>
      <c r="J110">
        <v>9</v>
      </c>
      <c r="K110">
        <v>2018</v>
      </c>
      <c r="L110" t="s">
        <v>69</v>
      </c>
      <c r="Q110" s="2" t="s">
        <v>5319</v>
      </c>
      <c r="R110" s="2" t="s">
        <v>5432</v>
      </c>
    </row>
    <row r="111" spans="2:18" x14ac:dyDescent="0.25">
      <c r="M111" s="2"/>
      <c r="Q111" s="2"/>
      <c r="R111" s="2"/>
    </row>
    <row r="112" spans="2:18" x14ac:dyDescent="0.25">
      <c r="B112">
        <v>192</v>
      </c>
      <c r="C112" t="s">
        <v>3055</v>
      </c>
      <c r="D112" t="s">
        <v>3056</v>
      </c>
      <c r="E112" s="2" t="s">
        <v>3057</v>
      </c>
      <c r="F112" t="s">
        <v>1267</v>
      </c>
      <c r="G112" t="s">
        <v>69</v>
      </c>
      <c r="H112" t="s">
        <v>3058</v>
      </c>
      <c r="I112">
        <v>41</v>
      </c>
      <c r="J112">
        <v>43</v>
      </c>
      <c r="K112">
        <v>2014</v>
      </c>
      <c r="L112" t="s">
        <v>69</v>
      </c>
      <c r="P112" t="s">
        <v>5503</v>
      </c>
      <c r="Q112" s="2" t="s">
        <v>5333</v>
      </c>
      <c r="R112" s="2" t="s">
        <v>5433</v>
      </c>
    </row>
    <row r="113" spans="1:18" x14ac:dyDescent="0.25">
      <c r="B113">
        <v>193</v>
      </c>
      <c r="C113" t="s">
        <v>4975</v>
      </c>
      <c r="D113" t="s">
        <v>4976</v>
      </c>
      <c r="E113" s="2" t="s">
        <v>4977</v>
      </c>
      <c r="F113" t="s">
        <v>72</v>
      </c>
      <c r="G113" t="s">
        <v>4978</v>
      </c>
      <c r="H113" t="s">
        <v>4979</v>
      </c>
      <c r="I113">
        <v>108</v>
      </c>
      <c r="J113">
        <v>112</v>
      </c>
      <c r="K113">
        <v>2007</v>
      </c>
      <c r="L113" t="s">
        <v>69</v>
      </c>
      <c r="M113" s="2" t="s">
        <v>5504</v>
      </c>
      <c r="P113" t="s">
        <v>5505</v>
      </c>
      <c r="Q113" s="2" t="s">
        <v>5333</v>
      </c>
      <c r="R113" s="2" t="s">
        <v>5432</v>
      </c>
    </row>
    <row r="115" spans="1:18" x14ac:dyDescent="0.25">
      <c r="B115">
        <v>195</v>
      </c>
      <c r="C115" t="s">
        <v>1963</v>
      </c>
      <c r="D115" t="s">
        <v>1964</v>
      </c>
      <c r="E115" s="2" t="s">
        <v>1965</v>
      </c>
      <c r="F115" t="s">
        <v>72</v>
      </c>
      <c r="G115" t="s">
        <v>1966</v>
      </c>
      <c r="H115" t="s">
        <v>1967</v>
      </c>
      <c r="I115">
        <v>22</v>
      </c>
      <c r="J115">
        <v>24</v>
      </c>
      <c r="K115">
        <v>2016</v>
      </c>
      <c r="L115" t="s">
        <v>69</v>
      </c>
      <c r="M115" s="2" t="s">
        <v>5506</v>
      </c>
      <c r="Q115" s="2" t="s">
        <v>5333</v>
      </c>
      <c r="R115" s="2" t="s">
        <v>5433</v>
      </c>
    </row>
    <row r="116" spans="1:18" x14ac:dyDescent="0.25">
      <c r="Q116" s="2"/>
      <c r="R116" s="2"/>
    </row>
    <row r="117" spans="1:18" x14ac:dyDescent="0.25">
      <c r="Q117" s="2"/>
      <c r="R117" s="2"/>
    </row>
    <row r="118" spans="1:18" x14ac:dyDescent="0.25">
      <c r="B118">
        <v>198</v>
      </c>
      <c r="C118" t="s">
        <v>3670</v>
      </c>
      <c r="D118" t="s">
        <v>3671</v>
      </c>
      <c r="E118" t="s">
        <v>3672</v>
      </c>
      <c r="F118" t="s">
        <v>1267</v>
      </c>
      <c r="G118" t="s">
        <v>69</v>
      </c>
      <c r="H118" t="s">
        <v>3673</v>
      </c>
      <c r="I118">
        <v>17</v>
      </c>
      <c r="J118">
        <v>17</v>
      </c>
      <c r="K118">
        <v>2012</v>
      </c>
      <c r="L118" t="s">
        <v>69</v>
      </c>
      <c r="Q118" s="2" t="s">
        <v>5507</v>
      </c>
      <c r="R118" s="2" t="s">
        <v>5432</v>
      </c>
    </row>
    <row r="120" spans="1:18" x14ac:dyDescent="0.25">
      <c r="E120" s="2"/>
      <c r="M120" s="2"/>
      <c r="Q120" s="2"/>
      <c r="R120" s="2"/>
    </row>
    <row r="121" spans="1:18" x14ac:dyDescent="0.25">
      <c r="E121" s="2"/>
      <c r="M121" s="2"/>
      <c r="Q121" s="2"/>
      <c r="R121" s="2"/>
    </row>
    <row r="122" spans="1:18" x14ac:dyDescent="0.25">
      <c r="B122">
        <v>202</v>
      </c>
      <c r="C122" t="s">
        <v>97</v>
      </c>
      <c r="D122" t="s">
        <v>98</v>
      </c>
      <c r="E122" t="s">
        <v>99</v>
      </c>
      <c r="F122" t="s">
        <v>72</v>
      </c>
      <c r="G122" t="s">
        <v>100</v>
      </c>
      <c r="H122" t="s">
        <v>101</v>
      </c>
      <c r="I122">
        <v>0</v>
      </c>
      <c r="J122">
        <v>0</v>
      </c>
      <c r="K122">
        <v>2020</v>
      </c>
      <c r="L122" t="s">
        <v>69</v>
      </c>
      <c r="M122" s="2" t="s">
        <v>5511</v>
      </c>
      <c r="Q122" s="2" t="s">
        <v>5333</v>
      </c>
      <c r="R122" s="2" t="s">
        <v>5433</v>
      </c>
    </row>
    <row r="123" spans="1:18" x14ac:dyDescent="0.25">
      <c r="B123">
        <v>203</v>
      </c>
      <c r="C123" t="s">
        <v>1465</v>
      </c>
      <c r="D123" t="s">
        <v>1466</v>
      </c>
      <c r="E123" t="s">
        <v>1467</v>
      </c>
      <c r="F123" t="s">
        <v>111</v>
      </c>
      <c r="G123" t="s">
        <v>1468</v>
      </c>
      <c r="H123" t="s">
        <v>1469</v>
      </c>
      <c r="I123">
        <v>14</v>
      </c>
      <c r="J123">
        <v>14</v>
      </c>
      <c r="K123">
        <v>2018</v>
      </c>
      <c r="L123" t="s">
        <v>69</v>
      </c>
      <c r="M123" s="2" t="s">
        <v>5513</v>
      </c>
      <c r="Q123" s="2" t="s">
        <v>5333</v>
      </c>
      <c r="R123" s="2" t="s">
        <v>5432</v>
      </c>
    </row>
    <row r="127" spans="1:18" x14ac:dyDescent="0.25">
      <c r="A127" s="12" t="s">
        <v>5889</v>
      </c>
      <c r="B127">
        <v>207</v>
      </c>
      <c r="C127" t="s">
        <v>1299</v>
      </c>
      <c r="D127" t="s">
        <v>1300</v>
      </c>
      <c r="E127" s="2" t="s">
        <v>1301</v>
      </c>
      <c r="F127" t="s">
        <v>1302</v>
      </c>
      <c r="G127" t="s">
        <v>1303</v>
      </c>
      <c r="H127" t="s">
        <v>1304</v>
      </c>
      <c r="I127">
        <v>4</v>
      </c>
      <c r="J127">
        <v>4</v>
      </c>
      <c r="K127">
        <v>2018</v>
      </c>
      <c r="L127" t="s">
        <v>69</v>
      </c>
      <c r="M127" s="2" t="s">
        <v>5514</v>
      </c>
      <c r="P127" s="2" t="s">
        <v>5515</v>
      </c>
      <c r="Q127" s="2" t="s">
        <v>5333</v>
      </c>
      <c r="R127" s="2" t="s">
        <v>5433</v>
      </c>
    </row>
    <row r="128" spans="1:18" x14ac:dyDescent="0.25">
      <c r="Q128" s="2"/>
      <c r="R128" s="2"/>
    </row>
    <row r="129" spans="2:18" x14ac:dyDescent="0.25">
      <c r="B129">
        <v>209</v>
      </c>
      <c r="C129" t="s">
        <v>2909</v>
      </c>
      <c r="D129" t="s">
        <v>2910</v>
      </c>
      <c r="E129" t="s">
        <v>2911</v>
      </c>
      <c r="F129" t="s">
        <v>386</v>
      </c>
      <c r="G129" t="s">
        <v>2912</v>
      </c>
      <c r="H129" t="s">
        <v>2913</v>
      </c>
      <c r="I129">
        <v>13</v>
      </c>
      <c r="J129">
        <v>13</v>
      </c>
      <c r="K129">
        <v>2014</v>
      </c>
      <c r="L129" t="s">
        <v>69</v>
      </c>
      <c r="M129" s="2" t="s">
        <v>5597</v>
      </c>
      <c r="Q129" s="2" t="s">
        <v>5333</v>
      </c>
      <c r="R129" s="2" t="s">
        <v>5433</v>
      </c>
    </row>
    <row r="130" spans="2:18" x14ac:dyDescent="0.25">
      <c r="B130">
        <v>210</v>
      </c>
      <c r="C130" t="s">
        <v>270</v>
      </c>
      <c r="D130" t="s">
        <v>271</v>
      </c>
      <c r="E130" t="s">
        <v>272</v>
      </c>
      <c r="F130" t="s">
        <v>273</v>
      </c>
      <c r="G130" t="s">
        <v>274</v>
      </c>
      <c r="H130" t="s">
        <v>275</v>
      </c>
      <c r="I130">
        <v>1</v>
      </c>
      <c r="J130">
        <v>1</v>
      </c>
      <c r="K130">
        <v>2020</v>
      </c>
      <c r="L130" t="s">
        <v>69</v>
      </c>
      <c r="M130" s="2" t="s">
        <v>5516</v>
      </c>
      <c r="Q130" s="2" t="s">
        <v>5333</v>
      </c>
      <c r="R130" s="2" t="s">
        <v>5433</v>
      </c>
    </row>
    <row r="131" spans="2:18" x14ac:dyDescent="0.25">
      <c r="B131">
        <v>211</v>
      </c>
      <c r="C131" t="s">
        <v>5127</v>
      </c>
      <c r="D131" t="s">
        <v>5127</v>
      </c>
      <c r="E131" t="s">
        <v>5128</v>
      </c>
      <c r="F131" t="s">
        <v>5129</v>
      </c>
      <c r="G131" t="s">
        <v>69</v>
      </c>
      <c r="H131" t="s">
        <v>5130</v>
      </c>
      <c r="I131">
        <v>33</v>
      </c>
      <c r="J131">
        <v>33</v>
      </c>
      <c r="K131">
        <v>2004</v>
      </c>
      <c r="L131" t="s">
        <v>69</v>
      </c>
      <c r="M131" s="2" t="s">
        <v>5891</v>
      </c>
      <c r="N131" s="2" t="s">
        <v>5890</v>
      </c>
      <c r="Q131" s="2" t="s">
        <v>5319</v>
      </c>
      <c r="R131" s="2" t="s">
        <v>5432</v>
      </c>
    </row>
    <row r="134" spans="2:18" x14ac:dyDescent="0.25">
      <c r="E134" s="2"/>
      <c r="M134" s="2"/>
      <c r="Q134" s="2"/>
      <c r="R134" s="2"/>
    </row>
    <row r="135" spans="2:18" x14ac:dyDescent="0.25">
      <c r="B135">
        <v>215</v>
      </c>
      <c r="C135" t="s">
        <v>4228</v>
      </c>
      <c r="D135" t="s">
        <v>4229</v>
      </c>
      <c r="E135" t="s">
        <v>4230</v>
      </c>
      <c r="F135" t="s">
        <v>72</v>
      </c>
      <c r="G135" t="s">
        <v>4231</v>
      </c>
      <c r="H135" t="s">
        <v>4232</v>
      </c>
      <c r="I135">
        <v>45</v>
      </c>
      <c r="J135">
        <v>47</v>
      </c>
      <c r="K135">
        <v>2010</v>
      </c>
      <c r="L135" t="s">
        <v>69</v>
      </c>
      <c r="Q135" s="2" t="s">
        <v>5319</v>
      </c>
      <c r="R135" s="2" t="s">
        <v>5432</v>
      </c>
    </row>
    <row r="136" spans="2:18" x14ac:dyDescent="0.25">
      <c r="Q136" s="2"/>
      <c r="R136" s="2"/>
    </row>
    <row r="137" spans="2:18" x14ac:dyDescent="0.25">
      <c r="B137">
        <v>217</v>
      </c>
      <c r="C137" t="s">
        <v>3603</v>
      </c>
      <c r="D137" t="s">
        <v>3604</v>
      </c>
      <c r="E137" s="2" t="s">
        <v>3605</v>
      </c>
      <c r="F137" t="s">
        <v>1267</v>
      </c>
      <c r="G137" t="s">
        <v>69</v>
      </c>
      <c r="H137" t="s">
        <v>3606</v>
      </c>
      <c r="I137">
        <v>5</v>
      </c>
      <c r="J137">
        <v>5</v>
      </c>
      <c r="K137">
        <v>2012</v>
      </c>
      <c r="L137" t="s">
        <v>69</v>
      </c>
      <c r="P137" t="s">
        <v>5519</v>
      </c>
      <c r="Q137" s="2" t="s">
        <v>5388</v>
      </c>
      <c r="R137" s="2" t="s">
        <v>5432</v>
      </c>
    </row>
    <row r="139" spans="2:18" x14ac:dyDescent="0.25">
      <c r="B139">
        <v>219</v>
      </c>
      <c r="C139" t="s">
        <v>5044</v>
      </c>
      <c r="D139" t="s">
        <v>5044</v>
      </c>
      <c r="E139" s="2" t="s">
        <v>5045</v>
      </c>
      <c r="F139" t="s">
        <v>386</v>
      </c>
      <c r="G139" t="s">
        <v>5046</v>
      </c>
      <c r="H139" t="s">
        <v>5047</v>
      </c>
      <c r="I139">
        <v>219</v>
      </c>
      <c r="J139">
        <v>225</v>
      </c>
      <c r="K139">
        <v>2005</v>
      </c>
      <c r="L139" t="s">
        <v>69</v>
      </c>
      <c r="M139" s="2" t="s">
        <v>5520</v>
      </c>
      <c r="N139" t="s">
        <v>5521</v>
      </c>
      <c r="Q139" s="2" t="s">
        <v>5333</v>
      </c>
      <c r="R139" s="2" t="s">
        <v>5433</v>
      </c>
    </row>
    <row r="141" spans="2:18" x14ac:dyDescent="0.25">
      <c r="B141">
        <v>221</v>
      </c>
      <c r="C141" t="s">
        <v>2918</v>
      </c>
      <c r="D141" t="s">
        <v>2919</v>
      </c>
      <c r="E141" s="2" t="s">
        <v>2920</v>
      </c>
      <c r="F141" t="s">
        <v>2921</v>
      </c>
      <c r="G141" t="s">
        <v>69</v>
      </c>
      <c r="H141" t="s">
        <v>2922</v>
      </c>
      <c r="I141">
        <v>4</v>
      </c>
      <c r="J141">
        <v>6</v>
      </c>
      <c r="K141">
        <v>2014</v>
      </c>
      <c r="L141" t="s">
        <v>69</v>
      </c>
      <c r="M141" s="2" t="s">
        <v>5522</v>
      </c>
      <c r="P141" t="s">
        <v>5523</v>
      </c>
      <c r="Q141" s="2" t="s">
        <v>5333</v>
      </c>
      <c r="R141" s="2" t="s">
        <v>5433</v>
      </c>
    </row>
    <row r="142" spans="2:18" x14ac:dyDescent="0.25">
      <c r="B142">
        <v>222</v>
      </c>
      <c r="C142" t="s">
        <v>2336</v>
      </c>
      <c r="D142" t="s">
        <v>2337</v>
      </c>
      <c r="E142" t="s">
        <v>2338</v>
      </c>
      <c r="F142" t="s">
        <v>174</v>
      </c>
      <c r="G142" t="s">
        <v>2339</v>
      </c>
      <c r="H142" t="s">
        <v>2340</v>
      </c>
      <c r="I142">
        <v>11</v>
      </c>
      <c r="J142">
        <v>11</v>
      </c>
      <c r="K142">
        <v>2016</v>
      </c>
      <c r="L142" t="s">
        <v>69</v>
      </c>
      <c r="M142" s="2" t="s">
        <v>5524</v>
      </c>
      <c r="Q142" s="2" t="s">
        <v>5333</v>
      </c>
      <c r="R142" s="2" t="s">
        <v>5433</v>
      </c>
    </row>
    <row r="143" spans="2:18" x14ac:dyDescent="0.25">
      <c r="M143" s="2"/>
      <c r="Q143" s="2"/>
      <c r="R143" s="2"/>
    </row>
    <row r="145" spans="2:18" x14ac:dyDescent="0.25">
      <c r="B145">
        <v>225</v>
      </c>
      <c r="C145" t="s">
        <v>4111</v>
      </c>
      <c r="D145" t="s">
        <v>4112</v>
      </c>
      <c r="E145" t="s">
        <v>4113</v>
      </c>
      <c r="F145" t="s">
        <v>1031</v>
      </c>
      <c r="G145" t="s">
        <v>4114</v>
      </c>
      <c r="H145" t="s">
        <v>4115</v>
      </c>
      <c r="I145">
        <v>22</v>
      </c>
      <c r="J145">
        <v>25</v>
      </c>
      <c r="K145">
        <v>2011</v>
      </c>
      <c r="L145" t="s">
        <v>69</v>
      </c>
      <c r="M145" s="2" t="s">
        <v>5525</v>
      </c>
      <c r="Q145" s="2" t="s">
        <v>5333</v>
      </c>
      <c r="R145" s="2" t="s">
        <v>5433</v>
      </c>
    </row>
    <row r="146" spans="2:18" x14ac:dyDescent="0.25">
      <c r="B146">
        <v>226</v>
      </c>
      <c r="C146" t="s">
        <v>3465</v>
      </c>
      <c r="D146" t="s">
        <v>3466</v>
      </c>
      <c r="E146" t="s">
        <v>3467</v>
      </c>
      <c r="F146" t="s">
        <v>111</v>
      </c>
      <c r="G146" t="s">
        <v>3468</v>
      </c>
      <c r="H146" t="s">
        <v>3469</v>
      </c>
      <c r="I146">
        <v>21</v>
      </c>
      <c r="J146">
        <v>21</v>
      </c>
      <c r="K146">
        <v>2013</v>
      </c>
      <c r="L146" t="s">
        <v>69</v>
      </c>
      <c r="Q146" s="2" t="s">
        <v>5319</v>
      </c>
      <c r="R146" s="2" t="s">
        <v>5432</v>
      </c>
    </row>
    <row r="147" spans="2:18" x14ac:dyDescent="0.25">
      <c r="B147">
        <v>227</v>
      </c>
      <c r="C147" t="s">
        <v>1427</v>
      </c>
      <c r="D147" t="s">
        <v>1428</v>
      </c>
      <c r="E147" s="2" t="s">
        <v>1429</v>
      </c>
      <c r="F147" t="s">
        <v>72</v>
      </c>
      <c r="G147" t="s">
        <v>1430</v>
      </c>
      <c r="H147" t="s">
        <v>1431</v>
      </c>
      <c r="I147">
        <v>10</v>
      </c>
      <c r="J147">
        <v>10</v>
      </c>
      <c r="K147">
        <v>2018</v>
      </c>
      <c r="L147" t="s">
        <v>69</v>
      </c>
      <c r="N147" t="s">
        <v>5526</v>
      </c>
      <c r="Q147" s="2" t="s">
        <v>5319</v>
      </c>
      <c r="R147" s="2" t="s">
        <v>5432</v>
      </c>
    </row>
    <row r="148" spans="2:18" x14ac:dyDescent="0.25">
      <c r="B148">
        <v>228</v>
      </c>
      <c r="C148" t="s">
        <v>4443</v>
      </c>
      <c r="D148" t="s">
        <v>4444</v>
      </c>
      <c r="E148" s="2" t="s">
        <v>4445</v>
      </c>
      <c r="F148" t="s">
        <v>3486</v>
      </c>
      <c r="G148" t="s">
        <v>69</v>
      </c>
      <c r="H148" t="s">
        <v>4446</v>
      </c>
      <c r="I148">
        <v>14</v>
      </c>
      <c r="J148">
        <v>15</v>
      </c>
      <c r="K148">
        <v>2009</v>
      </c>
      <c r="L148" t="s">
        <v>69</v>
      </c>
      <c r="M148" s="2" t="s">
        <v>5527</v>
      </c>
      <c r="Q148" s="2" t="s">
        <v>5333</v>
      </c>
      <c r="R148" s="2" t="s">
        <v>5433</v>
      </c>
    </row>
    <row r="149" spans="2:18" x14ac:dyDescent="0.25">
      <c r="B149">
        <v>229</v>
      </c>
      <c r="C149" t="s">
        <v>2589</v>
      </c>
      <c r="D149" t="s">
        <v>2590</v>
      </c>
      <c r="E149" s="2" t="s">
        <v>2591</v>
      </c>
      <c r="F149" t="s">
        <v>1267</v>
      </c>
      <c r="G149" t="s">
        <v>69</v>
      </c>
      <c r="H149" t="s">
        <v>2592</v>
      </c>
      <c r="I149">
        <v>9</v>
      </c>
      <c r="J149">
        <v>9</v>
      </c>
      <c r="K149">
        <v>2015</v>
      </c>
      <c r="L149" t="s">
        <v>69</v>
      </c>
      <c r="M149" s="2" t="s">
        <v>5412</v>
      </c>
      <c r="P149" t="s">
        <v>5413</v>
      </c>
      <c r="Q149" s="2" t="s">
        <v>5333</v>
      </c>
      <c r="R149" s="2" t="s">
        <v>5433</v>
      </c>
    </row>
    <row r="150" spans="2:18" x14ac:dyDescent="0.25">
      <c r="B150">
        <v>231</v>
      </c>
      <c r="C150" t="s">
        <v>2379</v>
      </c>
      <c r="D150" t="s">
        <v>2380</v>
      </c>
      <c r="E150" s="2" t="s">
        <v>2381</v>
      </c>
      <c r="F150" t="s">
        <v>111</v>
      </c>
      <c r="G150" t="s">
        <v>2382</v>
      </c>
      <c r="H150" t="s">
        <v>2383</v>
      </c>
      <c r="I150">
        <v>9</v>
      </c>
      <c r="J150">
        <v>9</v>
      </c>
      <c r="K150">
        <v>2015</v>
      </c>
      <c r="L150" t="s">
        <v>69</v>
      </c>
      <c r="M150" s="2" t="s">
        <v>5474</v>
      </c>
      <c r="P150" t="s">
        <v>5528</v>
      </c>
      <c r="Q150" s="2" t="s">
        <v>5333</v>
      </c>
      <c r="R150" s="2" t="s">
        <v>5433</v>
      </c>
    </row>
    <row r="151" spans="2:18" x14ac:dyDescent="0.25">
      <c r="B151">
        <v>232</v>
      </c>
      <c r="C151" t="s">
        <v>3234</v>
      </c>
      <c r="D151" t="s">
        <v>3235</v>
      </c>
      <c r="E151" t="s">
        <v>3236</v>
      </c>
      <c r="F151" t="s">
        <v>3237</v>
      </c>
      <c r="G151" t="s">
        <v>3238</v>
      </c>
      <c r="H151" t="s">
        <v>3239</v>
      </c>
      <c r="I151">
        <v>6</v>
      </c>
      <c r="J151">
        <v>7</v>
      </c>
      <c r="K151">
        <v>2013</v>
      </c>
      <c r="L151" t="s">
        <v>69</v>
      </c>
      <c r="M151" s="2" t="s">
        <v>5474</v>
      </c>
      <c r="P151" t="s">
        <v>5528</v>
      </c>
      <c r="Q151" s="2" t="s">
        <v>5333</v>
      </c>
      <c r="R151" s="2" t="s">
        <v>5433</v>
      </c>
    </row>
    <row r="152" spans="2:18" x14ac:dyDescent="0.25">
      <c r="B152">
        <v>233</v>
      </c>
      <c r="C152" t="s">
        <v>2262</v>
      </c>
      <c r="D152" t="s">
        <v>2263</v>
      </c>
      <c r="E152" t="s">
        <v>2264</v>
      </c>
      <c r="F152" t="s">
        <v>72</v>
      </c>
      <c r="G152" t="s">
        <v>2265</v>
      </c>
      <c r="H152" t="s">
        <v>2266</v>
      </c>
      <c r="I152">
        <v>16</v>
      </c>
      <c r="J152">
        <v>17</v>
      </c>
      <c r="K152">
        <v>2016</v>
      </c>
      <c r="L152" t="s">
        <v>69</v>
      </c>
      <c r="M152" s="2" t="s">
        <v>5529</v>
      </c>
      <c r="Q152" s="2" t="s">
        <v>5333</v>
      </c>
      <c r="R152" s="2" t="s">
        <v>5433</v>
      </c>
    </row>
    <row r="153" spans="2:18" x14ac:dyDescent="0.25">
      <c r="B153">
        <v>234</v>
      </c>
      <c r="C153" t="s">
        <v>959</v>
      </c>
      <c r="D153" t="s">
        <v>960</v>
      </c>
      <c r="E153" t="s">
        <v>961</v>
      </c>
      <c r="F153" t="s">
        <v>332</v>
      </c>
      <c r="G153" t="s">
        <v>962</v>
      </c>
      <c r="H153" t="s">
        <v>963</v>
      </c>
      <c r="I153">
        <v>2</v>
      </c>
      <c r="J153">
        <v>2</v>
      </c>
      <c r="K153">
        <v>2019</v>
      </c>
      <c r="L153" t="s">
        <v>69</v>
      </c>
      <c r="M153" s="2" t="s">
        <v>5530</v>
      </c>
      <c r="Q153" s="2" t="s">
        <v>5333</v>
      </c>
      <c r="R153" s="2" t="s">
        <v>5433</v>
      </c>
    </row>
    <row r="154" spans="2:18" x14ac:dyDescent="0.25">
      <c r="B154">
        <v>235</v>
      </c>
      <c r="C154" t="s">
        <v>4391</v>
      </c>
      <c r="D154" t="s">
        <v>4392</v>
      </c>
      <c r="E154" t="s">
        <v>4393</v>
      </c>
      <c r="F154" t="s">
        <v>215</v>
      </c>
      <c r="G154" t="s">
        <v>4394</v>
      </c>
      <c r="H154" t="s">
        <v>4395</v>
      </c>
      <c r="I154">
        <v>30</v>
      </c>
      <c r="J154">
        <v>30</v>
      </c>
      <c r="K154">
        <v>2009</v>
      </c>
      <c r="L154" t="s">
        <v>69</v>
      </c>
      <c r="Q154" s="2" t="s">
        <v>5333</v>
      </c>
      <c r="R154" s="2" t="s">
        <v>5432</v>
      </c>
    </row>
    <row r="156" spans="2:18" x14ac:dyDescent="0.25">
      <c r="B156">
        <v>237</v>
      </c>
      <c r="C156" t="s">
        <v>1246</v>
      </c>
      <c r="D156" t="s">
        <v>1247</v>
      </c>
      <c r="E156" s="2" t="s">
        <v>1248</v>
      </c>
      <c r="F156" t="s">
        <v>707</v>
      </c>
      <c r="G156" t="s">
        <v>1249</v>
      </c>
      <c r="H156" t="s">
        <v>1250</v>
      </c>
      <c r="I156">
        <v>0</v>
      </c>
      <c r="J156">
        <v>0</v>
      </c>
      <c r="K156">
        <v>2018</v>
      </c>
      <c r="L156" t="s">
        <v>69</v>
      </c>
      <c r="M156" s="2" t="s">
        <v>5531</v>
      </c>
      <c r="Q156" s="2" t="s">
        <v>5333</v>
      </c>
      <c r="R156" s="2" t="s">
        <v>5433</v>
      </c>
    </row>
    <row r="157" spans="2:18" x14ac:dyDescent="0.25">
      <c r="B157">
        <v>238</v>
      </c>
      <c r="C157" t="s">
        <v>1527</v>
      </c>
      <c r="D157" t="s">
        <v>1528</v>
      </c>
      <c r="E157" s="2" t="s">
        <v>1529</v>
      </c>
      <c r="F157" t="s">
        <v>406</v>
      </c>
      <c r="G157" t="s">
        <v>1530</v>
      </c>
      <c r="H157" t="s">
        <v>1531</v>
      </c>
      <c r="I157">
        <v>2</v>
      </c>
      <c r="J157">
        <v>2</v>
      </c>
      <c r="K157">
        <v>2018</v>
      </c>
      <c r="L157" t="s">
        <v>69</v>
      </c>
      <c r="M157" s="2" t="s">
        <v>5532</v>
      </c>
      <c r="P157" t="s">
        <v>5533</v>
      </c>
      <c r="Q157" s="2" t="s">
        <v>5319</v>
      </c>
      <c r="R157" s="2" t="s">
        <v>5432</v>
      </c>
    </row>
    <row r="159" spans="2:18" x14ac:dyDescent="0.25">
      <c r="E159" s="2"/>
      <c r="Q159" s="2"/>
      <c r="R159" s="2"/>
    </row>
    <row r="160" spans="2:18" x14ac:dyDescent="0.25">
      <c r="B160">
        <v>242</v>
      </c>
      <c r="C160" t="s">
        <v>4400</v>
      </c>
      <c r="D160" t="s">
        <v>4401</v>
      </c>
      <c r="E160" s="2" t="s">
        <v>4402</v>
      </c>
      <c r="F160" t="s">
        <v>72</v>
      </c>
      <c r="G160" t="s">
        <v>4403</v>
      </c>
      <c r="H160" t="s">
        <v>4404</v>
      </c>
      <c r="I160">
        <v>18</v>
      </c>
      <c r="J160">
        <v>18</v>
      </c>
      <c r="K160">
        <v>2009</v>
      </c>
      <c r="L160" t="s">
        <v>69</v>
      </c>
      <c r="M160" s="2" t="s">
        <v>5534</v>
      </c>
      <c r="P160" t="s">
        <v>5535</v>
      </c>
      <c r="Q160" s="2" t="s">
        <v>5319</v>
      </c>
      <c r="R160" s="2" t="s">
        <v>5432</v>
      </c>
    </row>
    <row r="161" spans="2:18" x14ac:dyDescent="0.25">
      <c r="B161">
        <v>243</v>
      </c>
      <c r="C161" t="s">
        <v>4545</v>
      </c>
      <c r="D161" t="s">
        <v>4546</v>
      </c>
      <c r="E161" s="2" t="s">
        <v>4547</v>
      </c>
      <c r="F161" t="s">
        <v>72</v>
      </c>
      <c r="G161" t="s">
        <v>4548</v>
      </c>
      <c r="H161" t="s">
        <v>4549</v>
      </c>
      <c r="I161">
        <v>15</v>
      </c>
      <c r="J161">
        <v>16</v>
      </c>
      <c r="K161">
        <v>2009</v>
      </c>
      <c r="L161" t="s">
        <v>69</v>
      </c>
      <c r="M161" s="2" t="s">
        <v>5534</v>
      </c>
      <c r="P161" t="s">
        <v>5535</v>
      </c>
      <c r="Q161" s="2" t="s">
        <v>5319</v>
      </c>
      <c r="R161" s="2" t="s">
        <v>5432</v>
      </c>
    </row>
    <row r="162" spans="2:18" x14ac:dyDescent="0.25">
      <c r="B162">
        <v>246</v>
      </c>
      <c r="C162" t="s">
        <v>1563</v>
      </c>
      <c r="D162" t="s">
        <v>1564</v>
      </c>
      <c r="E162" t="s">
        <v>1565</v>
      </c>
      <c r="F162" t="s">
        <v>111</v>
      </c>
      <c r="G162" t="s">
        <v>1566</v>
      </c>
      <c r="H162" t="s">
        <v>1567</v>
      </c>
      <c r="I162">
        <v>6</v>
      </c>
      <c r="J162">
        <v>6</v>
      </c>
      <c r="K162">
        <v>2017</v>
      </c>
      <c r="L162" t="s">
        <v>69</v>
      </c>
      <c r="Q162" s="2" t="s">
        <v>5333</v>
      </c>
      <c r="R162" s="2" t="s">
        <v>5433</v>
      </c>
    </row>
    <row r="163" spans="2:18" x14ac:dyDescent="0.25">
      <c r="B163">
        <v>247</v>
      </c>
      <c r="C163" t="s">
        <v>79</v>
      </c>
      <c r="D163" t="s">
        <v>80</v>
      </c>
      <c r="E163" s="2" t="s">
        <v>81</v>
      </c>
      <c r="F163" t="s">
        <v>82</v>
      </c>
      <c r="G163" t="s">
        <v>83</v>
      </c>
      <c r="H163" t="s">
        <v>84</v>
      </c>
      <c r="I163">
        <v>1</v>
      </c>
      <c r="J163">
        <v>1</v>
      </c>
      <c r="K163">
        <v>2020</v>
      </c>
      <c r="L163" t="s">
        <v>69</v>
      </c>
      <c r="P163" t="s">
        <v>5537</v>
      </c>
      <c r="Q163" s="2" t="s">
        <v>5319</v>
      </c>
      <c r="R163" s="2" t="s">
        <v>5432</v>
      </c>
    </row>
    <row r="164" spans="2:18" x14ac:dyDescent="0.25">
      <c r="M164" s="2"/>
      <c r="Q164" s="2"/>
      <c r="R164" s="2"/>
    </row>
    <row r="166" spans="2:18" x14ac:dyDescent="0.25">
      <c r="B166">
        <v>250</v>
      </c>
      <c r="C166" t="s">
        <v>571</v>
      </c>
      <c r="D166" t="s">
        <v>572</v>
      </c>
      <c r="E166" t="s">
        <v>573</v>
      </c>
      <c r="F166" t="s">
        <v>574</v>
      </c>
      <c r="G166" t="s">
        <v>575</v>
      </c>
      <c r="H166" t="s">
        <v>576</v>
      </c>
      <c r="I166">
        <v>13</v>
      </c>
      <c r="J166">
        <v>13</v>
      </c>
      <c r="K166">
        <v>2020</v>
      </c>
      <c r="L166" t="s">
        <v>69</v>
      </c>
      <c r="M166" s="2" t="s">
        <v>5539</v>
      </c>
      <c r="Q166" s="2" t="s">
        <v>5319</v>
      </c>
      <c r="R166" s="2" t="s">
        <v>5432</v>
      </c>
    </row>
    <row r="167" spans="2:18" x14ac:dyDescent="0.25">
      <c r="B167">
        <v>251</v>
      </c>
      <c r="C167" t="s">
        <v>2944</v>
      </c>
      <c r="D167" t="s">
        <v>2945</v>
      </c>
      <c r="E167" s="2" t="s">
        <v>2946</v>
      </c>
      <c r="F167" t="s">
        <v>1653</v>
      </c>
      <c r="G167" t="s">
        <v>2947</v>
      </c>
      <c r="H167" t="s">
        <v>2948</v>
      </c>
      <c r="I167">
        <v>11</v>
      </c>
      <c r="J167">
        <v>14</v>
      </c>
      <c r="K167">
        <v>2014</v>
      </c>
      <c r="L167" t="s">
        <v>69</v>
      </c>
      <c r="M167" s="2" t="s">
        <v>5542</v>
      </c>
      <c r="N167" t="s">
        <v>5543</v>
      </c>
      <c r="Q167" s="2" t="s">
        <v>5333</v>
      </c>
      <c r="R167" s="2" t="s">
        <v>5433</v>
      </c>
    </row>
    <row r="168" spans="2:18" x14ac:dyDescent="0.25">
      <c r="B168">
        <v>252</v>
      </c>
      <c r="C168" t="s">
        <v>3716</v>
      </c>
      <c r="D168" t="s">
        <v>3717</v>
      </c>
      <c r="E168" s="2" t="s">
        <v>3718</v>
      </c>
      <c r="F168" t="s">
        <v>655</v>
      </c>
      <c r="G168" t="s">
        <v>3719</v>
      </c>
      <c r="H168" t="s">
        <v>3720</v>
      </c>
      <c r="I168">
        <v>29</v>
      </c>
      <c r="J168">
        <v>32</v>
      </c>
      <c r="K168">
        <v>2012</v>
      </c>
      <c r="L168" t="s">
        <v>69</v>
      </c>
      <c r="M168" s="2" t="s">
        <v>5544</v>
      </c>
      <c r="N168" t="s">
        <v>5545</v>
      </c>
      <c r="Q168" s="2" t="s">
        <v>5319</v>
      </c>
      <c r="R168" s="2" t="s">
        <v>5432</v>
      </c>
    </row>
    <row r="169" spans="2:18" x14ac:dyDescent="0.25">
      <c r="B169">
        <v>253</v>
      </c>
      <c r="C169" t="s">
        <v>2053</v>
      </c>
      <c r="D169" t="s">
        <v>2054</v>
      </c>
      <c r="E169" s="2" t="s">
        <v>2055</v>
      </c>
      <c r="F169" t="s">
        <v>111</v>
      </c>
      <c r="G169" t="s">
        <v>2056</v>
      </c>
      <c r="H169" t="s">
        <v>2057</v>
      </c>
      <c r="I169">
        <v>6</v>
      </c>
      <c r="J169">
        <v>9</v>
      </c>
      <c r="K169">
        <v>2016</v>
      </c>
      <c r="L169" t="s">
        <v>69</v>
      </c>
      <c r="M169" s="2" t="s">
        <v>5541</v>
      </c>
      <c r="Q169" s="2" t="s">
        <v>5333</v>
      </c>
      <c r="R169" s="2" t="s">
        <v>5433</v>
      </c>
    </row>
    <row r="170" spans="2:18" x14ac:dyDescent="0.25">
      <c r="B170">
        <v>254</v>
      </c>
      <c r="C170" t="s">
        <v>911</v>
      </c>
      <c r="D170" t="s">
        <v>912</v>
      </c>
      <c r="E170" t="s">
        <v>913</v>
      </c>
      <c r="F170" t="s">
        <v>111</v>
      </c>
      <c r="G170" t="s">
        <v>914</v>
      </c>
      <c r="H170" t="s">
        <v>915</v>
      </c>
      <c r="I170">
        <v>7</v>
      </c>
      <c r="J170">
        <v>7</v>
      </c>
      <c r="K170">
        <v>2019</v>
      </c>
      <c r="L170" t="s">
        <v>69</v>
      </c>
      <c r="M170" s="2" t="s">
        <v>5547</v>
      </c>
      <c r="Q170" s="2" t="s">
        <v>5333</v>
      </c>
      <c r="R170" s="2" t="s">
        <v>5433</v>
      </c>
    </row>
    <row r="171" spans="2:18" x14ac:dyDescent="0.25">
      <c r="B171">
        <v>255</v>
      </c>
      <c r="C171" t="s">
        <v>3065</v>
      </c>
      <c r="D171" t="s">
        <v>3066</v>
      </c>
      <c r="E171" s="2" t="s">
        <v>3067</v>
      </c>
      <c r="F171" t="s">
        <v>3068</v>
      </c>
      <c r="G171" t="s">
        <v>3069</v>
      </c>
      <c r="H171" t="s">
        <v>3070</v>
      </c>
      <c r="I171">
        <v>5</v>
      </c>
      <c r="J171">
        <v>6</v>
      </c>
      <c r="K171">
        <v>2014</v>
      </c>
      <c r="L171" t="s">
        <v>69</v>
      </c>
      <c r="M171" s="2" t="s">
        <v>5531</v>
      </c>
      <c r="Q171" s="2" t="s">
        <v>5333</v>
      </c>
      <c r="R171" s="2" t="s">
        <v>5433</v>
      </c>
    </row>
    <row r="172" spans="2:18" x14ac:dyDescent="0.25">
      <c r="M172" s="2"/>
      <c r="Q172" s="2"/>
      <c r="R172" s="2"/>
    </row>
    <row r="173" spans="2:18" x14ac:dyDescent="0.25">
      <c r="B173">
        <v>257</v>
      </c>
      <c r="C173" t="s">
        <v>5051</v>
      </c>
      <c r="D173" t="s">
        <v>5051</v>
      </c>
      <c r="E173" s="2" t="s">
        <v>5052</v>
      </c>
      <c r="F173" t="s">
        <v>273</v>
      </c>
      <c r="G173" t="s">
        <v>5053</v>
      </c>
      <c r="H173" t="s">
        <v>5054</v>
      </c>
      <c r="I173">
        <v>60</v>
      </c>
      <c r="J173">
        <v>71</v>
      </c>
      <c r="K173">
        <v>2005</v>
      </c>
      <c r="L173" t="s">
        <v>69</v>
      </c>
      <c r="M173" s="2" t="s">
        <v>5466</v>
      </c>
      <c r="P173" t="s">
        <v>5467</v>
      </c>
      <c r="Q173" s="2" t="s">
        <v>5333</v>
      </c>
      <c r="R173" s="2" t="s">
        <v>5433</v>
      </c>
    </row>
    <row r="174" spans="2:18" x14ac:dyDescent="0.25">
      <c r="B174">
        <v>258</v>
      </c>
      <c r="C174" t="s">
        <v>5107</v>
      </c>
      <c r="D174" t="s">
        <v>5107</v>
      </c>
      <c r="E174" s="2" t="s">
        <v>5108</v>
      </c>
      <c r="F174" t="s">
        <v>273</v>
      </c>
      <c r="G174" t="s">
        <v>69</v>
      </c>
      <c r="H174" t="s">
        <v>5109</v>
      </c>
      <c r="I174">
        <v>60</v>
      </c>
      <c r="J174">
        <v>69</v>
      </c>
      <c r="K174">
        <v>2004</v>
      </c>
      <c r="L174" t="s">
        <v>69</v>
      </c>
      <c r="Q174" s="2" t="s">
        <v>5333</v>
      </c>
      <c r="R174" s="2" t="s">
        <v>5433</v>
      </c>
    </row>
    <row r="175" spans="2:18" x14ac:dyDescent="0.25">
      <c r="E175" s="2"/>
      <c r="Q175" s="2"/>
      <c r="R175" s="2"/>
    </row>
    <row r="176" spans="2:18" x14ac:dyDescent="0.25">
      <c r="M176" s="2"/>
      <c r="Q176" s="2"/>
      <c r="R176" s="2"/>
    </row>
    <row r="177" spans="2:18" x14ac:dyDescent="0.25">
      <c r="B177">
        <v>262</v>
      </c>
      <c r="C177" t="s">
        <v>2354</v>
      </c>
      <c r="D177" t="s">
        <v>2355</v>
      </c>
      <c r="E177" t="s">
        <v>2356</v>
      </c>
      <c r="F177" t="s">
        <v>72</v>
      </c>
      <c r="G177" t="s">
        <v>2357</v>
      </c>
      <c r="H177" t="s">
        <v>2358</v>
      </c>
      <c r="I177">
        <v>4</v>
      </c>
      <c r="J177">
        <v>6</v>
      </c>
      <c r="K177">
        <v>2015</v>
      </c>
      <c r="L177" t="s">
        <v>69</v>
      </c>
      <c r="M177" s="2" t="s">
        <v>5546</v>
      </c>
      <c r="Q177" s="2" t="s">
        <v>5333</v>
      </c>
      <c r="R177" s="2" t="s">
        <v>5433</v>
      </c>
    </row>
    <row r="179" spans="2:18" x14ac:dyDescent="0.25">
      <c r="B179">
        <v>264</v>
      </c>
      <c r="C179" t="s">
        <v>2242</v>
      </c>
      <c r="D179" t="s">
        <v>2243</v>
      </c>
      <c r="E179" s="2" t="s">
        <v>2244</v>
      </c>
      <c r="F179" t="s">
        <v>1267</v>
      </c>
      <c r="G179" t="s">
        <v>69</v>
      </c>
      <c r="H179" t="s">
        <v>2245</v>
      </c>
      <c r="I179">
        <v>13</v>
      </c>
      <c r="J179">
        <v>13</v>
      </c>
      <c r="K179">
        <v>2016</v>
      </c>
      <c r="L179" t="s">
        <v>69</v>
      </c>
      <c r="M179" s="2" t="s">
        <v>5550</v>
      </c>
      <c r="P179" t="s">
        <v>5549</v>
      </c>
      <c r="Q179" s="2" t="s">
        <v>5333</v>
      </c>
      <c r="R179" s="2" t="s">
        <v>5433</v>
      </c>
    </row>
    <row r="180" spans="2:18" x14ac:dyDescent="0.25">
      <c r="B180">
        <v>265</v>
      </c>
      <c r="C180" t="s">
        <v>632</v>
      </c>
      <c r="D180" t="s">
        <v>633</v>
      </c>
      <c r="E180" t="s">
        <v>634</v>
      </c>
      <c r="F180" t="s">
        <v>236</v>
      </c>
      <c r="G180" t="s">
        <v>69</v>
      </c>
      <c r="H180" t="s">
        <v>635</v>
      </c>
      <c r="I180">
        <v>1</v>
      </c>
      <c r="J180">
        <v>1</v>
      </c>
      <c r="K180">
        <v>2019</v>
      </c>
      <c r="L180" t="s">
        <v>69</v>
      </c>
      <c r="M180" s="2" t="s">
        <v>5553</v>
      </c>
      <c r="Q180" s="2" t="s">
        <v>5333</v>
      </c>
      <c r="R180" s="2" t="s">
        <v>5433</v>
      </c>
    </row>
    <row r="181" spans="2:18" x14ac:dyDescent="0.25">
      <c r="B181">
        <v>266</v>
      </c>
      <c r="C181" t="s">
        <v>2140</v>
      </c>
      <c r="D181" t="s">
        <v>2141</v>
      </c>
      <c r="E181" t="s">
        <v>2142</v>
      </c>
      <c r="F181" t="s">
        <v>332</v>
      </c>
      <c r="G181" t="s">
        <v>2143</v>
      </c>
      <c r="H181" t="s">
        <v>2144</v>
      </c>
      <c r="I181">
        <v>17</v>
      </c>
      <c r="J181">
        <v>17</v>
      </c>
      <c r="K181">
        <v>2016</v>
      </c>
      <c r="L181" t="s">
        <v>69</v>
      </c>
      <c r="M181" s="2" t="s">
        <v>5554</v>
      </c>
      <c r="Q181" s="2" t="s">
        <v>5333</v>
      </c>
      <c r="R181" s="2" t="s">
        <v>5433</v>
      </c>
    </row>
    <row r="182" spans="2:18" x14ac:dyDescent="0.25">
      <c r="B182">
        <v>267</v>
      </c>
      <c r="C182" t="s">
        <v>624</v>
      </c>
      <c r="D182" t="s">
        <v>625</v>
      </c>
      <c r="E182" t="s">
        <v>626</v>
      </c>
      <c r="F182" t="s">
        <v>236</v>
      </c>
      <c r="G182" t="s">
        <v>69</v>
      </c>
      <c r="H182" t="s">
        <v>627</v>
      </c>
      <c r="I182">
        <v>2</v>
      </c>
      <c r="J182">
        <v>2</v>
      </c>
      <c r="K182">
        <v>2019</v>
      </c>
      <c r="L182" t="s">
        <v>69</v>
      </c>
      <c r="M182" s="2" t="s">
        <v>5555</v>
      </c>
      <c r="Q182" s="2" t="s">
        <v>5333</v>
      </c>
      <c r="R182" s="2" t="s">
        <v>5433</v>
      </c>
    </row>
    <row r="183" spans="2:18" x14ac:dyDescent="0.25">
      <c r="B183">
        <v>268</v>
      </c>
      <c r="C183" t="s">
        <v>1891</v>
      </c>
      <c r="D183" t="s">
        <v>1892</v>
      </c>
      <c r="E183" t="s">
        <v>1893</v>
      </c>
      <c r="F183" t="s">
        <v>1894</v>
      </c>
      <c r="G183" t="s">
        <v>1895</v>
      </c>
      <c r="H183" t="s">
        <v>1896</v>
      </c>
      <c r="I183">
        <v>2</v>
      </c>
      <c r="J183">
        <v>2</v>
      </c>
      <c r="K183">
        <v>2017</v>
      </c>
      <c r="L183" t="s">
        <v>69</v>
      </c>
      <c r="M183" s="2" t="s">
        <v>5556</v>
      </c>
      <c r="Q183" s="2" t="s">
        <v>5333</v>
      </c>
      <c r="R183" s="2" t="s">
        <v>5432</v>
      </c>
    </row>
    <row r="185" spans="2:18" x14ac:dyDescent="0.25">
      <c r="B185">
        <v>270</v>
      </c>
      <c r="C185" t="s">
        <v>373</v>
      </c>
      <c r="D185" t="s">
        <v>374</v>
      </c>
      <c r="E185" s="2" t="s">
        <v>375</v>
      </c>
      <c r="F185" t="s">
        <v>376</v>
      </c>
      <c r="G185" t="s">
        <v>377</v>
      </c>
      <c r="H185" t="s">
        <v>378</v>
      </c>
      <c r="I185">
        <v>3</v>
      </c>
      <c r="J185">
        <v>3</v>
      </c>
      <c r="K185">
        <v>2020</v>
      </c>
      <c r="L185" t="s">
        <v>69</v>
      </c>
      <c r="Q185" s="2" t="s">
        <v>5319</v>
      </c>
      <c r="R185" s="2" t="s">
        <v>5432</v>
      </c>
    </row>
    <row r="187" spans="2:18" x14ac:dyDescent="0.25">
      <c r="B187">
        <v>272</v>
      </c>
      <c r="C187" t="s">
        <v>887</v>
      </c>
      <c r="D187" t="s">
        <v>888</v>
      </c>
      <c r="E187" s="2" t="s">
        <v>889</v>
      </c>
      <c r="F187" t="s">
        <v>332</v>
      </c>
      <c r="G187" t="s">
        <v>890</v>
      </c>
      <c r="H187" t="s">
        <v>891</v>
      </c>
      <c r="I187">
        <v>4</v>
      </c>
      <c r="J187">
        <v>4</v>
      </c>
      <c r="K187">
        <v>2019</v>
      </c>
      <c r="L187" t="s">
        <v>69</v>
      </c>
      <c r="M187" s="2" t="s">
        <v>5557</v>
      </c>
      <c r="Q187" s="2" t="s">
        <v>5333</v>
      </c>
      <c r="R187" s="2" t="s">
        <v>5433</v>
      </c>
    </row>
    <row r="189" spans="2:18" x14ac:dyDescent="0.25">
      <c r="B189">
        <v>274</v>
      </c>
      <c r="C189" t="s">
        <v>2424</v>
      </c>
      <c r="D189" t="s">
        <v>2425</v>
      </c>
      <c r="E189" s="2" t="s">
        <v>2426</v>
      </c>
      <c r="F189" t="s">
        <v>2427</v>
      </c>
      <c r="G189" t="s">
        <v>69</v>
      </c>
      <c r="H189" t="s">
        <v>2428</v>
      </c>
      <c r="I189">
        <v>9</v>
      </c>
      <c r="J189">
        <v>9</v>
      </c>
      <c r="K189">
        <v>2015</v>
      </c>
      <c r="L189" t="s">
        <v>69</v>
      </c>
      <c r="M189" s="2" t="s">
        <v>5558</v>
      </c>
      <c r="N189" t="s">
        <v>5559</v>
      </c>
      <c r="Q189" s="2" t="s">
        <v>5333</v>
      </c>
      <c r="R189" s="2" t="s">
        <v>5433</v>
      </c>
    </row>
    <row r="190" spans="2:18" x14ac:dyDescent="0.25">
      <c r="B190">
        <v>275</v>
      </c>
      <c r="C190" t="s">
        <v>583</v>
      </c>
      <c r="D190" t="s">
        <v>584</v>
      </c>
      <c r="E190" s="2" t="s">
        <v>5560</v>
      </c>
      <c r="F190" t="s">
        <v>111</v>
      </c>
      <c r="G190" t="s">
        <v>586</v>
      </c>
      <c r="H190" t="s">
        <v>587</v>
      </c>
      <c r="I190">
        <v>7</v>
      </c>
      <c r="J190">
        <v>7</v>
      </c>
      <c r="K190">
        <v>2019</v>
      </c>
      <c r="L190" t="s">
        <v>69</v>
      </c>
      <c r="M190" s="2" t="s">
        <v>5561</v>
      </c>
      <c r="P190" t="s">
        <v>5562</v>
      </c>
      <c r="Q190" s="2" t="s">
        <v>5333</v>
      </c>
      <c r="R190" s="2" t="s">
        <v>5433</v>
      </c>
    </row>
    <row r="191" spans="2:18" x14ac:dyDescent="0.25">
      <c r="B191">
        <v>276</v>
      </c>
      <c r="C191" t="s">
        <v>750</v>
      </c>
      <c r="D191" t="s">
        <v>751</v>
      </c>
      <c r="E191" t="s">
        <v>752</v>
      </c>
      <c r="F191" t="s">
        <v>127</v>
      </c>
      <c r="G191" t="s">
        <v>753</v>
      </c>
      <c r="H191" t="s">
        <v>754</v>
      </c>
      <c r="I191">
        <v>3</v>
      </c>
      <c r="J191">
        <v>3</v>
      </c>
      <c r="K191">
        <v>2019</v>
      </c>
      <c r="L191" t="s">
        <v>69</v>
      </c>
      <c r="Q191" s="2" t="s">
        <v>5319</v>
      </c>
      <c r="R191" s="2" t="s">
        <v>5432</v>
      </c>
    </row>
    <row r="192" spans="2:18" x14ac:dyDescent="0.25">
      <c r="B192">
        <v>277</v>
      </c>
      <c r="C192" t="s">
        <v>1825</v>
      </c>
      <c r="D192" t="s">
        <v>1826</v>
      </c>
      <c r="E192" t="s">
        <v>1827</v>
      </c>
      <c r="F192" t="s">
        <v>332</v>
      </c>
      <c r="G192" t="s">
        <v>1828</v>
      </c>
      <c r="H192" t="s">
        <v>1829</v>
      </c>
      <c r="I192">
        <v>17</v>
      </c>
      <c r="J192">
        <v>17</v>
      </c>
      <c r="K192">
        <v>2017</v>
      </c>
      <c r="L192" t="s">
        <v>69</v>
      </c>
      <c r="M192" t="s">
        <v>5563</v>
      </c>
      <c r="Q192" s="2" t="s">
        <v>5333</v>
      </c>
      <c r="R192" s="2" t="s">
        <v>5433</v>
      </c>
    </row>
    <row r="193" spans="2:18" x14ac:dyDescent="0.25">
      <c r="B193">
        <v>278</v>
      </c>
      <c r="C193" t="s">
        <v>2298</v>
      </c>
      <c r="D193" t="s">
        <v>2299</v>
      </c>
      <c r="E193" t="s">
        <v>2300</v>
      </c>
      <c r="F193" t="s">
        <v>1041</v>
      </c>
      <c r="G193" t="s">
        <v>69</v>
      </c>
      <c r="H193" t="s">
        <v>2301</v>
      </c>
      <c r="I193">
        <v>27</v>
      </c>
      <c r="J193">
        <v>29</v>
      </c>
      <c r="K193">
        <v>2016</v>
      </c>
      <c r="L193" t="s">
        <v>69</v>
      </c>
      <c r="R193" s="2" t="s">
        <v>5432</v>
      </c>
    </row>
    <row r="194" spans="2:18" x14ac:dyDescent="0.25">
      <c r="B194">
        <v>279</v>
      </c>
      <c r="C194" t="s">
        <v>4050</v>
      </c>
      <c r="D194" t="s">
        <v>4051</v>
      </c>
      <c r="E194" t="s">
        <v>4052</v>
      </c>
      <c r="F194" t="s">
        <v>1267</v>
      </c>
      <c r="G194" t="s">
        <v>69</v>
      </c>
      <c r="H194" t="s">
        <v>4053</v>
      </c>
      <c r="I194">
        <v>34</v>
      </c>
      <c r="J194">
        <v>36</v>
      </c>
      <c r="K194">
        <v>2011</v>
      </c>
      <c r="L194" t="s">
        <v>69</v>
      </c>
      <c r="R194" s="2" t="s">
        <v>5432</v>
      </c>
    </row>
    <row r="195" spans="2:18" x14ac:dyDescent="0.25">
      <c r="B195">
        <v>280</v>
      </c>
      <c r="C195" t="s">
        <v>5112</v>
      </c>
      <c r="D195" t="s">
        <v>5112</v>
      </c>
      <c r="E195" t="s">
        <v>5113</v>
      </c>
      <c r="F195" t="s">
        <v>1168</v>
      </c>
      <c r="G195" t="s">
        <v>69</v>
      </c>
      <c r="H195" t="s">
        <v>5114</v>
      </c>
      <c r="I195">
        <v>90</v>
      </c>
      <c r="J195">
        <v>91</v>
      </c>
      <c r="K195">
        <v>2004</v>
      </c>
      <c r="L195" t="s">
        <v>69</v>
      </c>
      <c r="R195" s="2" t="s">
        <v>5432</v>
      </c>
    </row>
    <row r="196" spans="2:18" x14ac:dyDescent="0.25">
      <c r="B196">
        <v>281</v>
      </c>
      <c r="C196" t="s">
        <v>1491</v>
      </c>
      <c r="D196" t="s">
        <v>1492</v>
      </c>
      <c r="E196" t="s">
        <v>1493</v>
      </c>
      <c r="F196" t="s">
        <v>544</v>
      </c>
      <c r="G196" t="s">
        <v>1494</v>
      </c>
      <c r="H196" t="s">
        <v>1495</v>
      </c>
      <c r="I196">
        <v>41</v>
      </c>
      <c r="J196">
        <v>42</v>
      </c>
      <c r="K196">
        <v>2018</v>
      </c>
      <c r="L196" t="s">
        <v>69</v>
      </c>
      <c r="Q196" t="s">
        <v>5319</v>
      </c>
      <c r="R196" s="2" t="s">
        <v>5432</v>
      </c>
    </row>
    <row r="200" spans="2:18" x14ac:dyDescent="0.25">
      <c r="B200">
        <v>285</v>
      </c>
      <c r="C200" t="s">
        <v>1536</v>
      </c>
      <c r="D200" t="s">
        <v>1537</v>
      </c>
      <c r="E200" t="s">
        <v>1538</v>
      </c>
      <c r="F200" t="s">
        <v>348</v>
      </c>
      <c r="G200" t="s">
        <v>1539</v>
      </c>
      <c r="H200" t="s">
        <v>1540</v>
      </c>
      <c r="I200">
        <v>0</v>
      </c>
      <c r="J200">
        <v>0</v>
      </c>
      <c r="K200">
        <v>2017</v>
      </c>
      <c r="L200" t="s">
        <v>69</v>
      </c>
      <c r="M200" t="s">
        <v>5564</v>
      </c>
      <c r="P200" t="s">
        <v>5565</v>
      </c>
      <c r="R200" t="s">
        <v>5432</v>
      </c>
    </row>
    <row r="201" spans="2:18" x14ac:dyDescent="0.25">
      <c r="B201">
        <v>286</v>
      </c>
      <c r="C201" t="s">
        <v>422</v>
      </c>
      <c r="D201" t="s">
        <v>423</v>
      </c>
      <c r="E201" t="s">
        <v>424</v>
      </c>
      <c r="F201" t="s">
        <v>72</v>
      </c>
      <c r="G201" t="s">
        <v>425</v>
      </c>
      <c r="H201" t="s">
        <v>426</v>
      </c>
      <c r="I201">
        <v>2</v>
      </c>
      <c r="J201">
        <v>2</v>
      </c>
      <c r="K201">
        <v>2020</v>
      </c>
      <c r="L201" t="s">
        <v>69</v>
      </c>
      <c r="M201" t="s">
        <v>5566</v>
      </c>
      <c r="P201" t="s">
        <v>5568</v>
      </c>
      <c r="Q201" t="s">
        <v>5319</v>
      </c>
      <c r="R201" t="s">
        <v>5432</v>
      </c>
    </row>
    <row r="202" spans="2:18" x14ac:dyDescent="0.25">
      <c r="B202">
        <v>287</v>
      </c>
      <c r="C202" t="s">
        <v>181</v>
      </c>
      <c r="D202" t="s">
        <v>182</v>
      </c>
      <c r="E202" t="s">
        <v>183</v>
      </c>
      <c r="F202" t="s">
        <v>184</v>
      </c>
      <c r="G202" t="s">
        <v>185</v>
      </c>
      <c r="H202" t="s">
        <v>186</v>
      </c>
      <c r="I202">
        <v>1</v>
      </c>
      <c r="J202">
        <v>1</v>
      </c>
      <c r="K202" t="s">
        <v>69</v>
      </c>
      <c r="L202" t="s">
        <v>69</v>
      </c>
      <c r="M202" t="s">
        <v>5567</v>
      </c>
      <c r="Q202" t="s">
        <v>5319</v>
      </c>
      <c r="R202" t="s">
        <v>5432</v>
      </c>
    </row>
    <row r="203" spans="2:18" x14ac:dyDescent="0.25">
      <c r="B203">
        <v>288</v>
      </c>
      <c r="C203" t="s">
        <v>1817</v>
      </c>
      <c r="D203" t="s">
        <v>1818</v>
      </c>
      <c r="E203" t="s">
        <v>1819</v>
      </c>
      <c r="F203" t="s">
        <v>1041</v>
      </c>
      <c r="G203" t="s">
        <v>69</v>
      </c>
      <c r="H203" t="s">
        <v>1820</v>
      </c>
      <c r="I203">
        <v>1</v>
      </c>
      <c r="J203">
        <v>1</v>
      </c>
      <c r="K203">
        <v>2017</v>
      </c>
      <c r="L203" t="s">
        <v>69</v>
      </c>
      <c r="M203" t="s">
        <v>5468</v>
      </c>
      <c r="Q203" t="s">
        <v>5319</v>
      </c>
      <c r="R203" t="s">
        <v>5432</v>
      </c>
    </row>
    <row r="204" spans="2:18" x14ac:dyDescent="0.25">
      <c r="B204">
        <v>289</v>
      </c>
      <c r="C204" t="s">
        <v>2799</v>
      </c>
      <c r="D204" t="s">
        <v>2800</v>
      </c>
      <c r="E204" t="s">
        <v>2801</v>
      </c>
      <c r="F204" t="s">
        <v>2802</v>
      </c>
      <c r="G204" t="s">
        <v>2803</v>
      </c>
      <c r="H204" t="s">
        <v>2804</v>
      </c>
      <c r="I204">
        <v>3</v>
      </c>
      <c r="J204">
        <v>5</v>
      </c>
      <c r="K204">
        <v>2014</v>
      </c>
      <c r="L204" t="s">
        <v>69</v>
      </c>
      <c r="Q204" t="s">
        <v>5570</v>
      </c>
      <c r="R204" t="s">
        <v>5432</v>
      </c>
    </row>
    <row r="205" spans="2:18" x14ac:dyDescent="0.25">
      <c r="B205">
        <v>290</v>
      </c>
      <c r="C205" t="s">
        <v>814</v>
      </c>
      <c r="D205" t="s">
        <v>815</v>
      </c>
      <c r="E205" t="s">
        <v>816</v>
      </c>
      <c r="F205" t="s">
        <v>332</v>
      </c>
      <c r="G205" t="s">
        <v>817</v>
      </c>
      <c r="H205" t="s">
        <v>818</v>
      </c>
      <c r="I205">
        <v>7</v>
      </c>
      <c r="J205">
        <v>7</v>
      </c>
      <c r="K205">
        <v>2019</v>
      </c>
      <c r="L205" t="s">
        <v>69</v>
      </c>
      <c r="N205" t="s">
        <v>5569</v>
      </c>
      <c r="Q205" t="s">
        <v>5319</v>
      </c>
      <c r="R205" t="s">
        <v>5432</v>
      </c>
    </row>
    <row r="207" spans="2:18" x14ac:dyDescent="0.25">
      <c r="B207">
        <v>293</v>
      </c>
      <c r="C207" t="s">
        <v>3360</v>
      </c>
      <c r="D207" t="s">
        <v>3361</v>
      </c>
      <c r="E207" t="s">
        <v>3362</v>
      </c>
      <c r="F207" t="s">
        <v>3363</v>
      </c>
      <c r="G207" t="s">
        <v>69</v>
      </c>
      <c r="H207" t="s">
        <v>69</v>
      </c>
      <c r="I207">
        <v>380</v>
      </c>
      <c r="J207">
        <v>446</v>
      </c>
      <c r="K207">
        <v>2013</v>
      </c>
      <c r="L207" t="s">
        <v>69</v>
      </c>
      <c r="Q207" t="s">
        <v>5570</v>
      </c>
      <c r="R207" t="s">
        <v>5432</v>
      </c>
    </row>
    <row r="208" spans="2:18" x14ac:dyDescent="0.25">
      <c r="B208">
        <v>294</v>
      </c>
      <c r="C208" t="s">
        <v>2651</v>
      </c>
      <c r="D208" t="s">
        <v>2652</v>
      </c>
      <c r="E208" t="s">
        <v>2653</v>
      </c>
      <c r="F208" t="s">
        <v>1575</v>
      </c>
      <c r="G208" t="s">
        <v>2654</v>
      </c>
      <c r="H208" t="s">
        <v>2655</v>
      </c>
      <c r="I208">
        <v>6</v>
      </c>
      <c r="J208">
        <v>6</v>
      </c>
      <c r="K208">
        <v>2015</v>
      </c>
      <c r="L208" t="s">
        <v>69</v>
      </c>
      <c r="M208" t="s">
        <v>5542</v>
      </c>
      <c r="P208" t="s">
        <v>5571</v>
      </c>
      <c r="Q208" t="s">
        <v>5333</v>
      </c>
      <c r="R208" t="s">
        <v>5433</v>
      </c>
    </row>
    <row r="209" spans="1:18" x14ac:dyDescent="0.25">
      <c r="B209">
        <v>295</v>
      </c>
      <c r="C209" t="s">
        <v>192</v>
      </c>
      <c r="D209" t="s">
        <v>193</v>
      </c>
      <c r="E209" t="s">
        <v>194</v>
      </c>
      <c r="F209" t="s">
        <v>195</v>
      </c>
      <c r="G209" t="s">
        <v>196</v>
      </c>
      <c r="H209" t="s">
        <v>197</v>
      </c>
      <c r="I209">
        <v>0</v>
      </c>
      <c r="J209">
        <v>0</v>
      </c>
      <c r="K209">
        <v>2020</v>
      </c>
      <c r="L209" t="s">
        <v>69</v>
      </c>
      <c r="M209" t="s">
        <v>5572</v>
      </c>
      <c r="P209" t="s">
        <v>5573</v>
      </c>
      <c r="Q209" t="s">
        <v>5333</v>
      </c>
      <c r="R209" t="s">
        <v>5433</v>
      </c>
    </row>
    <row r="211" spans="1:18" x14ac:dyDescent="0.25">
      <c r="B211">
        <v>297</v>
      </c>
      <c r="C211" t="s">
        <v>2062</v>
      </c>
      <c r="D211" t="s">
        <v>2063</v>
      </c>
      <c r="E211" t="s">
        <v>2064</v>
      </c>
      <c r="F211" t="s">
        <v>72</v>
      </c>
      <c r="G211" t="s">
        <v>2065</v>
      </c>
      <c r="H211" t="s">
        <v>2066</v>
      </c>
      <c r="I211">
        <v>8</v>
      </c>
      <c r="J211">
        <v>8</v>
      </c>
      <c r="K211">
        <v>2016</v>
      </c>
      <c r="L211" t="s">
        <v>69</v>
      </c>
      <c r="M211" t="s">
        <v>5336</v>
      </c>
      <c r="Q211" t="s">
        <v>5333</v>
      </c>
      <c r="R211" t="s">
        <v>5433</v>
      </c>
    </row>
    <row r="212" spans="1:18" x14ac:dyDescent="0.25">
      <c r="A212" s="2" t="s">
        <v>5901</v>
      </c>
      <c r="B212">
        <v>298</v>
      </c>
      <c r="C212" t="s">
        <v>1175</v>
      </c>
      <c r="D212" t="s">
        <v>1176</v>
      </c>
      <c r="E212" t="s">
        <v>1177</v>
      </c>
      <c r="F212" t="s">
        <v>1041</v>
      </c>
      <c r="G212" t="s">
        <v>69</v>
      </c>
      <c r="H212" t="s">
        <v>1178</v>
      </c>
      <c r="I212">
        <v>2</v>
      </c>
      <c r="J212">
        <v>2</v>
      </c>
      <c r="K212">
        <v>2018</v>
      </c>
      <c r="L212" t="s">
        <v>69</v>
      </c>
      <c r="M212" s="2" t="s">
        <v>5888</v>
      </c>
      <c r="Q212" t="s">
        <v>5333</v>
      </c>
      <c r="R212" t="s">
        <v>5433</v>
      </c>
    </row>
    <row r="216" spans="1:18" x14ac:dyDescent="0.25">
      <c r="B216">
        <v>302</v>
      </c>
      <c r="C216" t="s">
        <v>4219</v>
      </c>
      <c r="D216" t="s">
        <v>4220</v>
      </c>
      <c r="E216" t="s">
        <v>4221</v>
      </c>
      <c r="F216" t="s">
        <v>4222</v>
      </c>
      <c r="G216" t="s">
        <v>4223</v>
      </c>
      <c r="H216" t="s">
        <v>4224</v>
      </c>
      <c r="I216">
        <v>4</v>
      </c>
      <c r="J216">
        <v>4</v>
      </c>
      <c r="K216">
        <v>2010</v>
      </c>
      <c r="L216" t="s">
        <v>69</v>
      </c>
      <c r="M216" t="s">
        <v>5574</v>
      </c>
      <c r="Q216" t="s">
        <v>5333</v>
      </c>
      <c r="R216" t="s">
        <v>5433</v>
      </c>
    </row>
    <row r="217" spans="1:18" x14ac:dyDescent="0.25">
      <c r="B217">
        <v>303</v>
      </c>
      <c r="C217" t="s">
        <v>4458</v>
      </c>
      <c r="D217" t="s">
        <v>4459</v>
      </c>
      <c r="E217" t="s">
        <v>4460</v>
      </c>
      <c r="F217" t="s">
        <v>1267</v>
      </c>
      <c r="G217" t="s">
        <v>69</v>
      </c>
      <c r="H217" t="s">
        <v>4461</v>
      </c>
      <c r="I217">
        <v>17</v>
      </c>
      <c r="J217">
        <v>17</v>
      </c>
      <c r="K217">
        <v>2009</v>
      </c>
      <c r="L217" t="s">
        <v>69</v>
      </c>
      <c r="M217" t="s">
        <v>5575</v>
      </c>
      <c r="Q217" t="s">
        <v>5333</v>
      </c>
      <c r="R217" t="s">
        <v>5432</v>
      </c>
    </row>
    <row r="218" spans="1:18" x14ac:dyDescent="0.25">
      <c r="B218">
        <v>304</v>
      </c>
      <c r="C218" t="s">
        <v>488</v>
      </c>
      <c r="D218" t="s">
        <v>489</v>
      </c>
      <c r="E218" t="s">
        <v>490</v>
      </c>
      <c r="F218" t="s">
        <v>332</v>
      </c>
      <c r="G218" t="s">
        <v>491</v>
      </c>
      <c r="H218" t="s">
        <v>492</v>
      </c>
      <c r="I218">
        <v>3</v>
      </c>
      <c r="J218">
        <v>3</v>
      </c>
      <c r="K218">
        <v>2020</v>
      </c>
      <c r="L218" t="s">
        <v>69</v>
      </c>
      <c r="N218" t="s">
        <v>5576</v>
      </c>
      <c r="Q218" t="s">
        <v>5319</v>
      </c>
      <c r="R218" t="s">
        <v>5432</v>
      </c>
    </row>
    <row r="219" spans="1:18" x14ac:dyDescent="0.25">
      <c r="B219">
        <v>306</v>
      </c>
      <c r="C219" t="s">
        <v>68</v>
      </c>
      <c r="D219" t="s">
        <v>70</v>
      </c>
      <c r="E219" t="s">
        <v>71</v>
      </c>
      <c r="F219" t="s">
        <v>72</v>
      </c>
      <c r="G219" t="s">
        <v>73</v>
      </c>
      <c r="H219" t="s">
        <v>74</v>
      </c>
      <c r="I219">
        <v>0</v>
      </c>
      <c r="J219">
        <v>0</v>
      </c>
      <c r="K219">
        <v>2021</v>
      </c>
      <c r="L219" t="s">
        <v>69</v>
      </c>
      <c r="M219" t="s">
        <v>5577</v>
      </c>
      <c r="Q219" t="s">
        <v>5333</v>
      </c>
      <c r="R219" t="s">
        <v>5433</v>
      </c>
    </row>
    <row r="220" spans="1:18" x14ac:dyDescent="0.25">
      <c r="B220">
        <v>307</v>
      </c>
      <c r="C220" t="s">
        <v>1454</v>
      </c>
      <c r="D220" t="s">
        <v>1455</v>
      </c>
      <c r="E220" t="s">
        <v>1456</v>
      </c>
      <c r="F220" t="s">
        <v>1457</v>
      </c>
      <c r="G220" t="s">
        <v>1458</v>
      </c>
      <c r="H220" t="s">
        <v>1459</v>
      </c>
      <c r="I220">
        <v>7</v>
      </c>
      <c r="J220">
        <v>7</v>
      </c>
      <c r="K220">
        <v>2018</v>
      </c>
      <c r="L220" t="s">
        <v>69</v>
      </c>
      <c r="M220" t="s">
        <v>5577</v>
      </c>
      <c r="Q220" t="s">
        <v>5333</v>
      </c>
      <c r="R220" t="s">
        <v>5433</v>
      </c>
    </row>
    <row r="221" spans="1:18" x14ac:dyDescent="0.25">
      <c r="B221">
        <v>308</v>
      </c>
      <c r="C221" t="s">
        <v>1800</v>
      </c>
      <c r="D221" t="s">
        <v>1801</v>
      </c>
      <c r="E221" t="s">
        <v>1802</v>
      </c>
      <c r="F221" t="s">
        <v>72</v>
      </c>
      <c r="G221" t="s">
        <v>1803</v>
      </c>
      <c r="H221" t="s">
        <v>1804</v>
      </c>
      <c r="I221">
        <v>9</v>
      </c>
      <c r="J221">
        <v>11</v>
      </c>
      <c r="K221">
        <v>2017</v>
      </c>
      <c r="L221" t="s">
        <v>69</v>
      </c>
      <c r="M221" t="s">
        <v>5578</v>
      </c>
      <c r="P221" t="s">
        <v>5579</v>
      </c>
      <c r="Q221" t="s">
        <v>5319</v>
      </c>
      <c r="R221" t="s">
        <v>5432</v>
      </c>
    </row>
    <row r="222" spans="1:18" x14ac:dyDescent="0.25">
      <c r="B222">
        <v>309</v>
      </c>
      <c r="C222" t="s">
        <v>1783</v>
      </c>
      <c r="D222" t="s">
        <v>1784</v>
      </c>
      <c r="E222" t="s">
        <v>1785</v>
      </c>
      <c r="F222" t="s">
        <v>206</v>
      </c>
      <c r="G222" t="s">
        <v>1786</v>
      </c>
      <c r="H222" t="s">
        <v>1787</v>
      </c>
      <c r="I222">
        <v>5</v>
      </c>
      <c r="J222">
        <v>6</v>
      </c>
      <c r="K222">
        <v>2017</v>
      </c>
      <c r="L222" t="s">
        <v>69</v>
      </c>
      <c r="M222" t="s">
        <v>5580</v>
      </c>
      <c r="Q222" t="s">
        <v>5333</v>
      </c>
      <c r="R222" t="s">
        <v>5433</v>
      </c>
    </row>
    <row r="223" spans="1:18" x14ac:dyDescent="0.25">
      <c r="A223" s="3"/>
      <c r="E223" s="8"/>
    </row>
    <row r="224" spans="1:18" x14ac:dyDescent="0.25">
      <c r="B224">
        <v>311</v>
      </c>
      <c r="C224" t="s">
        <v>4425</v>
      </c>
      <c r="D224" t="s">
        <v>4426</v>
      </c>
      <c r="E224" s="2" t="s">
        <v>4427</v>
      </c>
      <c r="F224" t="s">
        <v>72</v>
      </c>
      <c r="G224" t="s">
        <v>4428</v>
      </c>
      <c r="H224" t="s">
        <v>4429</v>
      </c>
      <c r="I224">
        <v>16</v>
      </c>
      <c r="J224">
        <v>16</v>
      </c>
      <c r="K224">
        <v>2009</v>
      </c>
      <c r="L224" t="s">
        <v>69</v>
      </c>
      <c r="M224" t="s">
        <v>5583</v>
      </c>
      <c r="P224" t="s">
        <v>5582</v>
      </c>
      <c r="Q224" s="2" t="s">
        <v>5333</v>
      </c>
      <c r="R224" s="2" t="s">
        <v>5433</v>
      </c>
    </row>
    <row r="225" spans="1:18" x14ac:dyDescent="0.25">
      <c r="E225" s="2"/>
      <c r="Q225" s="2"/>
      <c r="R225" s="2"/>
    </row>
    <row r="226" spans="1:18" x14ac:dyDescent="0.25">
      <c r="M226" s="2"/>
      <c r="Q226" s="2"/>
      <c r="R226" s="2"/>
    </row>
    <row r="227" spans="1:18" x14ac:dyDescent="0.25">
      <c r="B227">
        <v>314</v>
      </c>
      <c r="C227" t="s">
        <v>2214</v>
      </c>
      <c r="D227" t="s">
        <v>2215</v>
      </c>
      <c r="E227" s="2" t="s">
        <v>2216</v>
      </c>
      <c r="F227" t="s">
        <v>332</v>
      </c>
      <c r="G227" t="s">
        <v>2217</v>
      </c>
      <c r="H227" t="s">
        <v>2218</v>
      </c>
      <c r="I227">
        <v>14</v>
      </c>
      <c r="J227">
        <v>14</v>
      </c>
      <c r="K227">
        <v>2016</v>
      </c>
      <c r="L227" t="s">
        <v>69</v>
      </c>
      <c r="M227" s="2" t="s">
        <v>5587</v>
      </c>
      <c r="P227" t="s">
        <v>5586</v>
      </c>
      <c r="Q227" s="2" t="s">
        <v>5333</v>
      </c>
      <c r="R227" s="2" t="s">
        <v>5433</v>
      </c>
    </row>
    <row r="228" spans="1:18" x14ac:dyDescent="0.25">
      <c r="B228">
        <v>315</v>
      </c>
      <c r="C228" t="s">
        <v>1082</v>
      </c>
      <c r="D228" t="s">
        <v>1083</v>
      </c>
      <c r="E228" s="2" t="s">
        <v>1084</v>
      </c>
      <c r="F228" t="s">
        <v>1085</v>
      </c>
      <c r="G228" t="s">
        <v>69</v>
      </c>
      <c r="H228" t="s">
        <v>1086</v>
      </c>
      <c r="I228">
        <v>58</v>
      </c>
      <c r="J228">
        <v>58</v>
      </c>
      <c r="K228">
        <v>2018</v>
      </c>
      <c r="L228" t="s">
        <v>69</v>
      </c>
      <c r="M228" s="2" t="s">
        <v>5588</v>
      </c>
      <c r="Q228" s="2" t="s">
        <v>5333</v>
      </c>
      <c r="R228" s="2" t="s">
        <v>5433</v>
      </c>
    </row>
    <row r="230" spans="1:18" x14ac:dyDescent="0.25">
      <c r="E230" s="2"/>
      <c r="M230" s="2"/>
      <c r="Q230" s="2"/>
      <c r="R230" s="2"/>
    </row>
    <row r="231" spans="1:18" x14ac:dyDescent="0.25">
      <c r="B231">
        <v>319</v>
      </c>
      <c r="C231" t="s">
        <v>3907</v>
      </c>
      <c r="D231" t="s">
        <v>3908</v>
      </c>
      <c r="E231" s="2" t="s">
        <v>3909</v>
      </c>
      <c r="F231" t="s">
        <v>332</v>
      </c>
      <c r="G231" t="s">
        <v>3910</v>
      </c>
      <c r="H231" t="s">
        <v>3911</v>
      </c>
      <c r="I231">
        <v>21</v>
      </c>
      <c r="J231">
        <v>21</v>
      </c>
      <c r="K231">
        <v>2011</v>
      </c>
      <c r="L231" t="s">
        <v>69</v>
      </c>
      <c r="P231" t="s">
        <v>5591</v>
      </c>
      <c r="Q231" s="2" t="s">
        <v>5333</v>
      </c>
      <c r="R231" s="2" t="s">
        <v>5432</v>
      </c>
    </row>
    <row r="233" spans="1:18" x14ac:dyDescent="0.25">
      <c r="B233">
        <v>322</v>
      </c>
      <c r="C233" t="s">
        <v>1954</v>
      </c>
      <c r="D233" t="s">
        <v>1955</v>
      </c>
      <c r="E233" t="s">
        <v>1956</v>
      </c>
      <c r="F233" t="s">
        <v>1041</v>
      </c>
      <c r="G233" t="s">
        <v>69</v>
      </c>
      <c r="H233" t="s">
        <v>1957</v>
      </c>
      <c r="I233">
        <v>5</v>
      </c>
      <c r="J233">
        <v>5</v>
      </c>
      <c r="K233">
        <v>2016</v>
      </c>
      <c r="L233" t="s">
        <v>69</v>
      </c>
      <c r="M233" s="2" t="s">
        <v>5592</v>
      </c>
      <c r="Q233" s="2" t="s">
        <v>5333</v>
      </c>
      <c r="R233" s="2" t="s">
        <v>5433</v>
      </c>
    </row>
    <row r="234" spans="1:18" x14ac:dyDescent="0.25">
      <c r="B234">
        <v>323</v>
      </c>
      <c r="C234" t="s">
        <v>3243</v>
      </c>
      <c r="D234" t="s">
        <v>3244</v>
      </c>
      <c r="E234" t="s">
        <v>3245</v>
      </c>
      <c r="F234" t="s">
        <v>72</v>
      </c>
      <c r="G234" t="s">
        <v>3246</v>
      </c>
      <c r="H234" t="s">
        <v>3247</v>
      </c>
      <c r="I234">
        <v>65</v>
      </c>
      <c r="J234">
        <v>66</v>
      </c>
      <c r="K234">
        <v>2013</v>
      </c>
      <c r="L234" t="s">
        <v>69</v>
      </c>
    </row>
    <row r="235" spans="1:18" x14ac:dyDescent="0.25">
      <c r="A235" s="12" t="s">
        <v>5904</v>
      </c>
      <c r="B235">
        <v>324</v>
      </c>
      <c r="C235" t="s">
        <v>403</v>
      </c>
      <c r="D235" t="s">
        <v>404</v>
      </c>
      <c r="E235" t="s">
        <v>405</v>
      </c>
      <c r="F235" t="s">
        <v>406</v>
      </c>
      <c r="G235" t="s">
        <v>407</v>
      </c>
      <c r="H235" t="s">
        <v>408</v>
      </c>
      <c r="I235">
        <v>2</v>
      </c>
      <c r="J235">
        <v>2</v>
      </c>
      <c r="K235">
        <v>2020</v>
      </c>
      <c r="M235" s="2" t="s">
        <v>5905</v>
      </c>
      <c r="Q235" s="2" t="s">
        <v>5333</v>
      </c>
      <c r="R235" s="2" t="s">
        <v>5432</v>
      </c>
    </row>
    <row r="236" spans="1:18" x14ac:dyDescent="0.25">
      <c r="B236">
        <v>325</v>
      </c>
      <c r="C236" t="s">
        <v>1675</v>
      </c>
      <c r="D236" t="s">
        <v>1676</v>
      </c>
      <c r="E236" t="s">
        <v>1677</v>
      </c>
      <c r="F236" t="s">
        <v>332</v>
      </c>
      <c r="G236" t="s">
        <v>1678</v>
      </c>
      <c r="H236" t="s">
        <v>1679</v>
      </c>
      <c r="I236">
        <v>6</v>
      </c>
      <c r="J236">
        <v>6</v>
      </c>
      <c r="K236">
        <v>2017</v>
      </c>
      <c r="L236" t="s">
        <v>69</v>
      </c>
      <c r="M236" t="s">
        <v>5594</v>
      </c>
      <c r="P236" t="s">
        <v>5593</v>
      </c>
      <c r="Q236" t="s">
        <v>5333</v>
      </c>
      <c r="R236" t="s">
        <v>5433</v>
      </c>
    </row>
    <row r="237" spans="1:18" x14ac:dyDescent="0.25">
      <c r="B237">
        <v>326</v>
      </c>
      <c r="C237" t="s">
        <v>1634</v>
      </c>
      <c r="D237" t="s">
        <v>1635</v>
      </c>
      <c r="E237" t="s">
        <v>1636</v>
      </c>
      <c r="F237" t="s">
        <v>416</v>
      </c>
      <c r="G237" t="s">
        <v>1637</v>
      </c>
      <c r="H237" t="s">
        <v>1638</v>
      </c>
      <c r="I237">
        <v>14</v>
      </c>
      <c r="J237">
        <v>14</v>
      </c>
      <c r="K237">
        <v>2017</v>
      </c>
      <c r="L237" t="s">
        <v>69</v>
      </c>
      <c r="P237" t="s">
        <v>5595</v>
      </c>
      <c r="Q237" t="s">
        <v>5319</v>
      </c>
      <c r="R237" t="s">
        <v>5432</v>
      </c>
    </row>
    <row r="238" spans="1:18" x14ac:dyDescent="0.25">
      <c r="B238">
        <v>327</v>
      </c>
      <c r="C238" t="s">
        <v>1111</v>
      </c>
      <c r="D238" t="s">
        <v>1112</v>
      </c>
      <c r="E238" t="s">
        <v>1113</v>
      </c>
      <c r="F238" t="s">
        <v>544</v>
      </c>
      <c r="G238" t="s">
        <v>1114</v>
      </c>
      <c r="H238" t="s">
        <v>1115</v>
      </c>
      <c r="I238">
        <v>13</v>
      </c>
      <c r="J238">
        <v>14</v>
      </c>
      <c r="K238">
        <v>2018</v>
      </c>
      <c r="L238" t="s">
        <v>69</v>
      </c>
      <c r="M238" t="s">
        <v>5596</v>
      </c>
      <c r="Q238" t="s">
        <v>5319</v>
      </c>
      <c r="R238" t="s">
        <v>5432</v>
      </c>
    </row>
    <row r="239" spans="1:18" x14ac:dyDescent="0.25">
      <c r="B239">
        <v>328</v>
      </c>
      <c r="C239" t="s">
        <v>3835</v>
      </c>
      <c r="D239" t="s">
        <v>3836</v>
      </c>
      <c r="E239" t="s">
        <v>3837</v>
      </c>
      <c r="F239" t="s">
        <v>332</v>
      </c>
      <c r="G239" t="s">
        <v>3838</v>
      </c>
      <c r="H239" t="s">
        <v>3839</v>
      </c>
      <c r="I239">
        <v>62</v>
      </c>
      <c r="J239">
        <v>65</v>
      </c>
      <c r="K239">
        <v>2012</v>
      </c>
      <c r="L239" t="s">
        <v>69</v>
      </c>
      <c r="M239" t="s">
        <v>5597</v>
      </c>
      <c r="Q239" t="s">
        <v>5333</v>
      </c>
      <c r="R239" t="s">
        <v>5433</v>
      </c>
    </row>
    <row r="240" spans="1:18" x14ac:dyDescent="0.25">
      <c r="B240">
        <v>329</v>
      </c>
      <c r="C240" t="s">
        <v>1499</v>
      </c>
      <c r="D240" t="s">
        <v>1500</v>
      </c>
      <c r="E240" t="s">
        <v>1501</v>
      </c>
      <c r="F240" t="s">
        <v>1502</v>
      </c>
      <c r="G240" t="s">
        <v>1503</v>
      </c>
      <c r="H240" t="s">
        <v>1504</v>
      </c>
      <c r="I240">
        <v>4</v>
      </c>
      <c r="J240">
        <v>4</v>
      </c>
      <c r="K240">
        <v>2018</v>
      </c>
      <c r="L240" t="s">
        <v>69</v>
      </c>
      <c r="M240" t="s">
        <v>5598</v>
      </c>
      <c r="Q240" t="s">
        <v>5333</v>
      </c>
      <c r="R240" t="s">
        <v>5433</v>
      </c>
    </row>
    <row r="241" spans="1:18" x14ac:dyDescent="0.25">
      <c r="B241">
        <v>330</v>
      </c>
      <c r="C241" t="s">
        <v>1764</v>
      </c>
      <c r="D241" t="s">
        <v>1765</v>
      </c>
      <c r="E241" t="s">
        <v>1766</v>
      </c>
      <c r="F241" t="s">
        <v>332</v>
      </c>
      <c r="G241" t="s">
        <v>1767</v>
      </c>
      <c r="H241" t="s">
        <v>1768</v>
      </c>
      <c r="I241">
        <v>16</v>
      </c>
      <c r="J241">
        <v>18</v>
      </c>
      <c r="K241">
        <v>2017</v>
      </c>
      <c r="L241" t="s">
        <v>69</v>
      </c>
      <c r="M241" t="s">
        <v>5600</v>
      </c>
      <c r="N241" t="s">
        <v>5599</v>
      </c>
      <c r="Q241" t="s">
        <v>5333</v>
      </c>
      <c r="R241" t="s">
        <v>5432</v>
      </c>
    </row>
    <row r="242" spans="1:18" x14ac:dyDescent="0.25">
      <c r="B242">
        <v>331</v>
      </c>
      <c r="C242" t="s">
        <v>171</v>
      </c>
      <c r="D242" t="s">
        <v>172</v>
      </c>
      <c r="E242" t="s">
        <v>173</v>
      </c>
      <c r="F242" t="s">
        <v>174</v>
      </c>
      <c r="G242" t="s">
        <v>175</v>
      </c>
      <c r="H242" t="s">
        <v>176</v>
      </c>
      <c r="I242">
        <v>0</v>
      </c>
      <c r="J242">
        <v>0</v>
      </c>
      <c r="K242">
        <v>2020</v>
      </c>
      <c r="L242" t="s">
        <v>69</v>
      </c>
      <c r="M242" t="s">
        <v>5597</v>
      </c>
      <c r="Q242" t="s">
        <v>5333</v>
      </c>
      <c r="R242" t="s">
        <v>5433</v>
      </c>
    </row>
    <row r="243" spans="1:18" x14ac:dyDescent="0.25">
      <c r="B243">
        <v>332</v>
      </c>
      <c r="C243" t="s">
        <v>3643</v>
      </c>
      <c r="D243" t="s">
        <v>3644</v>
      </c>
      <c r="E243" t="s">
        <v>3645</v>
      </c>
      <c r="F243" t="s">
        <v>3646</v>
      </c>
      <c r="G243" t="s">
        <v>3647</v>
      </c>
      <c r="H243" t="s">
        <v>3648</v>
      </c>
      <c r="I243">
        <v>8</v>
      </c>
      <c r="J243">
        <v>8</v>
      </c>
      <c r="K243">
        <v>2012</v>
      </c>
      <c r="L243" t="s">
        <v>69</v>
      </c>
      <c r="M243" t="s">
        <v>5601</v>
      </c>
      <c r="P243" t="s">
        <v>5602</v>
      </c>
      <c r="Q243" t="s">
        <v>5333</v>
      </c>
      <c r="R243" t="s">
        <v>5433</v>
      </c>
    </row>
    <row r="244" spans="1:18" x14ac:dyDescent="0.25">
      <c r="B244">
        <v>333</v>
      </c>
      <c r="C244" t="s">
        <v>1412</v>
      </c>
      <c r="D244" t="s">
        <v>1413</v>
      </c>
      <c r="E244" t="s">
        <v>1414</v>
      </c>
      <c r="F244" t="s">
        <v>376</v>
      </c>
      <c r="G244" t="s">
        <v>1415</v>
      </c>
      <c r="H244" t="s">
        <v>1416</v>
      </c>
      <c r="I244">
        <v>8</v>
      </c>
      <c r="J244">
        <v>8</v>
      </c>
      <c r="K244">
        <v>2018</v>
      </c>
      <c r="L244" t="s">
        <v>69</v>
      </c>
      <c r="M244" t="s">
        <v>5603</v>
      </c>
      <c r="Q244" t="s">
        <v>5319</v>
      </c>
      <c r="R244" t="s">
        <v>5432</v>
      </c>
    </row>
    <row r="245" spans="1:18" x14ac:dyDescent="0.25">
      <c r="A245" s="12" t="s">
        <v>5304</v>
      </c>
      <c r="B245">
        <v>334</v>
      </c>
      <c r="C245" t="s">
        <v>3207</v>
      </c>
      <c r="D245" t="s">
        <v>3208</v>
      </c>
      <c r="E245" t="s">
        <v>3209</v>
      </c>
      <c r="F245" t="s">
        <v>206</v>
      </c>
      <c r="G245" t="s">
        <v>3210</v>
      </c>
      <c r="H245" t="s">
        <v>3211</v>
      </c>
      <c r="I245">
        <v>28</v>
      </c>
      <c r="J245">
        <v>29</v>
      </c>
      <c r="K245">
        <v>2013</v>
      </c>
      <c r="L245" t="s">
        <v>69</v>
      </c>
      <c r="M245" t="s">
        <v>5489</v>
      </c>
      <c r="P245" t="s">
        <v>5604</v>
      </c>
      <c r="Q245" t="s">
        <v>5333</v>
      </c>
      <c r="R245" t="s">
        <v>5433</v>
      </c>
    </row>
    <row r="247" spans="1:18" x14ac:dyDescent="0.25">
      <c r="B247">
        <v>336</v>
      </c>
      <c r="C247" t="s">
        <v>116</v>
      </c>
      <c r="D247" t="s">
        <v>117</v>
      </c>
      <c r="E247" t="s">
        <v>118</v>
      </c>
      <c r="F247" t="s">
        <v>82</v>
      </c>
      <c r="G247" t="s">
        <v>119</v>
      </c>
      <c r="H247" t="s">
        <v>120</v>
      </c>
      <c r="I247">
        <v>1</v>
      </c>
      <c r="J247">
        <v>1</v>
      </c>
      <c r="K247">
        <v>2020</v>
      </c>
      <c r="L247" t="s">
        <v>69</v>
      </c>
      <c r="Q247" t="s">
        <v>5319</v>
      </c>
      <c r="R247" t="s">
        <v>5432</v>
      </c>
    </row>
    <row r="248" spans="1:18" x14ac:dyDescent="0.25">
      <c r="B248">
        <v>337</v>
      </c>
      <c r="C248" t="s">
        <v>1348</v>
      </c>
      <c r="D248" t="s">
        <v>1349</v>
      </c>
      <c r="E248" t="s">
        <v>1350</v>
      </c>
      <c r="F248" t="s">
        <v>416</v>
      </c>
      <c r="G248" t="s">
        <v>1351</v>
      </c>
      <c r="H248" t="s">
        <v>1352</v>
      </c>
      <c r="I248">
        <v>35</v>
      </c>
      <c r="J248">
        <v>35</v>
      </c>
      <c r="K248">
        <v>2018</v>
      </c>
      <c r="L248" t="s">
        <v>69</v>
      </c>
      <c r="M248" t="s">
        <v>5605</v>
      </c>
      <c r="Q248" t="s">
        <v>5333</v>
      </c>
      <c r="R248" t="s">
        <v>5433</v>
      </c>
    </row>
    <row r="249" spans="1:18" x14ac:dyDescent="0.25">
      <c r="B249">
        <v>338</v>
      </c>
      <c r="C249" t="s">
        <v>1509</v>
      </c>
      <c r="D249" t="s">
        <v>1510</v>
      </c>
      <c r="E249" t="s">
        <v>1511</v>
      </c>
      <c r="F249" t="s">
        <v>1512</v>
      </c>
      <c r="G249" t="s">
        <v>1513</v>
      </c>
      <c r="H249" t="s">
        <v>1514</v>
      </c>
      <c r="I249">
        <v>9</v>
      </c>
      <c r="J249">
        <v>10</v>
      </c>
      <c r="K249">
        <v>2018</v>
      </c>
      <c r="L249" t="s">
        <v>69</v>
      </c>
      <c r="M249" t="s">
        <v>5606</v>
      </c>
      <c r="Q249" t="s">
        <v>5333</v>
      </c>
      <c r="R249" t="s">
        <v>5433</v>
      </c>
    </row>
    <row r="250" spans="1:18" x14ac:dyDescent="0.25">
      <c r="B250">
        <v>339</v>
      </c>
      <c r="C250" t="s">
        <v>4887</v>
      </c>
      <c r="D250" t="s">
        <v>4888</v>
      </c>
      <c r="E250" t="s">
        <v>4889</v>
      </c>
      <c r="F250" t="s">
        <v>72</v>
      </c>
      <c r="G250" t="s">
        <v>4890</v>
      </c>
      <c r="H250" t="s">
        <v>4891</v>
      </c>
      <c r="I250">
        <v>12</v>
      </c>
      <c r="J250">
        <v>12</v>
      </c>
      <c r="K250">
        <v>2007</v>
      </c>
      <c r="L250" t="s">
        <v>69</v>
      </c>
      <c r="M250" t="s">
        <v>5610</v>
      </c>
      <c r="P250" t="s">
        <v>5612</v>
      </c>
      <c r="Q250" t="s">
        <v>5333</v>
      </c>
      <c r="R250" t="s">
        <v>5433</v>
      </c>
    </row>
    <row r="252" spans="1:18" x14ac:dyDescent="0.25">
      <c r="B252">
        <v>341</v>
      </c>
      <c r="C252" t="s">
        <v>1919</v>
      </c>
      <c r="D252" t="s">
        <v>1920</v>
      </c>
      <c r="E252" t="s">
        <v>1921</v>
      </c>
      <c r="F252" t="s">
        <v>473</v>
      </c>
      <c r="G252" t="s">
        <v>1922</v>
      </c>
      <c r="H252" t="s">
        <v>1923</v>
      </c>
      <c r="I252">
        <v>16</v>
      </c>
      <c r="J252">
        <v>16</v>
      </c>
      <c r="K252">
        <v>2017</v>
      </c>
      <c r="L252" t="s">
        <v>69</v>
      </c>
      <c r="M252" t="s">
        <v>5616</v>
      </c>
      <c r="P252" t="s">
        <v>5615</v>
      </c>
      <c r="Q252" t="s">
        <v>5388</v>
      </c>
      <c r="R252" t="s">
        <v>5432</v>
      </c>
    </row>
    <row r="253" spans="1:18" x14ac:dyDescent="0.25">
      <c r="B253">
        <v>342</v>
      </c>
      <c r="C253" t="s">
        <v>4343</v>
      </c>
      <c r="D253" t="s">
        <v>4344</v>
      </c>
      <c r="E253" t="s">
        <v>4345</v>
      </c>
      <c r="F253" t="s">
        <v>348</v>
      </c>
      <c r="G253" t="s">
        <v>69</v>
      </c>
      <c r="H253" t="s">
        <v>4346</v>
      </c>
      <c r="I253">
        <v>7</v>
      </c>
      <c r="J253">
        <v>8</v>
      </c>
      <c r="K253">
        <v>2010</v>
      </c>
      <c r="L253" t="s">
        <v>69</v>
      </c>
      <c r="M253" t="s">
        <v>5617</v>
      </c>
      <c r="N253" t="s">
        <v>5609</v>
      </c>
      <c r="Q253" t="s">
        <v>5333</v>
      </c>
      <c r="R253" t="s">
        <v>5432</v>
      </c>
    </row>
    <row r="254" spans="1:18" x14ac:dyDescent="0.25">
      <c r="B254">
        <v>343</v>
      </c>
      <c r="C254" t="s">
        <v>495</v>
      </c>
      <c r="D254" t="s">
        <v>496</v>
      </c>
      <c r="E254" t="s">
        <v>497</v>
      </c>
      <c r="F254" t="s">
        <v>82</v>
      </c>
      <c r="G254" t="s">
        <v>498</v>
      </c>
      <c r="H254" t="s">
        <v>499</v>
      </c>
      <c r="I254">
        <v>1</v>
      </c>
      <c r="J254">
        <v>2</v>
      </c>
      <c r="K254">
        <v>2020</v>
      </c>
      <c r="L254" t="s">
        <v>69</v>
      </c>
      <c r="M254" t="s">
        <v>5618</v>
      </c>
      <c r="N254" t="s">
        <v>5620</v>
      </c>
      <c r="Q254" t="s">
        <v>5319</v>
      </c>
      <c r="R254" t="s">
        <v>5432</v>
      </c>
    </row>
    <row r="256" spans="1:18" x14ac:dyDescent="0.25">
      <c r="B256">
        <v>345</v>
      </c>
      <c r="C256" t="s">
        <v>3826</v>
      </c>
      <c r="D256" t="s">
        <v>3827</v>
      </c>
      <c r="E256" t="s">
        <v>3828</v>
      </c>
      <c r="F256" t="s">
        <v>111</v>
      </c>
      <c r="G256" t="s">
        <v>3829</v>
      </c>
      <c r="H256" t="s">
        <v>3830</v>
      </c>
      <c r="I256">
        <v>14</v>
      </c>
      <c r="J256">
        <v>14</v>
      </c>
      <c r="K256">
        <v>2012</v>
      </c>
      <c r="L256" t="s">
        <v>69</v>
      </c>
      <c r="M256" t="s">
        <v>5619</v>
      </c>
      <c r="P256" t="s">
        <v>5607</v>
      </c>
      <c r="Q256" t="s">
        <v>5333</v>
      </c>
      <c r="R256" t="s">
        <v>5433</v>
      </c>
    </row>
    <row r="257" spans="2:18" x14ac:dyDescent="0.25">
      <c r="B257">
        <v>346</v>
      </c>
      <c r="C257" t="s">
        <v>1553</v>
      </c>
      <c r="D257" t="s">
        <v>1554</v>
      </c>
      <c r="E257" t="s">
        <v>1555</v>
      </c>
      <c r="F257" t="s">
        <v>1556</v>
      </c>
      <c r="G257" t="s">
        <v>1557</v>
      </c>
      <c r="H257" t="s">
        <v>1558</v>
      </c>
      <c r="I257">
        <v>2</v>
      </c>
      <c r="J257">
        <v>2</v>
      </c>
      <c r="K257">
        <v>2017</v>
      </c>
      <c r="L257" t="s">
        <v>69</v>
      </c>
      <c r="M257" t="s">
        <v>5621</v>
      </c>
      <c r="Q257" t="s">
        <v>5333</v>
      </c>
      <c r="R257" t="s">
        <v>5433</v>
      </c>
    </row>
    <row r="258" spans="2:18" x14ac:dyDescent="0.25">
      <c r="B258">
        <v>348</v>
      </c>
      <c r="C258" t="s">
        <v>4922</v>
      </c>
      <c r="D258" t="s">
        <v>4923</v>
      </c>
      <c r="E258" t="s">
        <v>4924</v>
      </c>
      <c r="F258" t="s">
        <v>72</v>
      </c>
      <c r="G258" t="s">
        <v>4925</v>
      </c>
      <c r="H258" t="s">
        <v>4926</v>
      </c>
      <c r="I258">
        <v>23</v>
      </c>
      <c r="J258">
        <v>25</v>
      </c>
      <c r="K258">
        <v>2007</v>
      </c>
      <c r="L258" t="s">
        <v>69</v>
      </c>
      <c r="P258" t="s">
        <v>5608</v>
      </c>
      <c r="Q258" t="s">
        <v>5333</v>
      </c>
      <c r="R258" t="s">
        <v>5432</v>
      </c>
    </row>
    <row r="259" spans="2:18" x14ac:dyDescent="0.25">
      <c r="B259">
        <v>349</v>
      </c>
      <c r="C259" t="s">
        <v>1397</v>
      </c>
      <c r="D259" t="s">
        <v>1398</v>
      </c>
      <c r="E259" t="s">
        <v>1399</v>
      </c>
      <c r="F259" t="s">
        <v>544</v>
      </c>
      <c r="G259" t="s">
        <v>1400</v>
      </c>
      <c r="H259" t="s">
        <v>1401</v>
      </c>
      <c r="I259">
        <v>10</v>
      </c>
      <c r="J259">
        <v>10</v>
      </c>
      <c r="K259">
        <v>2018</v>
      </c>
      <c r="L259" t="s">
        <v>69</v>
      </c>
      <c r="Q259" t="s">
        <v>5319</v>
      </c>
      <c r="R259" t="s">
        <v>5432</v>
      </c>
    </row>
    <row r="261" spans="2:18" x14ac:dyDescent="0.25">
      <c r="B261">
        <v>351</v>
      </c>
      <c r="C261" t="s">
        <v>329</v>
      </c>
      <c r="D261" t="s">
        <v>330</v>
      </c>
      <c r="E261" t="s">
        <v>331</v>
      </c>
      <c r="F261" t="s">
        <v>332</v>
      </c>
      <c r="G261" t="s">
        <v>333</v>
      </c>
      <c r="H261" t="s">
        <v>334</v>
      </c>
      <c r="I261">
        <v>1</v>
      </c>
      <c r="J261">
        <v>1</v>
      </c>
      <c r="K261">
        <v>2020</v>
      </c>
      <c r="L261" t="s">
        <v>69</v>
      </c>
      <c r="M261" t="s">
        <v>5623</v>
      </c>
      <c r="N261" t="s">
        <v>5622</v>
      </c>
      <c r="Q261" t="s">
        <v>5333</v>
      </c>
      <c r="R261" t="s">
        <v>5433</v>
      </c>
    </row>
    <row r="262" spans="2:18" x14ac:dyDescent="0.25">
      <c r="B262">
        <v>352</v>
      </c>
      <c r="C262" t="s">
        <v>4287</v>
      </c>
      <c r="D262" t="s">
        <v>4288</v>
      </c>
      <c r="E262" t="s">
        <v>4289</v>
      </c>
      <c r="F262" t="s">
        <v>72</v>
      </c>
      <c r="G262" t="s">
        <v>4290</v>
      </c>
      <c r="H262" t="s">
        <v>4291</v>
      </c>
      <c r="I262">
        <v>39</v>
      </c>
      <c r="J262">
        <v>39</v>
      </c>
      <c r="K262">
        <v>2010</v>
      </c>
      <c r="L262" t="s">
        <v>69</v>
      </c>
      <c r="M262" t="s">
        <v>5617</v>
      </c>
      <c r="Q262" t="s">
        <v>5333</v>
      </c>
      <c r="R262" t="s">
        <v>5432</v>
      </c>
    </row>
    <row r="263" spans="2:18" x14ac:dyDescent="0.25">
      <c r="B263">
        <v>353</v>
      </c>
      <c r="C263" t="s">
        <v>152</v>
      </c>
      <c r="D263" t="s">
        <v>153</v>
      </c>
      <c r="E263" t="s">
        <v>154</v>
      </c>
      <c r="F263" t="s">
        <v>111</v>
      </c>
      <c r="G263" t="s">
        <v>155</v>
      </c>
      <c r="H263" t="s">
        <v>156</v>
      </c>
      <c r="I263">
        <v>0</v>
      </c>
      <c r="J263">
        <v>0</v>
      </c>
      <c r="K263">
        <v>2020</v>
      </c>
      <c r="L263" t="s">
        <v>69</v>
      </c>
      <c r="P263" t="s">
        <v>5624</v>
      </c>
      <c r="Q263" t="s">
        <v>5333</v>
      </c>
      <c r="R263" t="s">
        <v>5433</v>
      </c>
    </row>
    <row r="264" spans="2:18" x14ac:dyDescent="0.25">
      <c r="B264">
        <v>354</v>
      </c>
      <c r="C264" t="s">
        <v>5165</v>
      </c>
      <c r="D264" t="s">
        <v>5165</v>
      </c>
      <c r="E264" t="s">
        <v>5166</v>
      </c>
      <c r="F264" t="s">
        <v>394</v>
      </c>
      <c r="G264" t="s">
        <v>69</v>
      </c>
      <c r="H264" t="s">
        <v>5167</v>
      </c>
      <c r="I264">
        <v>68</v>
      </c>
      <c r="J264">
        <v>70</v>
      </c>
      <c r="K264">
        <v>2003</v>
      </c>
      <c r="L264" t="s">
        <v>69</v>
      </c>
      <c r="M264" t="s">
        <v>5611</v>
      </c>
      <c r="Q264" t="s">
        <v>5319</v>
      </c>
      <c r="R264" t="s">
        <v>5432</v>
      </c>
    </row>
    <row r="265" spans="2:18" x14ac:dyDescent="0.25">
      <c r="B265">
        <v>355</v>
      </c>
      <c r="C265" t="s">
        <v>4020</v>
      </c>
      <c r="D265" t="s">
        <v>4021</v>
      </c>
      <c r="E265" t="s">
        <v>4022</v>
      </c>
      <c r="F265" t="s">
        <v>72</v>
      </c>
      <c r="G265" t="s">
        <v>4023</v>
      </c>
      <c r="H265" t="s">
        <v>4024</v>
      </c>
      <c r="I265">
        <v>24</v>
      </c>
      <c r="J265">
        <v>26</v>
      </c>
      <c r="K265">
        <v>2011</v>
      </c>
      <c r="L265" t="s">
        <v>69</v>
      </c>
      <c r="M265" t="s">
        <v>5625</v>
      </c>
      <c r="P265" t="s">
        <v>5626</v>
      </c>
      <c r="Q265" t="s">
        <v>5333</v>
      </c>
      <c r="R265" t="s">
        <v>5433</v>
      </c>
    </row>
    <row r="266" spans="2:18" x14ac:dyDescent="0.25">
      <c r="B266">
        <v>356</v>
      </c>
      <c r="C266" t="s">
        <v>4633</v>
      </c>
      <c r="D266" t="s">
        <v>4634</v>
      </c>
      <c r="E266" t="s">
        <v>4635</v>
      </c>
      <c r="F266" t="s">
        <v>72</v>
      </c>
      <c r="G266" t="s">
        <v>4636</v>
      </c>
      <c r="H266" t="s">
        <v>4637</v>
      </c>
      <c r="I266">
        <v>39</v>
      </c>
      <c r="J266">
        <v>40</v>
      </c>
      <c r="K266">
        <v>2008</v>
      </c>
      <c r="L266" t="s">
        <v>69</v>
      </c>
      <c r="M266" t="s">
        <v>5630</v>
      </c>
      <c r="P266" t="s">
        <v>5629</v>
      </c>
      <c r="Q266" t="s">
        <v>5333</v>
      </c>
      <c r="R266" t="s">
        <v>5433</v>
      </c>
    </row>
    <row r="267" spans="2:18" x14ac:dyDescent="0.25">
      <c r="B267">
        <v>357</v>
      </c>
      <c r="C267" t="s">
        <v>3861</v>
      </c>
      <c r="D267" t="s">
        <v>3862</v>
      </c>
      <c r="E267" t="s">
        <v>3863</v>
      </c>
      <c r="F267" t="s">
        <v>1031</v>
      </c>
      <c r="G267" t="s">
        <v>3864</v>
      </c>
      <c r="H267" t="s">
        <v>3865</v>
      </c>
      <c r="I267">
        <v>13</v>
      </c>
      <c r="J267">
        <v>13</v>
      </c>
      <c r="K267">
        <v>2012</v>
      </c>
      <c r="L267" t="s">
        <v>69</v>
      </c>
      <c r="M267" t="s">
        <v>5631</v>
      </c>
      <c r="P267" t="s">
        <v>5632</v>
      </c>
      <c r="Q267" t="s">
        <v>5333</v>
      </c>
      <c r="R267" t="s">
        <v>5432</v>
      </c>
    </row>
    <row r="268" spans="2:18" x14ac:dyDescent="0.25">
      <c r="B268">
        <v>358</v>
      </c>
      <c r="C268" t="s">
        <v>233</v>
      </c>
      <c r="D268" t="s">
        <v>234</v>
      </c>
      <c r="E268" t="s">
        <v>235</v>
      </c>
      <c r="F268" t="s">
        <v>236</v>
      </c>
      <c r="G268" t="s">
        <v>69</v>
      </c>
      <c r="H268" t="s">
        <v>237</v>
      </c>
      <c r="I268">
        <v>1</v>
      </c>
      <c r="J268">
        <v>1</v>
      </c>
      <c r="K268">
        <v>2020</v>
      </c>
      <c r="L268" t="s">
        <v>69</v>
      </c>
      <c r="M268" t="s">
        <v>5627</v>
      </c>
      <c r="Q268" t="s">
        <v>5319</v>
      </c>
      <c r="R268" t="s">
        <v>5432</v>
      </c>
    </row>
    <row r="269" spans="2:18" x14ac:dyDescent="0.25">
      <c r="B269">
        <v>359</v>
      </c>
      <c r="C269" t="s">
        <v>3394</v>
      </c>
      <c r="D269" t="s">
        <v>3395</v>
      </c>
      <c r="E269" t="s">
        <v>3396</v>
      </c>
      <c r="F269" t="s">
        <v>72</v>
      </c>
      <c r="G269" t="s">
        <v>3397</v>
      </c>
      <c r="H269" t="s">
        <v>3398</v>
      </c>
      <c r="I269">
        <v>26</v>
      </c>
      <c r="J269">
        <v>26</v>
      </c>
      <c r="K269">
        <v>2013</v>
      </c>
      <c r="L269" t="s">
        <v>69</v>
      </c>
      <c r="M269" t="s">
        <v>5633</v>
      </c>
      <c r="P269" t="s">
        <v>5628</v>
      </c>
      <c r="Q269" t="s">
        <v>5333</v>
      </c>
      <c r="R269" t="s">
        <v>5433</v>
      </c>
    </row>
    <row r="270" spans="2:18" x14ac:dyDescent="0.25">
      <c r="B270">
        <v>360</v>
      </c>
      <c r="C270" t="s">
        <v>203</v>
      </c>
      <c r="D270" t="s">
        <v>204</v>
      </c>
      <c r="E270" t="s">
        <v>205</v>
      </c>
      <c r="F270" t="s">
        <v>206</v>
      </c>
      <c r="G270" t="s">
        <v>207</v>
      </c>
      <c r="H270" t="s">
        <v>208</v>
      </c>
      <c r="I270">
        <v>0</v>
      </c>
      <c r="J270">
        <v>0</v>
      </c>
      <c r="K270">
        <v>2020</v>
      </c>
      <c r="L270" t="s">
        <v>69</v>
      </c>
      <c r="M270" t="s">
        <v>5634</v>
      </c>
      <c r="P270" t="s">
        <v>5635</v>
      </c>
      <c r="Q270" t="s">
        <v>5333</v>
      </c>
      <c r="R270" t="s">
        <v>5433</v>
      </c>
    </row>
    <row r="271" spans="2:18" x14ac:dyDescent="0.25">
      <c r="B271">
        <v>361</v>
      </c>
      <c r="C271" t="s">
        <v>461</v>
      </c>
      <c r="D271" t="s">
        <v>462</v>
      </c>
      <c r="E271" t="s">
        <v>463</v>
      </c>
      <c r="F271" t="s">
        <v>72</v>
      </c>
      <c r="G271" t="s">
        <v>464</v>
      </c>
      <c r="H271" t="s">
        <v>465</v>
      </c>
      <c r="I271">
        <v>1</v>
      </c>
      <c r="J271">
        <v>1</v>
      </c>
      <c r="K271">
        <v>2020</v>
      </c>
      <c r="L271" t="s">
        <v>69</v>
      </c>
      <c r="M271" t="s">
        <v>5636</v>
      </c>
      <c r="P271" t="s">
        <v>5637</v>
      </c>
      <c r="Q271" t="s">
        <v>5333</v>
      </c>
      <c r="R271" t="s">
        <v>5433</v>
      </c>
    </row>
    <row r="272" spans="2:18" x14ac:dyDescent="0.25">
      <c r="B272">
        <v>362</v>
      </c>
      <c r="C272" t="s">
        <v>3216</v>
      </c>
      <c r="D272" t="s">
        <v>3217</v>
      </c>
      <c r="E272" t="s">
        <v>3218</v>
      </c>
      <c r="F272" t="s">
        <v>454</v>
      </c>
      <c r="G272" t="s">
        <v>69</v>
      </c>
      <c r="H272" t="s">
        <v>3219</v>
      </c>
      <c r="I272">
        <v>78</v>
      </c>
      <c r="J272">
        <v>81</v>
      </c>
      <c r="K272">
        <v>2013</v>
      </c>
      <c r="L272" t="s">
        <v>69</v>
      </c>
      <c r="M272" t="s">
        <v>5638</v>
      </c>
      <c r="Q272" t="s">
        <v>5333</v>
      </c>
      <c r="R272" t="s">
        <v>5433</v>
      </c>
    </row>
    <row r="273" spans="2:18" x14ac:dyDescent="0.25">
      <c r="B273">
        <v>363</v>
      </c>
      <c r="C273" t="s">
        <v>4012</v>
      </c>
      <c r="D273" t="s">
        <v>4013</v>
      </c>
      <c r="E273" t="s">
        <v>4014</v>
      </c>
      <c r="F273" t="s">
        <v>1267</v>
      </c>
      <c r="G273" t="s">
        <v>69</v>
      </c>
      <c r="H273" t="s">
        <v>4015</v>
      </c>
      <c r="I273">
        <v>45</v>
      </c>
      <c r="J273">
        <v>47</v>
      </c>
      <c r="K273">
        <v>2011</v>
      </c>
      <c r="L273" t="s">
        <v>69</v>
      </c>
      <c r="M273" t="s">
        <v>5639</v>
      </c>
      <c r="P273" t="s">
        <v>5640</v>
      </c>
      <c r="Q273" t="s">
        <v>5333</v>
      </c>
      <c r="R273" t="s">
        <v>5433</v>
      </c>
    </row>
    <row r="275" spans="2:18" x14ac:dyDescent="0.25">
      <c r="B275">
        <v>365</v>
      </c>
      <c r="C275" t="s">
        <v>2524</v>
      </c>
      <c r="D275" t="s">
        <v>2525</v>
      </c>
      <c r="E275" t="s">
        <v>2526</v>
      </c>
      <c r="F275" t="s">
        <v>2527</v>
      </c>
      <c r="G275" t="s">
        <v>2528</v>
      </c>
      <c r="H275" t="s">
        <v>2529</v>
      </c>
      <c r="I275">
        <v>3</v>
      </c>
      <c r="J275">
        <v>4</v>
      </c>
      <c r="K275">
        <v>2015</v>
      </c>
      <c r="L275" t="s">
        <v>69</v>
      </c>
      <c r="M275" t="s">
        <v>5641</v>
      </c>
      <c r="Q275" t="s">
        <v>5319</v>
      </c>
      <c r="R275" t="s">
        <v>5432</v>
      </c>
    </row>
    <row r="276" spans="2:18" x14ac:dyDescent="0.25">
      <c r="B276">
        <v>366</v>
      </c>
      <c r="C276" t="s">
        <v>4004</v>
      </c>
      <c r="D276" t="s">
        <v>4005</v>
      </c>
      <c r="E276" t="s">
        <v>4006</v>
      </c>
      <c r="F276" t="s">
        <v>4007</v>
      </c>
      <c r="G276" t="s">
        <v>4008</v>
      </c>
      <c r="H276" t="s">
        <v>4009</v>
      </c>
      <c r="I276">
        <v>14</v>
      </c>
      <c r="J276">
        <v>14</v>
      </c>
      <c r="K276">
        <v>2011</v>
      </c>
      <c r="L276" t="s">
        <v>69</v>
      </c>
      <c r="M276" t="s">
        <v>5642</v>
      </c>
      <c r="Q276" t="s">
        <v>5319</v>
      </c>
      <c r="R276" t="s">
        <v>5432</v>
      </c>
    </row>
    <row r="277" spans="2:18" x14ac:dyDescent="0.25">
      <c r="B277">
        <v>367</v>
      </c>
      <c r="C277" t="s">
        <v>3492</v>
      </c>
      <c r="D277" t="s">
        <v>3493</v>
      </c>
      <c r="E277" t="s">
        <v>3494</v>
      </c>
      <c r="F277" t="s">
        <v>332</v>
      </c>
      <c r="G277" t="s">
        <v>3495</v>
      </c>
      <c r="H277" t="s">
        <v>3496</v>
      </c>
      <c r="I277">
        <v>23</v>
      </c>
      <c r="J277">
        <v>23</v>
      </c>
      <c r="K277">
        <v>2013</v>
      </c>
      <c r="L277" t="s">
        <v>69</v>
      </c>
      <c r="M277" t="s">
        <v>5643</v>
      </c>
      <c r="Q277" t="s">
        <v>5333</v>
      </c>
      <c r="R277" t="s">
        <v>5433</v>
      </c>
    </row>
    <row r="278" spans="2:18" x14ac:dyDescent="0.25">
      <c r="B278">
        <v>368</v>
      </c>
      <c r="C278" t="s">
        <v>1901</v>
      </c>
      <c r="D278" t="s">
        <v>1902</v>
      </c>
      <c r="E278" t="s">
        <v>1903</v>
      </c>
      <c r="F278" t="s">
        <v>1904</v>
      </c>
      <c r="G278" t="s">
        <v>1905</v>
      </c>
      <c r="H278" t="s">
        <v>1906</v>
      </c>
      <c r="I278">
        <v>7</v>
      </c>
      <c r="J278">
        <v>8</v>
      </c>
      <c r="K278">
        <v>2017</v>
      </c>
      <c r="L278" t="s">
        <v>69</v>
      </c>
      <c r="N278" t="s">
        <v>5644</v>
      </c>
      <c r="Q278" t="s">
        <v>5333</v>
      </c>
      <c r="R278" t="s">
        <v>5432</v>
      </c>
    </row>
    <row r="280" spans="2:18" x14ac:dyDescent="0.25">
      <c r="B280">
        <v>370</v>
      </c>
      <c r="C280" t="s">
        <v>3756</v>
      </c>
      <c r="D280" t="s">
        <v>3757</v>
      </c>
      <c r="E280" t="s">
        <v>3758</v>
      </c>
      <c r="F280" t="s">
        <v>1267</v>
      </c>
      <c r="G280" t="s">
        <v>69</v>
      </c>
      <c r="H280" t="s">
        <v>3759</v>
      </c>
      <c r="I280">
        <v>14</v>
      </c>
      <c r="J280">
        <v>16</v>
      </c>
      <c r="K280">
        <v>2012</v>
      </c>
      <c r="L280" t="s">
        <v>69</v>
      </c>
      <c r="M280" t="s">
        <v>5645</v>
      </c>
      <c r="P280" t="s">
        <v>5646</v>
      </c>
      <c r="Q280" t="s">
        <v>5333</v>
      </c>
      <c r="R280" t="s">
        <v>5433</v>
      </c>
    </row>
    <row r="281" spans="2:18" x14ac:dyDescent="0.25">
      <c r="B281">
        <v>371</v>
      </c>
      <c r="C281" t="s">
        <v>310</v>
      </c>
      <c r="D281" t="s">
        <v>311</v>
      </c>
      <c r="E281" t="s">
        <v>312</v>
      </c>
      <c r="F281" t="s">
        <v>72</v>
      </c>
      <c r="G281" t="s">
        <v>313</v>
      </c>
      <c r="H281" t="s">
        <v>314</v>
      </c>
      <c r="I281">
        <v>1</v>
      </c>
      <c r="J281">
        <v>1</v>
      </c>
      <c r="K281">
        <v>2020</v>
      </c>
      <c r="L281" t="s">
        <v>69</v>
      </c>
      <c r="M281" t="s">
        <v>5647</v>
      </c>
      <c r="P281" t="s">
        <v>5648</v>
      </c>
      <c r="Q281" t="s">
        <v>5333</v>
      </c>
      <c r="R281" t="s">
        <v>5432</v>
      </c>
    </row>
    <row r="283" spans="2:18" x14ac:dyDescent="0.25">
      <c r="B283">
        <v>373</v>
      </c>
      <c r="C283" t="s">
        <v>143</v>
      </c>
      <c r="D283" t="s">
        <v>144</v>
      </c>
      <c r="E283" t="s">
        <v>145</v>
      </c>
      <c r="F283" t="s">
        <v>146</v>
      </c>
      <c r="G283" t="s">
        <v>69</v>
      </c>
      <c r="H283" t="s">
        <v>147</v>
      </c>
      <c r="I283">
        <v>0</v>
      </c>
      <c r="J283">
        <v>0</v>
      </c>
      <c r="K283" t="s">
        <v>69</v>
      </c>
      <c r="L283" t="s">
        <v>69</v>
      </c>
      <c r="M283" t="s">
        <v>5649</v>
      </c>
      <c r="Q283" t="s">
        <v>5570</v>
      </c>
      <c r="R283" t="s">
        <v>5432</v>
      </c>
    </row>
    <row r="284" spans="2:18" x14ac:dyDescent="0.25">
      <c r="B284">
        <v>374</v>
      </c>
      <c r="C284" t="s">
        <v>4984</v>
      </c>
      <c r="D284" t="s">
        <v>4985</v>
      </c>
      <c r="E284" t="s">
        <v>4986</v>
      </c>
      <c r="F284" t="s">
        <v>4987</v>
      </c>
      <c r="G284" t="s">
        <v>4988</v>
      </c>
      <c r="H284" t="s">
        <v>4989</v>
      </c>
      <c r="I284">
        <v>19</v>
      </c>
      <c r="J284">
        <v>19</v>
      </c>
      <c r="K284">
        <v>2006</v>
      </c>
      <c r="L284" t="s">
        <v>69</v>
      </c>
      <c r="M284" t="s">
        <v>5650</v>
      </c>
      <c r="Q284" t="s">
        <v>5333</v>
      </c>
      <c r="R284" t="s">
        <v>5433</v>
      </c>
    </row>
    <row r="285" spans="2:18" x14ac:dyDescent="0.25">
      <c r="B285">
        <v>375</v>
      </c>
      <c r="C285" t="s">
        <v>1339</v>
      </c>
      <c r="D285" t="s">
        <v>1340</v>
      </c>
      <c r="E285" t="s">
        <v>1341</v>
      </c>
      <c r="F285" t="s">
        <v>376</v>
      </c>
      <c r="G285" t="s">
        <v>1342</v>
      </c>
      <c r="H285" t="s">
        <v>1343</v>
      </c>
      <c r="I285">
        <v>4</v>
      </c>
      <c r="J285">
        <v>4</v>
      </c>
      <c r="K285">
        <v>2018</v>
      </c>
      <c r="L285" t="s">
        <v>69</v>
      </c>
      <c r="M285" t="s">
        <v>5651</v>
      </c>
      <c r="N285" t="s">
        <v>5652</v>
      </c>
      <c r="Q285" t="s">
        <v>5319</v>
      </c>
      <c r="R285" t="s">
        <v>5432</v>
      </c>
    </row>
    <row r="286" spans="2:18" x14ac:dyDescent="0.25">
      <c r="B286">
        <v>376</v>
      </c>
      <c r="C286" t="s">
        <v>505</v>
      </c>
      <c r="D286" t="s">
        <v>506</v>
      </c>
      <c r="E286" t="s">
        <v>507</v>
      </c>
      <c r="F286" t="s">
        <v>72</v>
      </c>
      <c r="G286" t="s">
        <v>508</v>
      </c>
      <c r="H286" t="s">
        <v>509</v>
      </c>
      <c r="I286">
        <v>1</v>
      </c>
      <c r="J286">
        <v>1</v>
      </c>
      <c r="K286">
        <v>2020</v>
      </c>
      <c r="L286" t="s">
        <v>69</v>
      </c>
      <c r="M286" t="s">
        <v>5619</v>
      </c>
      <c r="Q286" t="s">
        <v>5333</v>
      </c>
      <c r="R286" t="s">
        <v>5433</v>
      </c>
    </row>
    <row r="287" spans="2:18" x14ac:dyDescent="0.25">
      <c r="B287">
        <v>377</v>
      </c>
      <c r="C287" t="s">
        <v>1436</v>
      </c>
      <c r="D287" t="s">
        <v>1437</v>
      </c>
      <c r="E287" t="s">
        <v>1438</v>
      </c>
      <c r="F287" t="s">
        <v>72</v>
      </c>
      <c r="G287" t="s">
        <v>1439</v>
      </c>
      <c r="H287" t="s">
        <v>1440</v>
      </c>
      <c r="I287">
        <v>14</v>
      </c>
      <c r="J287">
        <v>14</v>
      </c>
      <c r="K287">
        <v>2018</v>
      </c>
      <c r="L287" t="s">
        <v>69</v>
      </c>
      <c r="M287" t="s">
        <v>5654</v>
      </c>
      <c r="Q287" t="s">
        <v>5333</v>
      </c>
      <c r="R287" t="s">
        <v>5432</v>
      </c>
    </row>
    <row r="288" spans="2:18" x14ac:dyDescent="0.25">
      <c r="B288">
        <v>378</v>
      </c>
      <c r="C288" t="s">
        <v>1928</v>
      </c>
      <c r="D288" t="s">
        <v>1929</v>
      </c>
      <c r="E288" t="s">
        <v>1930</v>
      </c>
      <c r="F288" t="s">
        <v>72</v>
      </c>
      <c r="G288" t="s">
        <v>1931</v>
      </c>
      <c r="H288" t="s">
        <v>1932</v>
      </c>
      <c r="I288">
        <v>15</v>
      </c>
      <c r="J288">
        <v>15</v>
      </c>
      <c r="K288">
        <v>2017</v>
      </c>
      <c r="L288" t="s">
        <v>69</v>
      </c>
      <c r="M288" t="s">
        <v>5656</v>
      </c>
      <c r="Q288" t="s">
        <v>5333</v>
      </c>
      <c r="R288" t="s">
        <v>5433</v>
      </c>
    </row>
    <row r="289" spans="2:18" x14ac:dyDescent="0.25">
      <c r="B289">
        <v>379</v>
      </c>
      <c r="C289" t="s">
        <v>704</v>
      </c>
      <c r="D289" t="s">
        <v>705</v>
      </c>
      <c r="E289" t="s">
        <v>706</v>
      </c>
      <c r="F289" t="s">
        <v>707</v>
      </c>
      <c r="G289" t="s">
        <v>708</v>
      </c>
      <c r="H289" t="s">
        <v>709</v>
      </c>
      <c r="I289">
        <v>1</v>
      </c>
      <c r="J289">
        <v>1</v>
      </c>
      <c r="K289">
        <v>2019</v>
      </c>
      <c r="L289" t="s">
        <v>69</v>
      </c>
      <c r="M289" t="s">
        <v>5657</v>
      </c>
      <c r="Q289" t="s">
        <v>5333</v>
      </c>
      <c r="R289" t="s">
        <v>5433</v>
      </c>
    </row>
    <row r="291" spans="2:18" x14ac:dyDescent="0.25">
      <c r="B291">
        <v>381</v>
      </c>
      <c r="C291" t="s">
        <v>1720</v>
      </c>
      <c r="D291" t="s">
        <v>1721</v>
      </c>
      <c r="E291" t="s">
        <v>1722</v>
      </c>
      <c r="F291" t="s">
        <v>416</v>
      </c>
      <c r="G291" t="s">
        <v>1723</v>
      </c>
      <c r="H291" t="s">
        <v>1724</v>
      </c>
      <c r="I291">
        <v>134</v>
      </c>
      <c r="J291">
        <v>134</v>
      </c>
      <c r="K291">
        <v>2017</v>
      </c>
      <c r="M291" s="2" t="s">
        <v>5349</v>
      </c>
      <c r="Q291" s="2" t="s">
        <v>5333</v>
      </c>
      <c r="R291" s="2" t="s">
        <v>5433</v>
      </c>
    </row>
    <row r="292" spans="2:18" x14ac:dyDescent="0.25">
      <c r="B292">
        <v>382</v>
      </c>
      <c r="C292" t="s">
        <v>1010</v>
      </c>
      <c r="D292" t="s">
        <v>1011</v>
      </c>
      <c r="E292" t="s">
        <v>1012</v>
      </c>
      <c r="F292" t="s">
        <v>332</v>
      </c>
      <c r="G292" t="s">
        <v>1013</v>
      </c>
      <c r="H292" t="s">
        <v>1014</v>
      </c>
      <c r="I292">
        <v>6</v>
      </c>
      <c r="J292">
        <v>7</v>
      </c>
      <c r="K292">
        <v>2019</v>
      </c>
      <c r="L292" t="s">
        <v>69</v>
      </c>
      <c r="M292" t="s">
        <v>5655</v>
      </c>
      <c r="Q292" t="s">
        <v>5333</v>
      </c>
      <c r="R292" t="s">
        <v>5432</v>
      </c>
    </row>
    <row r="293" spans="2:18" x14ac:dyDescent="0.25">
      <c r="B293">
        <v>383</v>
      </c>
      <c r="C293" t="s">
        <v>3429</v>
      </c>
      <c r="D293" t="s">
        <v>3430</v>
      </c>
      <c r="E293" t="s">
        <v>3431</v>
      </c>
      <c r="F293" t="s">
        <v>72</v>
      </c>
      <c r="G293" t="s">
        <v>3432</v>
      </c>
      <c r="H293" t="s">
        <v>3433</v>
      </c>
      <c r="I293">
        <v>19</v>
      </c>
      <c r="J293">
        <v>21</v>
      </c>
      <c r="K293">
        <v>2013</v>
      </c>
      <c r="L293" t="s">
        <v>69</v>
      </c>
      <c r="P293" t="s">
        <v>5653</v>
      </c>
      <c r="Q293" t="s">
        <v>5319</v>
      </c>
      <c r="R293" t="s">
        <v>5432</v>
      </c>
    </row>
    <row r="294" spans="2:18" x14ac:dyDescent="0.25">
      <c r="B294">
        <v>384</v>
      </c>
      <c r="C294" t="s">
        <v>1367</v>
      </c>
      <c r="D294" t="s">
        <v>1368</v>
      </c>
      <c r="E294" t="s">
        <v>1369</v>
      </c>
      <c r="F294" t="s">
        <v>215</v>
      </c>
      <c r="G294" t="s">
        <v>1370</v>
      </c>
      <c r="H294" t="s">
        <v>1371</v>
      </c>
      <c r="I294">
        <v>8</v>
      </c>
      <c r="J294">
        <v>8</v>
      </c>
      <c r="K294">
        <v>2018</v>
      </c>
      <c r="L294" t="s">
        <v>69</v>
      </c>
      <c r="M294" t="s">
        <v>5486</v>
      </c>
      <c r="N294" t="s">
        <v>5622</v>
      </c>
      <c r="Q294" t="s">
        <v>5333</v>
      </c>
      <c r="R294" t="s">
        <v>5433</v>
      </c>
    </row>
    <row r="295" spans="2:18" x14ac:dyDescent="0.25">
      <c r="B295">
        <v>385</v>
      </c>
      <c r="C295" t="s">
        <v>515</v>
      </c>
      <c r="D295" t="s">
        <v>516</v>
      </c>
      <c r="E295" t="s">
        <v>517</v>
      </c>
      <c r="F295" t="s">
        <v>518</v>
      </c>
      <c r="G295" t="s">
        <v>519</v>
      </c>
      <c r="H295" t="s">
        <v>520</v>
      </c>
      <c r="I295">
        <v>4</v>
      </c>
      <c r="J295">
        <v>5</v>
      </c>
      <c r="K295">
        <v>2020</v>
      </c>
      <c r="L295" t="s">
        <v>69</v>
      </c>
      <c r="M295" t="s">
        <v>5597</v>
      </c>
      <c r="Q295" t="s">
        <v>5333</v>
      </c>
      <c r="R295" t="s">
        <v>5433</v>
      </c>
    </row>
    <row r="296" spans="2:18" x14ac:dyDescent="0.25">
      <c r="B296">
        <v>386</v>
      </c>
      <c r="C296" t="s">
        <v>1971</v>
      </c>
      <c r="D296" t="s">
        <v>1972</v>
      </c>
      <c r="E296" t="s">
        <v>1973</v>
      </c>
      <c r="F296" t="s">
        <v>1302</v>
      </c>
      <c r="G296" t="s">
        <v>1974</v>
      </c>
      <c r="H296" t="s">
        <v>1975</v>
      </c>
      <c r="I296">
        <v>4</v>
      </c>
      <c r="J296">
        <v>4</v>
      </c>
      <c r="K296">
        <v>2016</v>
      </c>
      <c r="L296" t="s">
        <v>69</v>
      </c>
      <c r="M296" t="s">
        <v>5658</v>
      </c>
      <c r="P296" t="s">
        <v>5660</v>
      </c>
      <c r="Q296" t="s">
        <v>5333</v>
      </c>
      <c r="R296" t="s">
        <v>5433</v>
      </c>
    </row>
    <row r="297" spans="2:18" x14ac:dyDescent="0.25">
      <c r="B297">
        <v>387</v>
      </c>
      <c r="C297" t="s">
        <v>1617</v>
      </c>
      <c r="D297" t="s">
        <v>1618</v>
      </c>
      <c r="E297" t="s">
        <v>1619</v>
      </c>
      <c r="F297" t="s">
        <v>1620</v>
      </c>
      <c r="G297" t="s">
        <v>69</v>
      </c>
      <c r="H297" t="s">
        <v>69</v>
      </c>
      <c r="I297">
        <v>0</v>
      </c>
      <c r="J297">
        <v>0</v>
      </c>
      <c r="K297">
        <v>2017</v>
      </c>
      <c r="L297" t="s">
        <v>69</v>
      </c>
      <c r="M297" t="s">
        <v>5661</v>
      </c>
      <c r="Q297" t="s">
        <v>5333</v>
      </c>
      <c r="R297" t="s">
        <v>5433</v>
      </c>
    </row>
    <row r="299" spans="2:18" x14ac:dyDescent="0.25">
      <c r="B299">
        <v>389</v>
      </c>
      <c r="C299" t="s">
        <v>4467</v>
      </c>
      <c r="D299" t="s">
        <v>4468</v>
      </c>
      <c r="E299" t="s">
        <v>4469</v>
      </c>
      <c r="F299" t="s">
        <v>1168</v>
      </c>
      <c r="G299" t="s">
        <v>69</v>
      </c>
      <c r="H299" t="s">
        <v>4470</v>
      </c>
      <c r="I299">
        <v>19</v>
      </c>
      <c r="J299">
        <v>19</v>
      </c>
      <c r="K299">
        <v>2009</v>
      </c>
      <c r="L299" t="s">
        <v>69</v>
      </c>
      <c r="M299" t="s">
        <v>5662</v>
      </c>
      <c r="Q299" t="s">
        <v>5333</v>
      </c>
      <c r="R299" t="s">
        <v>5432</v>
      </c>
    </row>
    <row r="300" spans="2:18" x14ac:dyDescent="0.25">
      <c r="B300">
        <v>390</v>
      </c>
      <c r="C300" t="s">
        <v>4615</v>
      </c>
      <c r="D300" t="s">
        <v>4616</v>
      </c>
      <c r="E300" t="s">
        <v>4617</v>
      </c>
      <c r="F300" t="s">
        <v>454</v>
      </c>
      <c r="G300" t="s">
        <v>69</v>
      </c>
      <c r="H300" t="s">
        <v>4618</v>
      </c>
      <c r="I300">
        <v>50</v>
      </c>
      <c r="J300">
        <v>50</v>
      </c>
      <c r="K300">
        <v>2008</v>
      </c>
      <c r="L300" t="s">
        <v>69</v>
      </c>
      <c r="P300" t="s">
        <v>5347</v>
      </c>
      <c r="Q300" t="s">
        <v>5333</v>
      </c>
      <c r="R300" t="s">
        <v>5432</v>
      </c>
    </row>
    <row r="301" spans="2:18" x14ac:dyDescent="0.25">
      <c r="B301">
        <v>391</v>
      </c>
      <c r="C301" t="s">
        <v>1883</v>
      </c>
      <c r="D301" t="s">
        <v>1884</v>
      </c>
      <c r="E301" t="s">
        <v>1885</v>
      </c>
      <c r="F301" t="s">
        <v>72</v>
      </c>
      <c r="G301" t="s">
        <v>1886</v>
      </c>
      <c r="H301" t="s">
        <v>1887</v>
      </c>
      <c r="I301">
        <v>27</v>
      </c>
      <c r="J301">
        <v>29</v>
      </c>
      <c r="K301">
        <v>2017</v>
      </c>
      <c r="L301" t="s">
        <v>69</v>
      </c>
      <c r="M301" t="s">
        <v>5597</v>
      </c>
      <c r="Q301" t="s">
        <v>5333</v>
      </c>
      <c r="R301" t="s">
        <v>5433</v>
      </c>
    </row>
    <row r="302" spans="2:18" x14ac:dyDescent="0.25">
      <c r="B302">
        <v>392</v>
      </c>
      <c r="C302" t="s">
        <v>2124</v>
      </c>
      <c r="D302" t="s">
        <v>2125</v>
      </c>
      <c r="E302" t="s">
        <v>2126</v>
      </c>
      <c r="F302" t="s">
        <v>332</v>
      </c>
      <c r="G302" t="s">
        <v>2127</v>
      </c>
      <c r="H302" t="s">
        <v>2128</v>
      </c>
      <c r="I302">
        <v>16</v>
      </c>
      <c r="J302">
        <v>20</v>
      </c>
      <c r="K302">
        <v>2016</v>
      </c>
      <c r="L302" t="s">
        <v>69</v>
      </c>
      <c r="M302" t="s">
        <v>5663</v>
      </c>
      <c r="Q302" t="s">
        <v>5333</v>
      </c>
      <c r="R302" t="s">
        <v>5433</v>
      </c>
    </row>
    <row r="303" spans="2:18" x14ac:dyDescent="0.25">
      <c r="B303">
        <v>393</v>
      </c>
      <c r="C303" t="s">
        <v>2700</v>
      </c>
      <c r="D303" t="s">
        <v>2701</v>
      </c>
      <c r="E303" t="s">
        <v>2702</v>
      </c>
      <c r="F303" t="s">
        <v>206</v>
      </c>
      <c r="G303" t="s">
        <v>2703</v>
      </c>
      <c r="H303" t="s">
        <v>2704</v>
      </c>
      <c r="I303">
        <v>11</v>
      </c>
      <c r="J303">
        <v>11</v>
      </c>
      <c r="K303">
        <v>2015</v>
      </c>
      <c r="L303" t="s">
        <v>69</v>
      </c>
      <c r="M303" t="s">
        <v>5664</v>
      </c>
      <c r="P303" t="s">
        <v>5666</v>
      </c>
      <c r="Q303" t="s">
        <v>5333</v>
      </c>
      <c r="R303" t="s">
        <v>5433</v>
      </c>
    </row>
    <row r="304" spans="2:18" x14ac:dyDescent="0.25">
      <c r="B304">
        <v>394</v>
      </c>
      <c r="C304" t="s">
        <v>672</v>
      </c>
      <c r="D304" t="s">
        <v>673</v>
      </c>
      <c r="E304" t="s">
        <v>674</v>
      </c>
      <c r="F304" t="s">
        <v>273</v>
      </c>
      <c r="G304" t="s">
        <v>675</v>
      </c>
      <c r="H304" t="s">
        <v>676</v>
      </c>
      <c r="I304">
        <v>2</v>
      </c>
      <c r="J304">
        <v>2</v>
      </c>
      <c r="K304">
        <v>2019</v>
      </c>
      <c r="L304" t="s">
        <v>69</v>
      </c>
      <c r="M304" t="s">
        <v>5524</v>
      </c>
      <c r="Q304" t="s">
        <v>5333</v>
      </c>
      <c r="R304" t="s">
        <v>5433</v>
      </c>
    </row>
    <row r="305" spans="1:18" x14ac:dyDescent="0.25">
      <c r="B305">
        <v>395</v>
      </c>
      <c r="C305" t="s">
        <v>4376</v>
      </c>
      <c r="D305" t="s">
        <v>4377</v>
      </c>
      <c r="E305" t="s">
        <v>4378</v>
      </c>
      <c r="F305" t="s">
        <v>348</v>
      </c>
      <c r="G305" t="s">
        <v>69</v>
      </c>
      <c r="H305" t="s">
        <v>4379</v>
      </c>
      <c r="I305">
        <v>30</v>
      </c>
      <c r="J305">
        <v>30</v>
      </c>
      <c r="K305">
        <v>2009</v>
      </c>
      <c r="L305" t="s">
        <v>69</v>
      </c>
      <c r="M305" t="s">
        <v>5667</v>
      </c>
      <c r="N305" t="s">
        <v>5668</v>
      </c>
      <c r="Q305" t="s">
        <v>5333</v>
      </c>
      <c r="R305" t="s">
        <v>5432</v>
      </c>
    </row>
    <row r="307" spans="1:18" x14ac:dyDescent="0.25">
      <c r="B307">
        <v>397</v>
      </c>
      <c r="C307" t="s">
        <v>776</v>
      </c>
      <c r="D307" t="s">
        <v>777</v>
      </c>
      <c r="E307" t="s">
        <v>778</v>
      </c>
      <c r="F307" t="s">
        <v>332</v>
      </c>
      <c r="G307" t="s">
        <v>779</v>
      </c>
      <c r="H307" t="s">
        <v>780</v>
      </c>
      <c r="I307">
        <v>3</v>
      </c>
      <c r="J307">
        <v>3</v>
      </c>
      <c r="K307">
        <v>2019</v>
      </c>
      <c r="L307" t="s">
        <v>69</v>
      </c>
      <c r="M307" t="s">
        <v>5671</v>
      </c>
      <c r="N307" t="s">
        <v>5672</v>
      </c>
      <c r="Q307" t="s">
        <v>5333</v>
      </c>
      <c r="R307" t="s">
        <v>5433</v>
      </c>
    </row>
    <row r="309" spans="1:18" x14ac:dyDescent="0.25">
      <c r="B309">
        <v>399</v>
      </c>
      <c r="C309" t="s">
        <v>2233</v>
      </c>
      <c r="D309" t="s">
        <v>2234</v>
      </c>
      <c r="E309" t="s">
        <v>2235</v>
      </c>
      <c r="F309" t="s">
        <v>544</v>
      </c>
      <c r="G309" t="s">
        <v>2236</v>
      </c>
      <c r="H309" t="s">
        <v>2237</v>
      </c>
      <c r="I309">
        <v>52</v>
      </c>
      <c r="J309">
        <v>52</v>
      </c>
      <c r="K309">
        <v>2016</v>
      </c>
      <c r="L309" t="s">
        <v>69</v>
      </c>
      <c r="M309" t="s">
        <v>5673</v>
      </c>
      <c r="R309" t="s">
        <v>5432</v>
      </c>
    </row>
    <row r="310" spans="1:18" x14ac:dyDescent="0.25">
      <c r="B310">
        <v>400</v>
      </c>
      <c r="C310" t="s">
        <v>562</v>
      </c>
      <c r="D310" t="s">
        <v>563</v>
      </c>
      <c r="E310" t="s">
        <v>564</v>
      </c>
      <c r="F310" t="s">
        <v>565</v>
      </c>
      <c r="G310" t="s">
        <v>566</v>
      </c>
      <c r="H310" t="s">
        <v>567</v>
      </c>
      <c r="I310">
        <v>1</v>
      </c>
      <c r="J310">
        <v>1</v>
      </c>
      <c r="K310">
        <v>2020</v>
      </c>
      <c r="L310" t="s">
        <v>69</v>
      </c>
      <c r="M310" t="s">
        <v>5674</v>
      </c>
      <c r="P310" t="s">
        <v>5659</v>
      </c>
      <c r="Q310" t="s">
        <v>5333</v>
      </c>
      <c r="R310" t="s">
        <v>5433</v>
      </c>
    </row>
    <row r="311" spans="1:18" x14ac:dyDescent="0.25">
      <c r="B311">
        <v>401</v>
      </c>
      <c r="C311" t="s">
        <v>3147</v>
      </c>
      <c r="D311" t="s">
        <v>3148</v>
      </c>
      <c r="E311" t="s">
        <v>3149</v>
      </c>
      <c r="F311" t="s">
        <v>386</v>
      </c>
      <c r="G311" t="s">
        <v>3150</v>
      </c>
      <c r="H311" t="s">
        <v>3151</v>
      </c>
      <c r="I311">
        <v>69</v>
      </c>
      <c r="J311">
        <v>69</v>
      </c>
      <c r="K311">
        <v>2013</v>
      </c>
      <c r="L311" t="s">
        <v>69</v>
      </c>
      <c r="M311" t="s">
        <v>5597</v>
      </c>
      <c r="Q311" t="s">
        <v>5333</v>
      </c>
      <c r="R311" t="s">
        <v>5433</v>
      </c>
    </row>
    <row r="312" spans="1:18" x14ac:dyDescent="0.25">
      <c r="A312" s="3" t="s">
        <v>5924</v>
      </c>
      <c r="B312">
        <v>402</v>
      </c>
      <c r="C312" t="s">
        <v>859</v>
      </c>
      <c r="D312" t="s">
        <v>860</v>
      </c>
      <c r="E312" s="7" t="s">
        <v>861</v>
      </c>
      <c r="F312" t="s">
        <v>655</v>
      </c>
      <c r="G312" t="s">
        <v>862</v>
      </c>
      <c r="H312" t="s">
        <v>863</v>
      </c>
      <c r="I312">
        <v>16</v>
      </c>
      <c r="J312">
        <v>16</v>
      </c>
      <c r="K312">
        <v>2019</v>
      </c>
      <c r="L312" t="s">
        <v>69</v>
      </c>
      <c r="M312" s="2" t="s">
        <v>5925</v>
      </c>
      <c r="Q312" s="2" t="s">
        <v>5333</v>
      </c>
      <c r="R312" s="2" t="s">
        <v>5433</v>
      </c>
    </row>
    <row r="313" spans="1:18" x14ac:dyDescent="0.25">
      <c r="B313">
        <v>403</v>
      </c>
      <c r="C313" t="s">
        <v>4067</v>
      </c>
      <c r="D313" t="s">
        <v>4068</v>
      </c>
      <c r="E313" t="s">
        <v>4069</v>
      </c>
      <c r="F313" t="s">
        <v>215</v>
      </c>
      <c r="G313" t="s">
        <v>4070</v>
      </c>
      <c r="H313" t="s">
        <v>4071</v>
      </c>
      <c r="I313">
        <v>26</v>
      </c>
      <c r="J313">
        <v>26</v>
      </c>
      <c r="K313">
        <v>2011</v>
      </c>
      <c r="L313" t="s">
        <v>69</v>
      </c>
      <c r="M313" s="2" t="s">
        <v>5675</v>
      </c>
      <c r="R313" s="2" t="s">
        <v>5432</v>
      </c>
    </row>
    <row r="314" spans="1:18" x14ac:dyDescent="0.25">
      <c r="E314" s="2"/>
      <c r="M314" s="2"/>
      <c r="Q314" s="2"/>
      <c r="R314" s="2"/>
    </row>
    <row r="315" spans="1:18" x14ac:dyDescent="0.25">
      <c r="M315" s="2"/>
      <c r="Q315" s="2"/>
      <c r="R315" s="2"/>
    </row>
    <row r="317" spans="1:18" x14ac:dyDescent="0.25">
      <c r="B317">
        <v>407</v>
      </c>
      <c r="C317" t="s">
        <v>5036</v>
      </c>
      <c r="D317" t="s">
        <v>5036</v>
      </c>
      <c r="E317" s="2" t="s">
        <v>5037</v>
      </c>
      <c r="F317" t="s">
        <v>72</v>
      </c>
      <c r="G317" t="s">
        <v>5038</v>
      </c>
      <c r="H317" t="s">
        <v>5039</v>
      </c>
      <c r="I317">
        <v>63</v>
      </c>
      <c r="J317">
        <v>64</v>
      </c>
      <c r="K317">
        <v>2005</v>
      </c>
      <c r="L317" t="s">
        <v>69</v>
      </c>
      <c r="M317" s="2" t="s">
        <v>5678</v>
      </c>
      <c r="P317" t="s">
        <v>5679</v>
      </c>
      <c r="Q317" s="2" t="s">
        <v>5333</v>
      </c>
      <c r="R317" s="2" t="s">
        <v>5433</v>
      </c>
    </row>
    <row r="318" spans="1:18" x14ac:dyDescent="0.25">
      <c r="B318">
        <v>408</v>
      </c>
      <c r="C318" t="s">
        <v>1374</v>
      </c>
      <c r="D318" t="s">
        <v>1375</v>
      </c>
      <c r="E318" s="2" t="s">
        <v>1376</v>
      </c>
      <c r="F318" t="s">
        <v>1031</v>
      </c>
      <c r="G318" t="s">
        <v>1377</v>
      </c>
      <c r="H318" t="s">
        <v>1378</v>
      </c>
      <c r="I318">
        <v>1</v>
      </c>
      <c r="J318">
        <v>2</v>
      </c>
      <c r="K318">
        <v>2018</v>
      </c>
      <c r="L318" t="s">
        <v>69</v>
      </c>
      <c r="M318" s="2" t="s">
        <v>5680</v>
      </c>
      <c r="P318" t="s">
        <v>5665</v>
      </c>
      <c r="Q318" s="2" t="s">
        <v>5333</v>
      </c>
      <c r="R318" s="2" t="s">
        <v>5432</v>
      </c>
    </row>
    <row r="319" spans="1:18" x14ac:dyDescent="0.25">
      <c r="M319" s="2"/>
      <c r="Q319" s="2"/>
      <c r="R319" s="2"/>
    </row>
    <row r="321" spans="1:18" x14ac:dyDescent="0.25">
      <c r="B321">
        <v>412</v>
      </c>
      <c r="C321" t="s">
        <v>1600</v>
      </c>
      <c r="D321" t="s">
        <v>1601</v>
      </c>
      <c r="E321" t="s">
        <v>1602</v>
      </c>
      <c r="F321" t="s">
        <v>655</v>
      </c>
      <c r="G321" t="s">
        <v>1603</v>
      </c>
      <c r="H321" t="s">
        <v>1604</v>
      </c>
      <c r="I321">
        <v>16</v>
      </c>
      <c r="J321">
        <v>16</v>
      </c>
      <c r="K321">
        <v>2017</v>
      </c>
      <c r="L321" t="s">
        <v>69</v>
      </c>
      <c r="M321" s="2" t="s">
        <v>5551</v>
      </c>
      <c r="Q321" s="2" t="s">
        <v>5319</v>
      </c>
      <c r="R321" s="2" t="s">
        <v>5432</v>
      </c>
    </row>
    <row r="322" spans="1:18" x14ac:dyDescent="0.25">
      <c r="B322">
        <v>413</v>
      </c>
      <c r="C322" t="s">
        <v>1693</v>
      </c>
      <c r="D322" t="s">
        <v>1694</v>
      </c>
      <c r="E322" s="2" t="s">
        <v>1695</v>
      </c>
      <c r="F322" t="s">
        <v>1696</v>
      </c>
      <c r="G322" t="s">
        <v>1697</v>
      </c>
      <c r="H322" t="s">
        <v>1698</v>
      </c>
      <c r="I322">
        <v>4</v>
      </c>
      <c r="J322">
        <v>4</v>
      </c>
      <c r="K322">
        <v>2017</v>
      </c>
      <c r="L322" t="s">
        <v>69</v>
      </c>
      <c r="M322" s="2" t="s">
        <v>5542</v>
      </c>
      <c r="P322" t="s">
        <v>5681</v>
      </c>
      <c r="Q322" s="2" t="s">
        <v>5333</v>
      </c>
      <c r="R322" s="2" t="s">
        <v>5433</v>
      </c>
    </row>
    <row r="323" spans="1:18" x14ac:dyDescent="0.25">
      <c r="B323">
        <v>414</v>
      </c>
      <c r="C323" t="s">
        <v>1129</v>
      </c>
      <c r="D323" t="s">
        <v>1130</v>
      </c>
      <c r="E323" t="s">
        <v>1131</v>
      </c>
      <c r="F323" t="s">
        <v>72</v>
      </c>
      <c r="G323" t="s">
        <v>1132</v>
      </c>
      <c r="H323" t="s">
        <v>1133</v>
      </c>
      <c r="I323">
        <v>15</v>
      </c>
      <c r="J323">
        <v>15</v>
      </c>
      <c r="K323">
        <v>2018</v>
      </c>
      <c r="L323" t="s">
        <v>69</v>
      </c>
      <c r="M323" s="2" t="s">
        <v>5682</v>
      </c>
      <c r="Q323" s="2" t="s">
        <v>5333</v>
      </c>
      <c r="R323" s="2" t="s">
        <v>5433</v>
      </c>
    </row>
    <row r="324" spans="1:18" x14ac:dyDescent="0.25">
      <c r="B324">
        <v>415</v>
      </c>
      <c r="C324" t="s">
        <v>2728</v>
      </c>
      <c r="D324" t="s">
        <v>2729</v>
      </c>
      <c r="E324" t="s">
        <v>2730</v>
      </c>
      <c r="F324" t="s">
        <v>1267</v>
      </c>
      <c r="G324" t="s">
        <v>69</v>
      </c>
      <c r="H324" t="s">
        <v>2731</v>
      </c>
      <c r="I324">
        <v>17</v>
      </c>
      <c r="J324">
        <v>19</v>
      </c>
      <c r="K324">
        <v>2014</v>
      </c>
      <c r="L324" t="s">
        <v>69</v>
      </c>
      <c r="M324" s="2" t="s">
        <v>5683</v>
      </c>
      <c r="Q324" s="2" t="s">
        <v>5333</v>
      </c>
      <c r="R324" s="2" t="s">
        <v>5433</v>
      </c>
    </row>
    <row r="326" spans="1:18" x14ac:dyDescent="0.25">
      <c r="A326" s="2" t="s">
        <v>5304</v>
      </c>
      <c r="B326">
        <v>417</v>
      </c>
      <c r="C326" t="s">
        <v>4309</v>
      </c>
      <c r="D326" t="s">
        <v>4310</v>
      </c>
      <c r="E326" s="2" t="s">
        <v>4311</v>
      </c>
      <c r="F326" t="s">
        <v>72</v>
      </c>
      <c r="G326" t="s">
        <v>4312</v>
      </c>
      <c r="H326" t="s">
        <v>4313</v>
      </c>
      <c r="I326">
        <v>83</v>
      </c>
      <c r="J326">
        <v>84</v>
      </c>
      <c r="K326">
        <v>2010</v>
      </c>
      <c r="L326" t="s">
        <v>69</v>
      </c>
      <c r="M326" s="2" t="s">
        <v>5684</v>
      </c>
      <c r="P326" t="s">
        <v>5685</v>
      </c>
      <c r="Q326" s="2" t="s">
        <v>5333</v>
      </c>
      <c r="R326" s="2" t="s">
        <v>5433</v>
      </c>
    </row>
    <row r="327" spans="1:18" x14ac:dyDescent="0.25">
      <c r="B327">
        <v>419</v>
      </c>
      <c r="C327" t="s">
        <v>2289</v>
      </c>
      <c r="D327" t="s">
        <v>2290</v>
      </c>
      <c r="E327" s="2" t="s">
        <v>2291</v>
      </c>
      <c r="F327" t="s">
        <v>72</v>
      </c>
      <c r="G327" t="s">
        <v>2292</v>
      </c>
      <c r="H327" t="s">
        <v>2293</v>
      </c>
      <c r="I327">
        <v>38</v>
      </c>
      <c r="J327">
        <v>39</v>
      </c>
      <c r="K327">
        <v>2016</v>
      </c>
      <c r="L327" t="s">
        <v>69</v>
      </c>
      <c r="M327" s="2" t="s">
        <v>5486</v>
      </c>
      <c r="P327" t="s">
        <v>5686</v>
      </c>
      <c r="Q327" s="2" t="s">
        <v>5333</v>
      </c>
      <c r="R327" s="2" t="s">
        <v>5433</v>
      </c>
    </row>
    <row r="328" spans="1:18" x14ac:dyDescent="0.25">
      <c r="B328">
        <v>420</v>
      </c>
      <c r="C328" t="s">
        <v>391</v>
      </c>
      <c r="D328" t="s">
        <v>392</v>
      </c>
      <c r="E328" s="2" t="s">
        <v>393</v>
      </c>
      <c r="F328" t="s">
        <v>394</v>
      </c>
      <c r="G328" t="s">
        <v>395</v>
      </c>
      <c r="H328" t="s">
        <v>396</v>
      </c>
      <c r="I328">
        <v>3</v>
      </c>
      <c r="J328">
        <v>3</v>
      </c>
      <c r="K328">
        <v>2020</v>
      </c>
      <c r="L328" t="s">
        <v>69</v>
      </c>
      <c r="M328" s="2" t="s">
        <v>5687</v>
      </c>
      <c r="P328" t="s">
        <v>5688</v>
      </c>
      <c r="Q328" s="2" t="s">
        <v>5319</v>
      </c>
      <c r="R328" s="2" t="s">
        <v>5432</v>
      </c>
    </row>
    <row r="329" spans="1:18" x14ac:dyDescent="0.25">
      <c r="B329">
        <v>421</v>
      </c>
      <c r="C329" t="s">
        <v>541</v>
      </c>
      <c r="D329" t="s">
        <v>542</v>
      </c>
      <c r="E329" s="2" t="s">
        <v>543</v>
      </c>
      <c r="F329" t="s">
        <v>544</v>
      </c>
      <c r="G329" t="s">
        <v>545</v>
      </c>
      <c r="H329" t="s">
        <v>546</v>
      </c>
      <c r="I329">
        <v>2</v>
      </c>
      <c r="J329">
        <v>2</v>
      </c>
      <c r="K329">
        <v>2020</v>
      </c>
      <c r="L329" t="s">
        <v>69</v>
      </c>
      <c r="Q329" s="2" t="s">
        <v>5388</v>
      </c>
      <c r="R329" s="2" t="s">
        <v>5432</v>
      </c>
    </row>
    <row r="330" spans="1:18" x14ac:dyDescent="0.25">
      <c r="B330">
        <v>422</v>
      </c>
      <c r="C330" t="s">
        <v>1057</v>
      </c>
      <c r="D330" t="s">
        <v>1058</v>
      </c>
      <c r="E330" t="s">
        <v>1059</v>
      </c>
      <c r="F330" t="s">
        <v>206</v>
      </c>
      <c r="G330" t="s">
        <v>1060</v>
      </c>
      <c r="H330" t="s">
        <v>1061</v>
      </c>
      <c r="I330">
        <v>8</v>
      </c>
      <c r="J330">
        <v>8</v>
      </c>
      <c r="K330">
        <v>2018</v>
      </c>
      <c r="L330" t="s">
        <v>69</v>
      </c>
      <c r="M330" s="2" t="s">
        <v>5689</v>
      </c>
      <c r="Q330" s="2" t="s">
        <v>5333</v>
      </c>
      <c r="R330" s="2" t="s">
        <v>5433</v>
      </c>
    </row>
    <row r="331" spans="1:18" x14ac:dyDescent="0.25">
      <c r="B331">
        <v>423</v>
      </c>
      <c r="C331" t="s">
        <v>1201</v>
      </c>
      <c r="D331" t="s">
        <v>1202</v>
      </c>
      <c r="E331" t="s">
        <v>1203</v>
      </c>
      <c r="F331" t="s">
        <v>273</v>
      </c>
      <c r="G331" t="s">
        <v>1204</v>
      </c>
      <c r="H331" t="s">
        <v>1205</v>
      </c>
      <c r="I331">
        <v>1</v>
      </c>
      <c r="J331">
        <v>1</v>
      </c>
      <c r="K331">
        <v>2018</v>
      </c>
      <c r="L331" t="s">
        <v>69</v>
      </c>
      <c r="M331" s="2" t="s">
        <v>5449</v>
      </c>
      <c r="Q331" s="2" t="s">
        <v>5333</v>
      </c>
      <c r="R331" s="2" t="s">
        <v>5433</v>
      </c>
    </row>
    <row r="332" spans="1:18" x14ac:dyDescent="0.25">
      <c r="B332">
        <v>424</v>
      </c>
      <c r="C332" t="s">
        <v>3708</v>
      </c>
      <c r="D332" t="s">
        <v>3709</v>
      </c>
      <c r="E332" s="2" t="s">
        <v>3710</v>
      </c>
      <c r="F332" t="s">
        <v>1267</v>
      </c>
      <c r="G332" t="s">
        <v>69</v>
      </c>
      <c r="H332" t="s">
        <v>3711</v>
      </c>
      <c r="I332">
        <v>29</v>
      </c>
      <c r="J332">
        <v>31</v>
      </c>
      <c r="K332">
        <v>2012</v>
      </c>
      <c r="L332" t="s">
        <v>69</v>
      </c>
      <c r="M332" s="2" t="s">
        <v>5690</v>
      </c>
      <c r="P332" t="s">
        <v>5692</v>
      </c>
      <c r="Q332" s="2" t="s">
        <v>5333</v>
      </c>
      <c r="R332" s="2" t="s">
        <v>5433</v>
      </c>
    </row>
    <row r="333" spans="1:18" x14ac:dyDescent="0.25">
      <c r="B333">
        <v>425</v>
      </c>
      <c r="C333" t="s">
        <v>3031</v>
      </c>
      <c r="D333" t="s">
        <v>3032</v>
      </c>
      <c r="E333" s="2" t="s">
        <v>3033</v>
      </c>
      <c r="F333" t="s">
        <v>348</v>
      </c>
      <c r="G333" t="s">
        <v>69</v>
      </c>
      <c r="H333" t="s">
        <v>3034</v>
      </c>
      <c r="I333">
        <v>29</v>
      </c>
      <c r="J333">
        <v>29</v>
      </c>
      <c r="K333">
        <v>2014</v>
      </c>
      <c r="L333" t="s">
        <v>69</v>
      </c>
      <c r="M333" s="2"/>
      <c r="P333" t="s">
        <v>5693</v>
      </c>
      <c r="Q333" s="2" t="s">
        <v>5319</v>
      </c>
      <c r="R333" s="2" t="s">
        <v>5432</v>
      </c>
    </row>
    <row r="334" spans="1:18" x14ac:dyDescent="0.25">
      <c r="B334">
        <v>426</v>
      </c>
      <c r="C334" t="s">
        <v>4451</v>
      </c>
      <c r="D334" t="s">
        <v>4452</v>
      </c>
      <c r="E334" s="2" t="s">
        <v>4453</v>
      </c>
      <c r="F334" t="s">
        <v>332</v>
      </c>
      <c r="G334" t="s">
        <v>4454</v>
      </c>
      <c r="H334" t="s">
        <v>4455</v>
      </c>
      <c r="I334">
        <v>27</v>
      </c>
      <c r="J334">
        <v>33</v>
      </c>
      <c r="K334">
        <v>2009</v>
      </c>
      <c r="L334" t="s">
        <v>69</v>
      </c>
      <c r="M334" s="2" t="s">
        <v>5694</v>
      </c>
      <c r="P334" t="s">
        <v>5696</v>
      </c>
      <c r="Q334" s="2" t="s">
        <v>5333</v>
      </c>
      <c r="R334" s="2" t="s">
        <v>5433</v>
      </c>
    </row>
    <row r="335" spans="1:18" x14ac:dyDescent="0.25">
      <c r="B335">
        <v>427</v>
      </c>
      <c r="C335" t="s">
        <v>4027</v>
      </c>
      <c r="D335" t="s">
        <v>4028</v>
      </c>
      <c r="E335" s="2" t="s">
        <v>4029</v>
      </c>
      <c r="F335" t="s">
        <v>348</v>
      </c>
      <c r="G335" t="s">
        <v>4030</v>
      </c>
      <c r="H335" t="s">
        <v>4031</v>
      </c>
      <c r="I335">
        <v>48</v>
      </c>
      <c r="J335">
        <v>51</v>
      </c>
      <c r="K335">
        <v>2011</v>
      </c>
      <c r="L335" t="s">
        <v>69</v>
      </c>
      <c r="M335" s="2" t="s">
        <v>5597</v>
      </c>
      <c r="P335" t="s">
        <v>5697</v>
      </c>
      <c r="Q335" s="2" t="s">
        <v>5333</v>
      </c>
      <c r="R335" s="2" t="s">
        <v>5433</v>
      </c>
    </row>
    <row r="336" spans="1:18" x14ac:dyDescent="0.25">
      <c r="B336">
        <v>428</v>
      </c>
      <c r="C336" t="s">
        <v>3570</v>
      </c>
      <c r="D336" t="s">
        <v>3571</v>
      </c>
      <c r="E336" s="2" t="s">
        <v>3572</v>
      </c>
      <c r="F336" t="s">
        <v>72</v>
      </c>
      <c r="G336" t="s">
        <v>3573</v>
      </c>
      <c r="H336" t="s">
        <v>3574</v>
      </c>
      <c r="I336">
        <v>50</v>
      </c>
      <c r="J336">
        <v>51</v>
      </c>
      <c r="K336">
        <v>2012</v>
      </c>
      <c r="L336" t="s">
        <v>69</v>
      </c>
      <c r="M336" s="2" t="s">
        <v>5698</v>
      </c>
      <c r="P336" t="s">
        <v>5699</v>
      </c>
      <c r="Q336" s="2" t="s">
        <v>5333</v>
      </c>
      <c r="R336" s="2" t="s">
        <v>5433</v>
      </c>
    </row>
    <row r="337" spans="2:18" x14ac:dyDescent="0.25">
      <c r="B337">
        <v>429</v>
      </c>
      <c r="C337" t="s">
        <v>1358</v>
      </c>
      <c r="D337" t="s">
        <v>1359</v>
      </c>
      <c r="E337" s="2" t="s">
        <v>1360</v>
      </c>
      <c r="F337" t="s">
        <v>1361</v>
      </c>
      <c r="G337" t="s">
        <v>69</v>
      </c>
      <c r="H337" t="s">
        <v>1362</v>
      </c>
      <c r="I337">
        <v>3</v>
      </c>
      <c r="J337">
        <v>3</v>
      </c>
      <c r="K337">
        <v>2018</v>
      </c>
      <c r="L337" t="s">
        <v>69</v>
      </c>
      <c r="P337" t="s">
        <v>5700</v>
      </c>
      <c r="Q337" s="2" t="s">
        <v>5388</v>
      </c>
      <c r="R337" s="2" t="s">
        <v>5432</v>
      </c>
    </row>
    <row r="338" spans="2:18" x14ac:dyDescent="0.25">
      <c r="E338" s="2"/>
    </row>
    <row r="339" spans="2:18" x14ac:dyDescent="0.25">
      <c r="B339">
        <v>431</v>
      </c>
      <c r="C339" t="s">
        <v>3334</v>
      </c>
      <c r="D339" t="s">
        <v>3335</v>
      </c>
      <c r="E339" s="2" t="s">
        <v>3336</v>
      </c>
      <c r="F339" t="s">
        <v>1267</v>
      </c>
      <c r="G339" t="s">
        <v>69</v>
      </c>
      <c r="H339" t="s">
        <v>3337</v>
      </c>
      <c r="I339">
        <v>25</v>
      </c>
      <c r="J339">
        <v>26</v>
      </c>
      <c r="K339">
        <v>2013</v>
      </c>
      <c r="L339" t="s">
        <v>69</v>
      </c>
      <c r="M339" s="2" t="s">
        <v>5701</v>
      </c>
      <c r="Q339" s="2" t="s">
        <v>5319</v>
      </c>
      <c r="R339" s="2" t="s">
        <v>5432</v>
      </c>
    </row>
    <row r="340" spans="2:18" x14ac:dyDescent="0.25">
      <c r="E340" s="2"/>
    </row>
    <row r="341" spans="2:18" x14ac:dyDescent="0.25">
      <c r="B341">
        <v>433</v>
      </c>
      <c r="C341" t="s">
        <v>4741</v>
      </c>
      <c r="D341" t="s">
        <v>4742</v>
      </c>
      <c r="E341" s="2" t="s">
        <v>4743</v>
      </c>
      <c r="F341" t="s">
        <v>72</v>
      </c>
      <c r="G341" t="s">
        <v>4744</v>
      </c>
      <c r="H341" t="s">
        <v>4745</v>
      </c>
      <c r="I341">
        <v>24</v>
      </c>
      <c r="J341">
        <v>28</v>
      </c>
      <c r="K341">
        <v>2008</v>
      </c>
      <c r="L341" t="s">
        <v>69</v>
      </c>
      <c r="P341" t="s">
        <v>5702</v>
      </c>
      <c r="Q341" s="2" t="s">
        <v>5319</v>
      </c>
      <c r="R341" s="2" t="s">
        <v>5432</v>
      </c>
    </row>
    <row r="342" spans="2:18" x14ac:dyDescent="0.25">
      <c r="B342">
        <v>434</v>
      </c>
      <c r="C342" t="s">
        <v>4670</v>
      </c>
      <c r="D342" t="s">
        <v>4671</v>
      </c>
      <c r="E342" t="s">
        <v>4673</v>
      </c>
      <c r="F342" t="s">
        <v>416</v>
      </c>
      <c r="G342" t="s">
        <v>4674</v>
      </c>
      <c r="H342" t="s">
        <v>4675</v>
      </c>
      <c r="I342">
        <v>78</v>
      </c>
      <c r="J342">
        <v>79</v>
      </c>
      <c r="K342">
        <v>2008</v>
      </c>
      <c r="L342" t="s">
        <v>69</v>
      </c>
      <c r="M342" s="2" t="s">
        <v>5703</v>
      </c>
      <c r="R342" s="2" t="s">
        <v>5432</v>
      </c>
    </row>
    <row r="343" spans="2:18" x14ac:dyDescent="0.25">
      <c r="B343">
        <v>435</v>
      </c>
      <c r="C343" t="s">
        <v>1074</v>
      </c>
      <c r="D343" t="s">
        <v>1075</v>
      </c>
      <c r="E343" s="2" t="s">
        <v>1076</v>
      </c>
      <c r="F343" t="s">
        <v>332</v>
      </c>
      <c r="G343" t="s">
        <v>1077</v>
      </c>
      <c r="H343" t="s">
        <v>1078</v>
      </c>
      <c r="I343">
        <v>11</v>
      </c>
      <c r="J343">
        <v>11</v>
      </c>
      <c r="K343">
        <v>2018</v>
      </c>
      <c r="L343" t="s">
        <v>69</v>
      </c>
      <c r="M343" s="2" t="s">
        <v>5704</v>
      </c>
      <c r="Q343" s="2" t="s">
        <v>5319</v>
      </c>
      <c r="R343" s="2" t="s">
        <v>5432</v>
      </c>
    </row>
    <row r="344" spans="2:18" x14ac:dyDescent="0.25">
      <c r="B344">
        <v>436</v>
      </c>
      <c r="C344" t="s">
        <v>894</v>
      </c>
      <c r="D344" t="s">
        <v>895</v>
      </c>
      <c r="E344" t="s">
        <v>896</v>
      </c>
      <c r="F344" t="s">
        <v>332</v>
      </c>
      <c r="G344" t="s">
        <v>897</v>
      </c>
      <c r="H344" t="s">
        <v>898</v>
      </c>
      <c r="I344">
        <v>7</v>
      </c>
      <c r="J344">
        <v>6</v>
      </c>
      <c r="K344">
        <v>2019</v>
      </c>
      <c r="L344" t="s">
        <v>69</v>
      </c>
      <c r="M344" s="2" t="s">
        <v>5705</v>
      </c>
      <c r="Q344" s="2" t="s">
        <v>5333</v>
      </c>
      <c r="R344" s="2" t="s">
        <v>5433</v>
      </c>
    </row>
    <row r="345" spans="2:18" x14ac:dyDescent="0.25">
      <c r="B345">
        <v>437</v>
      </c>
      <c r="C345" t="s">
        <v>5172</v>
      </c>
      <c r="D345" t="s">
        <v>5172</v>
      </c>
      <c r="E345" s="2" t="s">
        <v>5173</v>
      </c>
      <c r="F345" t="s">
        <v>72</v>
      </c>
      <c r="G345" t="s">
        <v>5174</v>
      </c>
      <c r="H345" t="s">
        <v>5175</v>
      </c>
      <c r="I345">
        <v>70</v>
      </c>
      <c r="J345">
        <v>78</v>
      </c>
      <c r="K345">
        <v>2003</v>
      </c>
      <c r="L345" t="s">
        <v>69</v>
      </c>
      <c r="M345" s="2" t="s">
        <v>5695</v>
      </c>
      <c r="P345" t="s">
        <v>5706</v>
      </c>
      <c r="Q345" s="2" t="s">
        <v>5333</v>
      </c>
      <c r="R345" s="2" t="s">
        <v>5433</v>
      </c>
    </row>
    <row r="346" spans="2:18" x14ac:dyDescent="0.25">
      <c r="B346">
        <v>438</v>
      </c>
      <c r="C346" t="s">
        <v>1274</v>
      </c>
      <c r="D346" t="s">
        <v>1275</v>
      </c>
      <c r="E346" t="s">
        <v>1276</v>
      </c>
      <c r="F346" t="s">
        <v>655</v>
      </c>
      <c r="G346" t="s">
        <v>1277</v>
      </c>
      <c r="H346" t="s">
        <v>1278</v>
      </c>
      <c r="I346">
        <v>19</v>
      </c>
      <c r="J346">
        <v>20</v>
      </c>
      <c r="K346">
        <v>2018</v>
      </c>
      <c r="L346" t="s">
        <v>69</v>
      </c>
      <c r="M346" s="2" t="s">
        <v>5691</v>
      </c>
      <c r="Q346" s="2" t="s">
        <v>5333</v>
      </c>
      <c r="R346" s="2" t="s">
        <v>5433</v>
      </c>
    </row>
    <row r="347" spans="2:18" x14ac:dyDescent="0.25">
      <c r="B347">
        <v>439</v>
      </c>
      <c r="C347" t="s">
        <v>1390</v>
      </c>
      <c r="D347" t="s">
        <v>1391</v>
      </c>
      <c r="E347" t="s">
        <v>1392</v>
      </c>
      <c r="F347" t="s">
        <v>454</v>
      </c>
      <c r="G347" t="s">
        <v>69</v>
      </c>
      <c r="H347" t="s">
        <v>1393</v>
      </c>
      <c r="I347">
        <v>21</v>
      </c>
      <c r="J347">
        <v>21</v>
      </c>
      <c r="K347">
        <v>2018</v>
      </c>
      <c r="L347" t="s">
        <v>69</v>
      </c>
      <c r="M347" s="2" t="s">
        <v>5707</v>
      </c>
      <c r="Q347" s="2" t="s">
        <v>5333</v>
      </c>
      <c r="R347" s="2" t="s">
        <v>5433</v>
      </c>
    </row>
    <row r="348" spans="2:18" x14ac:dyDescent="0.25">
      <c r="E348" s="2"/>
      <c r="M348" s="2"/>
      <c r="Q348" s="2"/>
      <c r="R348" s="2"/>
    </row>
    <row r="349" spans="2:18" x14ac:dyDescent="0.25">
      <c r="B349">
        <v>441</v>
      </c>
      <c r="C349" t="s">
        <v>5087</v>
      </c>
      <c r="D349" t="s">
        <v>5087</v>
      </c>
      <c r="E349" s="2" t="s">
        <v>5088</v>
      </c>
      <c r="F349" t="s">
        <v>386</v>
      </c>
      <c r="G349" t="s">
        <v>5089</v>
      </c>
      <c r="H349" t="s">
        <v>5090</v>
      </c>
      <c r="I349">
        <v>51</v>
      </c>
      <c r="J349">
        <v>52</v>
      </c>
      <c r="K349">
        <v>2004</v>
      </c>
      <c r="L349" t="s">
        <v>69</v>
      </c>
      <c r="M349" s="2" t="s">
        <v>5445</v>
      </c>
      <c r="P349" t="s">
        <v>5444</v>
      </c>
      <c r="Q349" s="2" t="s">
        <v>5333</v>
      </c>
      <c r="R349" s="2" t="s">
        <v>5432</v>
      </c>
    </row>
    <row r="350" spans="2:18" x14ac:dyDescent="0.25">
      <c r="B350">
        <v>442</v>
      </c>
      <c r="C350" t="s">
        <v>1650</v>
      </c>
      <c r="D350" t="s">
        <v>1651</v>
      </c>
      <c r="E350" t="s">
        <v>1652</v>
      </c>
      <c r="F350" t="s">
        <v>1653</v>
      </c>
      <c r="G350" t="s">
        <v>1654</v>
      </c>
      <c r="H350" t="s">
        <v>1655</v>
      </c>
      <c r="I350">
        <v>5</v>
      </c>
      <c r="J350">
        <v>5</v>
      </c>
      <c r="K350">
        <v>2017</v>
      </c>
      <c r="L350" t="s">
        <v>69</v>
      </c>
      <c r="M350" s="2" t="s">
        <v>5709</v>
      </c>
      <c r="Q350" s="2" t="s">
        <v>5333</v>
      </c>
      <c r="R350" s="2" t="s">
        <v>5433</v>
      </c>
    </row>
    <row r="351" spans="2:18" x14ac:dyDescent="0.25">
      <c r="B351">
        <v>443</v>
      </c>
      <c r="C351" t="s">
        <v>968</v>
      </c>
      <c r="D351" t="s">
        <v>969</v>
      </c>
      <c r="E351" t="s">
        <v>970</v>
      </c>
      <c r="F351" t="s">
        <v>971</v>
      </c>
      <c r="G351" t="s">
        <v>972</v>
      </c>
      <c r="H351" t="s">
        <v>973</v>
      </c>
      <c r="I351">
        <v>1</v>
      </c>
      <c r="J351">
        <v>1</v>
      </c>
      <c r="K351">
        <v>2019</v>
      </c>
      <c r="L351" t="s">
        <v>69</v>
      </c>
      <c r="M351" s="2" t="s">
        <v>5710</v>
      </c>
      <c r="Q351" s="2" t="s">
        <v>5319</v>
      </c>
      <c r="R351" s="2" t="s">
        <v>5432</v>
      </c>
    </row>
    <row r="353" spans="2:18" x14ac:dyDescent="0.25">
      <c r="B353">
        <v>446</v>
      </c>
      <c r="C353" t="s">
        <v>3611</v>
      </c>
      <c r="D353" t="s">
        <v>3612</v>
      </c>
      <c r="E353" s="2" t="s">
        <v>3613</v>
      </c>
      <c r="F353" t="s">
        <v>707</v>
      </c>
      <c r="G353" t="s">
        <v>3614</v>
      </c>
      <c r="H353" t="s">
        <v>3615</v>
      </c>
      <c r="I353">
        <v>3</v>
      </c>
      <c r="J353">
        <v>3</v>
      </c>
      <c r="K353">
        <v>2012</v>
      </c>
      <c r="L353" t="s">
        <v>69</v>
      </c>
      <c r="M353" s="2" t="s">
        <v>5711</v>
      </c>
      <c r="P353" t="s">
        <v>5712</v>
      </c>
      <c r="Q353" s="2" t="s">
        <v>5333</v>
      </c>
      <c r="R353" s="2" t="s">
        <v>5432</v>
      </c>
    </row>
    <row r="354" spans="2:18" x14ac:dyDescent="0.25">
      <c r="B354">
        <v>447</v>
      </c>
      <c r="C354" t="s">
        <v>3298</v>
      </c>
      <c r="D354" t="s">
        <v>3299</v>
      </c>
      <c r="E354" s="2" t="s">
        <v>3300</v>
      </c>
      <c r="F354" t="s">
        <v>332</v>
      </c>
      <c r="G354" t="s">
        <v>3301</v>
      </c>
      <c r="H354" t="s">
        <v>3302</v>
      </c>
      <c r="I354">
        <v>9</v>
      </c>
      <c r="J354">
        <v>10</v>
      </c>
      <c r="K354">
        <v>2013</v>
      </c>
      <c r="L354" t="s">
        <v>69</v>
      </c>
      <c r="M354" s="2" t="s">
        <v>5713</v>
      </c>
      <c r="P354" t="s">
        <v>5714</v>
      </c>
      <c r="Q354" s="2" t="s">
        <v>5333</v>
      </c>
      <c r="R354" s="2" t="s">
        <v>5432</v>
      </c>
    </row>
    <row r="355" spans="2:18" x14ac:dyDescent="0.25">
      <c r="B355">
        <v>448</v>
      </c>
      <c r="C355" t="s">
        <v>3225</v>
      </c>
      <c r="D355" t="s">
        <v>3226</v>
      </c>
      <c r="E355" s="2" t="s">
        <v>3227</v>
      </c>
      <c r="F355" t="s">
        <v>72</v>
      </c>
      <c r="G355" t="s">
        <v>3228</v>
      </c>
      <c r="H355" t="s">
        <v>3229</v>
      </c>
      <c r="I355">
        <v>15</v>
      </c>
      <c r="J355">
        <v>16</v>
      </c>
      <c r="K355">
        <v>2013</v>
      </c>
      <c r="L355" t="s">
        <v>69</v>
      </c>
      <c r="M355" s="2" t="s">
        <v>5715</v>
      </c>
      <c r="P355" t="s">
        <v>5717</v>
      </c>
      <c r="Q355" s="2" t="s">
        <v>5333</v>
      </c>
      <c r="R355" s="2" t="s">
        <v>5433</v>
      </c>
    </row>
    <row r="356" spans="2:18" x14ac:dyDescent="0.25">
      <c r="M356" s="2"/>
      <c r="Q356" s="2"/>
      <c r="R356" s="2"/>
    </row>
    <row r="357" spans="2:18" x14ac:dyDescent="0.25">
      <c r="B357">
        <v>450</v>
      </c>
      <c r="C357" t="s">
        <v>478</v>
      </c>
      <c r="D357" t="s">
        <v>479</v>
      </c>
      <c r="E357" t="s">
        <v>481</v>
      </c>
      <c r="F357" t="s">
        <v>482</v>
      </c>
      <c r="G357" t="s">
        <v>69</v>
      </c>
      <c r="H357" t="s">
        <v>483</v>
      </c>
      <c r="I357">
        <v>0</v>
      </c>
      <c r="J357">
        <v>0</v>
      </c>
      <c r="K357">
        <v>2020</v>
      </c>
      <c r="L357" t="s">
        <v>69</v>
      </c>
      <c r="Q357" s="2" t="s">
        <v>5570</v>
      </c>
      <c r="R357" s="2" t="s">
        <v>5432</v>
      </c>
    </row>
    <row r="358" spans="2:18" x14ac:dyDescent="0.25">
      <c r="B358">
        <v>451</v>
      </c>
      <c r="C358" t="s">
        <v>4731</v>
      </c>
      <c r="D358" t="s">
        <v>4732</v>
      </c>
      <c r="E358" t="s">
        <v>4733</v>
      </c>
      <c r="F358" t="s">
        <v>4734</v>
      </c>
      <c r="G358" t="s">
        <v>4735</v>
      </c>
      <c r="H358" t="s">
        <v>4736</v>
      </c>
      <c r="I358">
        <v>9</v>
      </c>
      <c r="J358">
        <v>9</v>
      </c>
      <c r="K358">
        <v>2008</v>
      </c>
      <c r="L358" t="s">
        <v>69</v>
      </c>
      <c r="Q358" s="2" t="s">
        <v>5570</v>
      </c>
      <c r="R358" s="2" t="s">
        <v>5432</v>
      </c>
    </row>
    <row r="359" spans="2:18" x14ac:dyDescent="0.25">
      <c r="E359" s="2"/>
      <c r="M359" s="2"/>
      <c r="Q359" s="2"/>
      <c r="R359" s="2"/>
    </row>
    <row r="361" spans="2:18" x14ac:dyDescent="0.25">
      <c r="B361">
        <v>454</v>
      </c>
      <c r="C361" t="s">
        <v>4831</v>
      </c>
      <c r="D361" t="s">
        <v>4832</v>
      </c>
      <c r="E361" s="2" t="s">
        <v>4833</v>
      </c>
      <c r="F361" t="s">
        <v>1031</v>
      </c>
      <c r="G361" t="s">
        <v>4834</v>
      </c>
      <c r="H361" t="s">
        <v>4835</v>
      </c>
      <c r="I361">
        <v>30</v>
      </c>
      <c r="J361">
        <v>30</v>
      </c>
      <c r="K361">
        <v>2007</v>
      </c>
      <c r="L361" t="s">
        <v>69</v>
      </c>
      <c r="M361" s="2" t="s">
        <v>5720</v>
      </c>
      <c r="P361" t="s">
        <v>5721</v>
      </c>
      <c r="Q361" s="2" t="s">
        <v>5333</v>
      </c>
      <c r="R361" s="2" t="s">
        <v>5432</v>
      </c>
    </row>
    <row r="364" spans="2:18" x14ac:dyDescent="0.25">
      <c r="B364">
        <v>457</v>
      </c>
      <c r="C364" t="s">
        <v>3048</v>
      </c>
      <c r="D364" t="s">
        <v>3049</v>
      </c>
      <c r="E364" s="2" t="s">
        <v>3050</v>
      </c>
      <c r="F364" t="s">
        <v>348</v>
      </c>
      <c r="G364" t="s">
        <v>69</v>
      </c>
      <c r="H364" t="s">
        <v>3051</v>
      </c>
      <c r="I364">
        <v>17</v>
      </c>
      <c r="J364">
        <v>17</v>
      </c>
      <c r="K364">
        <v>2014</v>
      </c>
      <c r="L364" t="s">
        <v>69</v>
      </c>
      <c r="M364" s="2" t="s">
        <v>5708</v>
      </c>
      <c r="P364" t="s">
        <v>5716</v>
      </c>
      <c r="Q364" s="2" t="s">
        <v>5333</v>
      </c>
      <c r="R364" s="2" t="s">
        <v>5433</v>
      </c>
    </row>
    <row r="365" spans="2:18" x14ac:dyDescent="0.25">
      <c r="B365">
        <v>458</v>
      </c>
      <c r="C365" t="s">
        <v>4256</v>
      </c>
      <c r="D365" t="s">
        <v>4257</v>
      </c>
      <c r="E365" s="2" t="s">
        <v>4258</v>
      </c>
      <c r="F365" t="s">
        <v>72</v>
      </c>
      <c r="G365" t="s">
        <v>4259</v>
      </c>
      <c r="H365" t="s">
        <v>4260</v>
      </c>
      <c r="I365">
        <v>30</v>
      </c>
      <c r="J365">
        <v>30</v>
      </c>
      <c r="K365">
        <v>2010</v>
      </c>
      <c r="L365" t="s">
        <v>69</v>
      </c>
      <c r="N365" t="s">
        <v>5722</v>
      </c>
      <c r="Q365" s="2" t="s">
        <v>5319</v>
      </c>
      <c r="R365" s="2" t="s">
        <v>5432</v>
      </c>
    </row>
    <row r="366" spans="2:18" x14ac:dyDescent="0.25">
      <c r="B366">
        <v>459</v>
      </c>
      <c r="C366" t="s">
        <v>2115</v>
      </c>
      <c r="D366" t="s">
        <v>2116</v>
      </c>
      <c r="E366" t="s">
        <v>2117</v>
      </c>
      <c r="F366" t="s">
        <v>72</v>
      </c>
      <c r="G366" t="s">
        <v>2118</v>
      </c>
      <c r="H366" t="s">
        <v>2119</v>
      </c>
      <c r="I366">
        <v>13</v>
      </c>
      <c r="J366">
        <v>13</v>
      </c>
      <c r="K366">
        <v>2016</v>
      </c>
      <c r="L366" t="s">
        <v>69</v>
      </c>
      <c r="M366" s="2" t="s">
        <v>5723</v>
      </c>
      <c r="Q366" s="2" t="s">
        <v>5333</v>
      </c>
      <c r="R366" s="2" t="s">
        <v>5433</v>
      </c>
    </row>
    <row r="367" spans="2:18" x14ac:dyDescent="0.25">
      <c r="B367">
        <v>460</v>
      </c>
      <c r="C367" t="s">
        <v>4698</v>
      </c>
      <c r="D367" t="s">
        <v>4699</v>
      </c>
      <c r="E367" s="2" t="s">
        <v>4700</v>
      </c>
      <c r="F367" t="s">
        <v>348</v>
      </c>
      <c r="G367" t="s">
        <v>69</v>
      </c>
      <c r="H367" t="s">
        <v>4701</v>
      </c>
      <c r="I367">
        <v>21</v>
      </c>
      <c r="J367">
        <v>22</v>
      </c>
      <c r="K367">
        <v>2008</v>
      </c>
      <c r="L367" t="s">
        <v>69</v>
      </c>
      <c r="M367" s="2" t="s">
        <v>5724</v>
      </c>
      <c r="P367" t="s">
        <v>5725</v>
      </c>
      <c r="Q367" s="2" t="s">
        <v>5333</v>
      </c>
      <c r="R367" s="2" t="s">
        <v>5432</v>
      </c>
    </row>
    <row r="368" spans="2:18" x14ac:dyDescent="0.25">
      <c r="B368">
        <v>461</v>
      </c>
      <c r="C368" t="s">
        <v>533</v>
      </c>
      <c r="D368" t="s">
        <v>534</v>
      </c>
      <c r="E368" t="s">
        <v>535</v>
      </c>
      <c r="F368" t="s">
        <v>273</v>
      </c>
      <c r="G368" t="s">
        <v>536</v>
      </c>
      <c r="H368" t="s">
        <v>537</v>
      </c>
      <c r="I368">
        <v>0</v>
      </c>
      <c r="J368">
        <v>0</v>
      </c>
      <c r="K368">
        <v>2020</v>
      </c>
      <c r="L368" t="s">
        <v>69</v>
      </c>
      <c r="M368" s="2" t="s">
        <v>5726</v>
      </c>
      <c r="Q368" s="2" t="s">
        <v>5333</v>
      </c>
      <c r="R368" s="2" t="s">
        <v>5433</v>
      </c>
    </row>
    <row r="369" spans="1:18" x14ac:dyDescent="0.25">
      <c r="B369">
        <v>462</v>
      </c>
      <c r="C369" t="s">
        <v>3403</v>
      </c>
      <c r="D369" t="s">
        <v>3404</v>
      </c>
      <c r="E369" t="s">
        <v>3405</v>
      </c>
      <c r="F369" t="s">
        <v>72</v>
      </c>
      <c r="G369" t="s">
        <v>3406</v>
      </c>
      <c r="H369" t="s">
        <v>3407</v>
      </c>
      <c r="I369">
        <v>31</v>
      </c>
      <c r="J369">
        <v>33</v>
      </c>
      <c r="K369">
        <v>2013</v>
      </c>
      <c r="L369" t="s">
        <v>69</v>
      </c>
      <c r="M369" s="2" t="s">
        <v>5728</v>
      </c>
      <c r="Q369" s="2" t="s">
        <v>5333</v>
      </c>
      <c r="R369" s="2" t="s">
        <v>5433</v>
      </c>
    </row>
    <row r="371" spans="1:18" x14ac:dyDescent="0.25">
      <c r="Q371" s="2"/>
      <c r="R371" s="2"/>
    </row>
    <row r="372" spans="1:18" x14ac:dyDescent="0.25">
      <c r="A372" s="2" t="s">
        <v>5966</v>
      </c>
      <c r="B372">
        <v>465</v>
      </c>
      <c r="C372" t="s">
        <v>1608</v>
      </c>
      <c r="D372" t="s">
        <v>1609</v>
      </c>
      <c r="E372" t="s">
        <v>1610</v>
      </c>
      <c r="F372" t="s">
        <v>332</v>
      </c>
      <c r="G372" t="s">
        <v>1611</v>
      </c>
      <c r="H372" t="s">
        <v>1612</v>
      </c>
      <c r="I372">
        <v>3</v>
      </c>
      <c r="J372">
        <v>3</v>
      </c>
      <c r="K372">
        <v>2017</v>
      </c>
      <c r="L372" t="s">
        <v>69</v>
      </c>
      <c r="M372" s="2" t="s">
        <v>5965</v>
      </c>
      <c r="Q372" s="2" t="s">
        <v>5319</v>
      </c>
      <c r="R372" s="2" t="s">
        <v>5432</v>
      </c>
    </row>
    <row r="374" spans="1:18" x14ac:dyDescent="0.25">
      <c r="Q374" s="2"/>
      <c r="R374" s="2"/>
    </row>
    <row r="375" spans="1:18" x14ac:dyDescent="0.25">
      <c r="Q375" s="2"/>
      <c r="R375" s="2"/>
    </row>
    <row r="376" spans="1:18" x14ac:dyDescent="0.25">
      <c r="E376" s="2"/>
      <c r="M376" s="2"/>
      <c r="Q376" s="2"/>
      <c r="R376" s="2"/>
    </row>
    <row r="377" spans="1:18" x14ac:dyDescent="0.25">
      <c r="B377">
        <v>470</v>
      </c>
      <c r="C377" t="s">
        <v>994</v>
      </c>
      <c r="D377" t="s">
        <v>995</v>
      </c>
      <c r="E377" s="2" t="s">
        <v>996</v>
      </c>
      <c r="F377" t="s">
        <v>215</v>
      </c>
      <c r="G377" t="s">
        <v>997</v>
      </c>
      <c r="H377" t="s">
        <v>998</v>
      </c>
      <c r="I377">
        <v>7</v>
      </c>
      <c r="J377">
        <v>9</v>
      </c>
      <c r="K377">
        <v>2019</v>
      </c>
      <c r="L377" t="s">
        <v>69</v>
      </c>
      <c r="M377" s="2" t="s">
        <v>5732</v>
      </c>
      <c r="Q377" s="2" t="s">
        <v>5333</v>
      </c>
      <c r="R377" s="2" t="s">
        <v>5433</v>
      </c>
    </row>
    <row r="378" spans="1:18" x14ac:dyDescent="0.25">
      <c r="B378">
        <v>471</v>
      </c>
      <c r="C378" t="s">
        <v>3766</v>
      </c>
      <c r="D378" t="s">
        <v>3767</v>
      </c>
      <c r="E378" s="2" t="s">
        <v>3768</v>
      </c>
      <c r="F378" t="s">
        <v>111</v>
      </c>
      <c r="G378" t="s">
        <v>3769</v>
      </c>
      <c r="H378" t="s">
        <v>3770</v>
      </c>
      <c r="I378">
        <v>25</v>
      </c>
      <c r="J378">
        <v>25</v>
      </c>
      <c r="K378">
        <v>2012</v>
      </c>
      <c r="L378" t="s">
        <v>69</v>
      </c>
      <c r="M378" s="2" t="s">
        <v>5733</v>
      </c>
      <c r="P378" t="s">
        <v>5734</v>
      </c>
      <c r="Q378" s="2" t="s">
        <v>5333</v>
      </c>
      <c r="R378" s="2" t="s">
        <v>5433</v>
      </c>
    </row>
    <row r="379" spans="1:18" x14ac:dyDescent="0.25">
      <c r="B379">
        <v>472</v>
      </c>
      <c r="C379" t="s">
        <v>3970</v>
      </c>
      <c r="D379" t="s">
        <v>3971</v>
      </c>
      <c r="E379" t="s">
        <v>3972</v>
      </c>
      <c r="F379" t="s">
        <v>348</v>
      </c>
      <c r="G379" t="s">
        <v>69</v>
      </c>
      <c r="H379" t="s">
        <v>3973</v>
      </c>
      <c r="I379">
        <v>42</v>
      </c>
      <c r="J379">
        <v>43</v>
      </c>
      <c r="K379">
        <v>2011</v>
      </c>
      <c r="L379" t="s">
        <v>69</v>
      </c>
      <c r="M379" s="2" t="s">
        <v>5735</v>
      </c>
      <c r="Q379" s="2" t="s">
        <v>5333</v>
      </c>
      <c r="R379" s="2" t="s">
        <v>5433</v>
      </c>
    </row>
    <row r="381" spans="1:18" x14ac:dyDescent="0.25">
      <c r="B381">
        <v>474</v>
      </c>
      <c r="C381" t="s">
        <v>3654</v>
      </c>
      <c r="D381" t="s">
        <v>3655</v>
      </c>
      <c r="E381" s="2" t="s">
        <v>3656</v>
      </c>
      <c r="F381" t="s">
        <v>332</v>
      </c>
      <c r="G381" t="s">
        <v>3657</v>
      </c>
      <c r="H381" t="s">
        <v>3658</v>
      </c>
      <c r="I381">
        <v>40</v>
      </c>
      <c r="J381">
        <v>44</v>
      </c>
      <c r="K381">
        <v>2012</v>
      </c>
      <c r="L381" t="s">
        <v>69</v>
      </c>
      <c r="M381" s="2" t="s">
        <v>5736</v>
      </c>
      <c r="Q381" s="2" t="s">
        <v>5319</v>
      </c>
      <c r="R381" s="2" t="s">
        <v>5432</v>
      </c>
    </row>
    <row r="382" spans="1:18" x14ac:dyDescent="0.25">
      <c r="B382">
        <v>475</v>
      </c>
      <c r="C382" t="s">
        <v>4153</v>
      </c>
      <c r="D382" t="s">
        <v>4154</v>
      </c>
      <c r="E382" s="2" t="s">
        <v>4155</v>
      </c>
      <c r="F382" t="s">
        <v>4156</v>
      </c>
      <c r="G382" t="s">
        <v>69</v>
      </c>
      <c r="H382" t="s">
        <v>4157</v>
      </c>
      <c r="I382">
        <v>21</v>
      </c>
      <c r="J382">
        <v>21</v>
      </c>
      <c r="K382">
        <v>2011</v>
      </c>
      <c r="L382" t="s">
        <v>69</v>
      </c>
      <c r="M382" s="2" t="s">
        <v>5737</v>
      </c>
      <c r="P382" s="2" t="s">
        <v>5729</v>
      </c>
      <c r="Q382" s="2" t="s">
        <v>5333</v>
      </c>
      <c r="R382" s="2" t="s">
        <v>5433</v>
      </c>
    </row>
    <row r="383" spans="1:18" x14ac:dyDescent="0.25">
      <c r="M383" s="2"/>
      <c r="Q383" s="2"/>
      <c r="R383" s="2"/>
    </row>
    <row r="384" spans="1:18" x14ac:dyDescent="0.25">
      <c r="B384">
        <v>477</v>
      </c>
      <c r="C384" t="s">
        <v>124</v>
      </c>
      <c r="D384" t="s">
        <v>125</v>
      </c>
      <c r="E384" s="2" t="s">
        <v>126</v>
      </c>
      <c r="F384" t="s">
        <v>127</v>
      </c>
      <c r="G384" t="s">
        <v>128</v>
      </c>
      <c r="H384" t="s">
        <v>129</v>
      </c>
      <c r="I384">
        <v>0</v>
      </c>
      <c r="J384">
        <v>0</v>
      </c>
      <c r="K384">
        <v>2020</v>
      </c>
      <c r="L384" t="s">
        <v>69</v>
      </c>
      <c r="M384" s="2" t="s">
        <v>5727</v>
      </c>
      <c r="P384" t="s">
        <v>5730</v>
      </c>
      <c r="Q384" s="2" t="s">
        <v>5319</v>
      </c>
      <c r="R384" s="2" t="s">
        <v>5432</v>
      </c>
    </row>
    <row r="385" spans="1:18" x14ac:dyDescent="0.25">
      <c r="B385">
        <v>478</v>
      </c>
      <c r="C385" t="s">
        <v>431</v>
      </c>
      <c r="D385" t="s">
        <v>432</v>
      </c>
      <c r="E385" s="2" t="s">
        <v>433</v>
      </c>
      <c r="F385" t="s">
        <v>82</v>
      </c>
      <c r="G385" t="s">
        <v>434</v>
      </c>
      <c r="H385" t="s">
        <v>435</v>
      </c>
      <c r="I385">
        <v>2</v>
      </c>
      <c r="J385">
        <v>2</v>
      </c>
      <c r="K385">
        <v>2020</v>
      </c>
      <c r="L385" t="s">
        <v>69</v>
      </c>
      <c r="Q385" s="2" t="s">
        <v>5319</v>
      </c>
      <c r="R385" s="2" t="s">
        <v>5432</v>
      </c>
    </row>
    <row r="386" spans="1:18" x14ac:dyDescent="0.25">
      <c r="B386">
        <v>479</v>
      </c>
      <c r="C386" t="s">
        <v>1589</v>
      </c>
      <c r="D386" t="s">
        <v>1590</v>
      </c>
      <c r="E386" t="s">
        <v>1591</v>
      </c>
      <c r="F386" t="s">
        <v>1592</v>
      </c>
      <c r="G386" t="s">
        <v>1593</v>
      </c>
      <c r="H386" t="s">
        <v>1594</v>
      </c>
      <c r="I386">
        <v>30</v>
      </c>
      <c r="J386">
        <v>34</v>
      </c>
      <c r="K386">
        <v>2017</v>
      </c>
      <c r="L386" t="s">
        <v>69</v>
      </c>
      <c r="M386" s="2" t="s">
        <v>5736</v>
      </c>
      <c r="Q386" s="2" t="s">
        <v>5319</v>
      </c>
      <c r="R386" s="2" t="s">
        <v>5432</v>
      </c>
    </row>
    <row r="387" spans="1:18" x14ac:dyDescent="0.25">
      <c r="E387" s="2"/>
      <c r="M387" s="2"/>
      <c r="Q387" s="2"/>
      <c r="R387" s="2"/>
    </row>
    <row r="388" spans="1:18" x14ac:dyDescent="0.25">
      <c r="B388">
        <v>482</v>
      </c>
      <c r="C388" t="s">
        <v>3636</v>
      </c>
      <c r="D388" t="s">
        <v>3637</v>
      </c>
      <c r="E388" t="s">
        <v>3638</v>
      </c>
      <c r="F388" t="s">
        <v>72</v>
      </c>
      <c r="G388" t="s">
        <v>3639</v>
      </c>
      <c r="H388" t="s">
        <v>3640</v>
      </c>
      <c r="I388">
        <v>23</v>
      </c>
      <c r="J388">
        <v>23</v>
      </c>
      <c r="K388">
        <v>2012</v>
      </c>
      <c r="L388" t="s">
        <v>69</v>
      </c>
      <c r="M388" s="2" t="s">
        <v>5486</v>
      </c>
      <c r="Q388" s="2" t="s">
        <v>5333</v>
      </c>
      <c r="R388" s="2" t="s">
        <v>5433</v>
      </c>
    </row>
    <row r="389" spans="1:18" x14ac:dyDescent="0.25">
      <c r="B389">
        <v>483</v>
      </c>
      <c r="C389" t="s">
        <v>3165</v>
      </c>
      <c r="D389" t="s">
        <v>3166</v>
      </c>
      <c r="E389" t="s">
        <v>3167</v>
      </c>
      <c r="F389" t="s">
        <v>332</v>
      </c>
      <c r="G389" t="s">
        <v>3168</v>
      </c>
      <c r="H389" t="s">
        <v>3169</v>
      </c>
      <c r="I389">
        <v>12</v>
      </c>
      <c r="J389">
        <v>16</v>
      </c>
      <c r="K389">
        <v>2013</v>
      </c>
      <c r="L389" t="s">
        <v>69</v>
      </c>
      <c r="M389" s="2" t="s">
        <v>5741</v>
      </c>
      <c r="Q389" s="2" t="s">
        <v>5333</v>
      </c>
      <c r="R389" s="2" t="s">
        <v>5433</v>
      </c>
    </row>
    <row r="390" spans="1:18" x14ac:dyDescent="0.25">
      <c r="Q390" s="2"/>
      <c r="R390" s="2"/>
    </row>
    <row r="391" spans="1:18" x14ac:dyDescent="0.25">
      <c r="A391" s="2" t="s">
        <v>5987</v>
      </c>
      <c r="B391">
        <v>485</v>
      </c>
      <c r="C391" t="s">
        <v>3130</v>
      </c>
      <c r="D391" t="s">
        <v>3131</v>
      </c>
      <c r="E391" t="s">
        <v>3132</v>
      </c>
      <c r="F391" t="s">
        <v>544</v>
      </c>
      <c r="G391" t="s">
        <v>3133</v>
      </c>
      <c r="H391" t="s">
        <v>3134</v>
      </c>
      <c r="I391">
        <v>178</v>
      </c>
      <c r="J391">
        <v>179</v>
      </c>
      <c r="K391">
        <v>2014</v>
      </c>
      <c r="L391" t="s">
        <v>69</v>
      </c>
      <c r="M391" s="2" t="s">
        <v>5888</v>
      </c>
      <c r="Q391" s="2" t="s">
        <v>5333</v>
      </c>
      <c r="R391" s="2" t="s">
        <v>5433</v>
      </c>
    </row>
    <row r="392" spans="1:18" x14ac:dyDescent="0.25">
      <c r="B392">
        <v>486</v>
      </c>
      <c r="C392" t="s">
        <v>1156</v>
      </c>
      <c r="D392" t="s">
        <v>1157</v>
      </c>
      <c r="E392" t="s">
        <v>1158</v>
      </c>
      <c r="F392" t="s">
        <v>72</v>
      </c>
      <c r="G392" t="s">
        <v>1159</v>
      </c>
      <c r="H392" t="s">
        <v>1160</v>
      </c>
      <c r="I392">
        <v>8</v>
      </c>
      <c r="J392">
        <v>8</v>
      </c>
      <c r="K392">
        <v>2018</v>
      </c>
      <c r="L392" t="s">
        <v>69</v>
      </c>
      <c r="M392" s="2" t="s">
        <v>5742</v>
      </c>
      <c r="Q392" s="2" t="s">
        <v>5333</v>
      </c>
      <c r="R392" s="2" t="s">
        <v>5433</v>
      </c>
    </row>
    <row r="394" spans="1:18" x14ac:dyDescent="0.25">
      <c r="B394">
        <v>488</v>
      </c>
      <c r="C394" t="s">
        <v>3511</v>
      </c>
      <c r="D394" t="s">
        <v>3512</v>
      </c>
      <c r="E394" s="2" t="s">
        <v>3513</v>
      </c>
      <c r="F394" t="s">
        <v>1267</v>
      </c>
      <c r="G394" t="s">
        <v>69</v>
      </c>
      <c r="H394" t="s">
        <v>3514</v>
      </c>
      <c r="I394">
        <v>29</v>
      </c>
      <c r="J394">
        <v>29</v>
      </c>
      <c r="K394">
        <v>2013</v>
      </c>
      <c r="L394" t="s">
        <v>69</v>
      </c>
      <c r="M394" s="2" t="s">
        <v>5502</v>
      </c>
      <c r="P394" t="s">
        <v>5743</v>
      </c>
      <c r="Q394" s="2" t="s">
        <v>5333</v>
      </c>
      <c r="R394" s="2" t="s">
        <v>5433</v>
      </c>
    </row>
    <row r="395" spans="1:18" x14ac:dyDescent="0.25">
      <c r="B395">
        <v>489</v>
      </c>
      <c r="C395" t="s">
        <v>840</v>
      </c>
      <c r="D395" t="s">
        <v>841</v>
      </c>
      <c r="E395" t="s">
        <v>842</v>
      </c>
      <c r="F395" t="s">
        <v>332</v>
      </c>
      <c r="G395" t="s">
        <v>69</v>
      </c>
      <c r="H395" t="s">
        <v>843</v>
      </c>
      <c r="I395">
        <v>1</v>
      </c>
      <c r="J395">
        <v>2</v>
      </c>
      <c r="K395">
        <v>2019</v>
      </c>
      <c r="L395" t="s">
        <v>69</v>
      </c>
      <c r="Q395" s="2" t="s">
        <v>5570</v>
      </c>
      <c r="R395" s="2" t="s">
        <v>5432</v>
      </c>
    </row>
    <row r="396" spans="1:18" x14ac:dyDescent="0.25">
      <c r="B396">
        <v>490</v>
      </c>
      <c r="C396" t="s">
        <v>135</v>
      </c>
      <c r="D396" t="s">
        <v>136</v>
      </c>
      <c r="E396" s="2" t="s">
        <v>137</v>
      </c>
      <c r="F396" t="s">
        <v>111</v>
      </c>
      <c r="G396" t="s">
        <v>138</v>
      </c>
      <c r="H396" t="s">
        <v>139</v>
      </c>
      <c r="I396">
        <v>0</v>
      </c>
      <c r="J396">
        <v>0</v>
      </c>
      <c r="K396" t="s">
        <v>69</v>
      </c>
      <c r="L396" t="s">
        <v>69</v>
      </c>
      <c r="P396" t="s">
        <v>5744</v>
      </c>
      <c r="Q396" s="2" t="s">
        <v>5319</v>
      </c>
      <c r="R396" s="2" t="s">
        <v>5432</v>
      </c>
    </row>
    <row r="397" spans="1:18" x14ac:dyDescent="0.25">
      <c r="B397">
        <v>491</v>
      </c>
      <c r="C397" t="s">
        <v>2493</v>
      </c>
      <c r="D397" t="s">
        <v>2494</v>
      </c>
      <c r="E397" t="s">
        <v>2495</v>
      </c>
      <c r="F397" t="s">
        <v>146</v>
      </c>
      <c r="G397" t="s">
        <v>69</v>
      </c>
      <c r="H397" t="s">
        <v>2496</v>
      </c>
      <c r="I397">
        <v>4</v>
      </c>
      <c r="J397">
        <v>4</v>
      </c>
      <c r="K397">
        <v>2015</v>
      </c>
      <c r="L397" t="s">
        <v>69</v>
      </c>
      <c r="Q397" s="2" t="s">
        <v>5570</v>
      </c>
      <c r="R397" s="2" t="s">
        <v>5432</v>
      </c>
    </row>
    <row r="398" spans="1:18" x14ac:dyDescent="0.25">
      <c r="B398">
        <v>492</v>
      </c>
      <c r="C398" t="s">
        <v>3775</v>
      </c>
      <c r="D398" t="s">
        <v>3776</v>
      </c>
      <c r="E398" s="2" t="s">
        <v>3777</v>
      </c>
      <c r="F398" t="s">
        <v>206</v>
      </c>
      <c r="G398" t="s">
        <v>3778</v>
      </c>
      <c r="H398" t="s">
        <v>3779</v>
      </c>
      <c r="I398">
        <v>10</v>
      </c>
      <c r="J398">
        <v>10</v>
      </c>
      <c r="K398">
        <v>2012</v>
      </c>
      <c r="L398" t="s">
        <v>69</v>
      </c>
      <c r="M398" s="2" t="s">
        <v>5745</v>
      </c>
      <c r="N398" t="s">
        <v>5740</v>
      </c>
      <c r="Q398" s="2" t="s">
        <v>5333</v>
      </c>
      <c r="R398" s="2" t="s">
        <v>5433</v>
      </c>
    </row>
    <row r="399" spans="1:18" x14ac:dyDescent="0.25">
      <c r="B399">
        <v>493</v>
      </c>
      <c r="C399" t="s">
        <v>3726</v>
      </c>
      <c r="D399" t="s">
        <v>3727</v>
      </c>
      <c r="E399" s="2" t="s">
        <v>3728</v>
      </c>
      <c r="F399" t="s">
        <v>273</v>
      </c>
      <c r="G399" t="s">
        <v>3729</v>
      </c>
      <c r="H399" t="s">
        <v>3730</v>
      </c>
      <c r="I399">
        <v>17</v>
      </c>
      <c r="J399">
        <v>18</v>
      </c>
      <c r="K399">
        <v>2012</v>
      </c>
      <c r="L399" t="s">
        <v>69</v>
      </c>
      <c r="M399" s="2" t="s">
        <v>5746</v>
      </c>
      <c r="P399" s="2" t="s">
        <v>5747</v>
      </c>
      <c r="Q399" s="2" t="s">
        <v>5333</v>
      </c>
      <c r="R399" s="2" t="s">
        <v>5433</v>
      </c>
    </row>
    <row r="400" spans="1:18" x14ac:dyDescent="0.25">
      <c r="B400">
        <v>494</v>
      </c>
      <c r="C400" t="s">
        <v>985</v>
      </c>
      <c r="D400" t="s">
        <v>986</v>
      </c>
      <c r="E400" t="s">
        <v>987</v>
      </c>
      <c r="F400" t="s">
        <v>386</v>
      </c>
      <c r="G400" t="s">
        <v>988</v>
      </c>
      <c r="H400" t="s">
        <v>989</v>
      </c>
      <c r="I400">
        <v>3</v>
      </c>
      <c r="J400">
        <v>3</v>
      </c>
      <c r="K400">
        <v>2019</v>
      </c>
      <c r="L400" t="s">
        <v>69</v>
      </c>
      <c r="M400" s="2" t="s">
        <v>5564</v>
      </c>
      <c r="Q400" s="2" t="s">
        <v>5319</v>
      </c>
      <c r="R400" s="2" t="s">
        <v>5432</v>
      </c>
    </row>
    <row r="401" spans="2:18" x14ac:dyDescent="0.25">
      <c r="B401">
        <v>495</v>
      </c>
      <c r="C401" t="s">
        <v>89</v>
      </c>
      <c r="D401" t="s">
        <v>90</v>
      </c>
      <c r="E401" s="2" t="s">
        <v>91</v>
      </c>
      <c r="F401" t="s">
        <v>92</v>
      </c>
      <c r="G401" t="s">
        <v>69</v>
      </c>
      <c r="H401" t="s">
        <v>93</v>
      </c>
      <c r="I401">
        <v>0</v>
      </c>
      <c r="J401">
        <v>0</v>
      </c>
      <c r="K401" t="s">
        <v>69</v>
      </c>
      <c r="L401" t="s">
        <v>69</v>
      </c>
      <c r="M401" s="2" t="s">
        <v>5749</v>
      </c>
      <c r="Q401" s="2" t="s">
        <v>5333</v>
      </c>
      <c r="R401" s="2" t="s">
        <v>5432</v>
      </c>
    </row>
    <row r="402" spans="2:18" x14ac:dyDescent="0.25">
      <c r="B402">
        <v>496</v>
      </c>
      <c r="C402" t="s">
        <v>869</v>
      </c>
      <c r="D402" t="s">
        <v>870</v>
      </c>
      <c r="E402" s="2" t="s">
        <v>871</v>
      </c>
      <c r="F402" t="s">
        <v>206</v>
      </c>
      <c r="G402" t="s">
        <v>872</v>
      </c>
      <c r="H402" t="s">
        <v>873</v>
      </c>
      <c r="I402">
        <v>3</v>
      </c>
      <c r="J402">
        <v>3</v>
      </c>
      <c r="K402">
        <v>2019</v>
      </c>
      <c r="L402" t="s">
        <v>69</v>
      </c>
      <c r="M402" s="2" t="s">
        <v>5750</v>
      </c>
      <c r="P402" t="s">
        <v>5751</v>
      </c>
      <c r="Q402" s="2" t="s">
        <v>5333</v>
      </c>
      <c r="R402" s="2" t="s">
        <v>5432</v>
      </c>
    </row>
    <row r="403" spans="2:18" x14ac:dyDescent="0.25">
      <c r="B403">
        <v>497</v>
      </c>
      <c r="C403" t="s">
        <v>5031</v>
      </c>
      <c r="D403" t="s">
        <v>5031</v>
      </c>
      <c r="E403" s="2" t="s">
        <v>5032</v>
      </c>
      <c r="F403" t="s">
        <v>4156</v>
      </c>
      <c r="G403" t="s">
        <v>69</v>
      </c>
      <c r="H403" t="s">
        <v>5033</v>
      </c>
      <c r="I403">
        <v>18</v>
      </c>
      <c r="J403">
        <v>19</v>
      </c>
      <c r="K403">
        <v>2005</v>
      </c>
      <c r="L403" t="s">
        <v>69</v>
      </c>
      <c r="M403" s="2" t="s">
        <v>5490</v>
      </c>
      <c r="P403" t="s">
        <v>5754</v>
      </c>
      <c r="Q403" s="2" t="s">
        <v>5333</v>
      </c>
      <c r="R403" s="2" t="s">
        <v>5433</v>
      </c>
    </row>
    <row r="404" spans="2:18" x14ac:dyDescent="0.25">
      <c r="B404">
        <v>498</v>
      </c>
      <c r="C404" t="s">
        <v>1320</v>
      </c>
      <c r="D404" t="s">
        <v>1321</v>
      </c>
      <c r="E404" t="s">
        <v>1322</v>
      </c>
      <c r="F404" t="s">
        <v>544</v>
      </c>
      <c r="G404" t="s">
        <v>1323</v>
      </c>
      <c r="H404" t="s">
        <v>1324</v>
      </c>
      <c r="I404">
        <v>24</v>
      </c>
      <c r="J404">
        <v>25</v>
      </c>
      <c r="K404">
        <v>2018</v>
      </c>
      <c r="L404" t="s">
        <v>69</v>
      </c>
      <c r="M404" s="2" t="s">
        <v>5709</v>
      </c>
      <c r="Q404" s="2" t="s">
        <v>5333</v>
      </c>
      <c r="R404" s="2" t="s">
        <v>5433</v>
      </c>
    </row>
    <row r="405" spans="2:18" x14ac:dyDescent="0.25">
      <c r="B405">
        <v>499</v>
      </c>
      <c r="C405" t="s">
        <v>3545</v>
      </c>
      <c r="D405" t="s">
        <v>3546</v>
      </c>
      <c r="E405" t="s">
        <v>3547</v>
      </c>
      <c r="F405" t="s">
        <v>72</v>
      </c>
      <c r="G405" t="s">
        <v>3548</v>
      </c>
      <c r="H405" t="s">
        <v>3549</v>
      </c>
      <c r="I405">
        <v>19</v>
      </c>
      <c r="J405">
        <v>19</v>
      </c>
      <c r="K405">
        <v>2013</v>
      </c>
      <c r="L405" t="s">
        <v>69</v>
      </c>
      <c r="M405" s="2" t="s">
        <v>5755</v>
      </c>
      <c r="Q405" s="2" t="s">
        <v>5319</v>
      </c>
      <c r="R405" s="2" t="s">
        <v>5432</v>
      </c>
    </row>
    <row r="406" spans="2:18" x14ac:dyDescent="0.25">
      <c r="B406">
        <v>500</v>
      </c>
      <c r="C406" t="s">
        <v>4085</v>
      </c>
      <c r="D406" t="s">
        <v>4086</v>
      </c>
      <c r="E406" s="2" t="s">
        <v>4087</v>
      </c>
      <c r="F406" t="s">
        <v>386</v>
      </c>
      <c r="G406" t="s">
        <v>4088</v>
      </c>
      <c r="H406" t="s">
        <v>4089</v>
      </c>
      <c r="I406">
        <v>42</v>
      </c>
      <c r="J406">
        <v>45</v>
      </c>
      <c r="K406">
        <v>2011</v>
      </c>
      <c r="L406" t="s">
        <v>69</v>
      </c>
      <c r="M406" s="2" t="s">
        <v>5651</v>
      </c>
      <c r="P406" t="s">
        <v>5756</v>
      </c>
      <c r="Q406" s="2" t="s">
        <v>5319</v>
      </c>
      <c r="R406" s="2" t="s">
        <v>5432</v>
      </c>
    </row>
    <row r="407" spans="2:18" x14ac:dyDescent="0.25">
      <c r="B407">
        <v>501</v>
      </c>
      <c r="C407" t="s">
        <v>2097</v>
      </c>
      <c r="D407" t="s">
        <v>2098</v>
      </c>
      <c r="E407" t="s">
        <v>2099</v>
      </c>
      <c r="F407" t="s">
        <v>332</v>
      </c>
      <c r="G407" t="s">
        <v>2100</v>
      </c>
      <c r="H407" t="s">
        <v>2101</v>
      </c>
      <c r="I407">
        <v>9</v>
      </c>
      <c r="J407">
        <v>11</v>
      </c>
      <c r="K407">
        <v>2016</v>
      </c>
      <c r="L407" t="s">
        <v>69</v>
      </c>
      <c r="M407" s="2" t="s">
        <v>5757</v>
      </c>
      <c r="Q407" s="2" t="s">
        <v>5333</v>
      </c>
      <c r="R407" s="2" t="s">
        <v>5433</v>
      </c>
    </row>
    <row r="408" spans="2:18" x14ac:dyDescent="0.25">
      <c r="B408">
        <v>502</v>
      </c>
      <c r="C408" t="s">
        <v>3040</v>
      </c>
      <c r="D408" t="s">
        <v>3041</v>
      </c>
      <c r="E408" t="s">
        <v>3042</v>
      </c>
      <c r="F408" t="s">
        <v>348</v>
      </c>
      <c r="G408" t="s">
        <v>3043</v>
      </c>
      <c r="H408" t="s">
        <v>3044</v>
      </c>
      <c r="I408">
        <v>49</v>
      </c>
      <c r="J408">
        <v>54</v>
      </c>
      <c r="K408">
        <v>2014</v>
      </c>
      <c r="L408" t="s">
        <v>69</v>
      </c>
      <c r="M408" s="2" t="s">
        <v>5748</v>
      </c>
      <c r="Q408" s="2"/>
      <c r="R408" s="2" t="s">
        <v>5432</v>
      </c>
    </row>
    <row r="409" spans="2:18" x14ac:dyDescent="0.25">
      <c r="B409">
        <v>503</v>
      </c>
      <c r="C409" t="s">
        <v>1419</v>
      </c>
      <c r="D409" t="s">
        <v>1420</v>
      </c>
      <c r="E409" s="2" t="s">
        <v>1421</v>
      </c>
      <c r="F409" t="s">
        <v>376</v>
      </c>
      <c r="G409" t="s">
        <v>1422</v>
      </c>
      <c r="H409" t="s">
        <v>1423</v>
      </c>
      <c r="I409">
        <v>6</v>
      </c>
      <c r="J409">
        <v>6</v>
      </c>
      <c r="K409">
        <v>2018</v>
      </c>
      <c r="L409" t="s">
        <v>69</v>
      </c>
      <c r="N409" t="s">
        <v>5758</v>
      </c>
      <c r="Q409" s="2" t="s">
        <v>5319</v>
      </c>
      <c r="R409" s="2" t="s">
        <v>5432</v>
      </c>
    </row>
    <row r="410" spans="2:18" x14ac:dyDescent="0.25">
      <c r="B410">
        <v>504</v>
      </c>
      <c r="C410" t="s">
        <v>2823</v>
      </c>
      <c r="D410" t="s">
        <v>2824</v>
      </c>
      <c r="E410" t="s">
        <v>2825</v>
      </c>
      <c r="F410" t="s">
        <v>72</v>
      </c>
      <c r="G410" t="s">
        <v>2826</v>
      </c>
      <c r="H410" t="s">
        <v>2827</v>
      </c>
      <c r="I410">
        <v>6</v>
      </c>
      <c r="J410">
        <v>6</v>
      </c>
      <c r="K410">
        <v>2014</v>
      </c>
      <c r="L410" t="s">
        <v>69</v>
      </c>
      <c r="M410" s="2" t="s">
        <v>5486</v>
      </c>
      <c r="Q410" s="2" t="s">
        <v>5333</v>
      </c>
      <c r="R410" s="2" t="s">
        <v>5433</v>
      </c>
    </row>
    <row r="411" spans="2:18" x14ac:dyDescent="0.25">
      <c r="Q411" s="2"/>
      <c r="R411" s="2"/>
    </row>
    <row r="413" spans="2:18" x14ac:dyDescent="0.25">
      <c r="B413">
        <v>507</v>
      </c>
      <c r="C413" t="s">
        <v>1684</v>
      </c>
      <c r="D413" t="s">
        <v>1685</v>
      </c>
      <c r="E413" s="2" t="s">
        <v>1686</v>
      </c>
      <c r="F413" t="s">
        <v>332</v>
      </c>
      <c r="G413" t="s">
        <v>1687</v>
      </c>
      <c r="H413" t="s">
        <v>1688</v>
      </c>
      <c r="I413">
        <v>7</v>
      </c>
      <c r="J413">
        <v>7</v>
      </c>
      <c r="K413">
        <v>2017</v>
      </c>
      <c r="L413" t="s">
        <v>69</v>
      </c>
      <c r="M413" s="2" t="s">
        <v>5759</v>
      </c>
      <c r="N413" t="s">
        <v>5752</v>
      </c>
      <c r="Q413" s="2" t="s">
        <v>5333</v>
      </c>
      <c r="R413" s="2" t="s">
        <v>5432</v>
      </c>
    </row>
    <row r="415" spans="2:18" x14ac:dyDescent="0.25">
      <c r="E415" s="2"/>
      <c r="M415" s="2"/>
      <c r="Q415" s="2"/>
      <c r="R415" s="2"/>
    </row>
    <row r="417" spans="2:18" x14ac:dyDescent="0.25">
      <c r="B417">
        <v>512</v>
      </c>
      <c r="C417" t="s">
        <v>4607</v>
      </c>
      <c r="D417" t="s">
        <v>4608</v>
      </c>
      <c r="E417" t="s">
        <v>4609</v>
      </c>
      <c r="F417" t="s">
        <v>72</v>
      </c>
      <c r="G417" t="s">
        <v>4610</v>
      </c>
      <c r="H417" t="s">
        <v>4611</v>
      </c>
      <c r="I417">
        <v>60</v>
      </c>
      <c r="J417">
        <v>62</v>
      </c>
      <c r="K417">
        <v>2008</v>
      </c>
      <c r="L417" t="s">
        <v>69</v>
      </c>
      <c r="M417" s="2" t="s">
        <v>5762</v>
      </c>
      <c r="Q417" s="2" t="s">
        <v>5319</v>
      </c>
      <c r="R417" s="2" t="s">
        <v>5432</v>
      </c>
    </row>
    <row r="419" spans="2:18" x14ac:dyDescent="0.25">
      <c r="B419">
        <v>514</v>
      </c>
      <c r="C419" t="s">
        <v>4489</v>
      </c>
      <c r="D419" t="s">
        <v>4490</v>
      </c>
      <c r="E419" s="2" t="s">
        <v>4491</v>
      </c>
      <c r="F419" t="s">
        <v>1302</v>
      </c>
      <c r="G419" t="s">
        <v>4492</v>
      </c>
      <c r="H419" t="s">
        <v>4493</v>
      </c>
      <c r="I419">
        <v>19</v>
      </c>
      <c r="J419">
        <v>19</v>
      </c>
      <c r="K419">
        <v>2009</v>
      </c>
      <c r="L419" t="s">
        <v>69</v>
      </c>
      <c r="M419" s="2" t="s">
        <v>5763</v>
      </c>
      <c r="P419" t="s">
        <v>5764</v>
      </c>
      <c r="Q419" s="2" t="s">
        <v>5333</v>
      </c>
      <c r="R419" s="2" t="s">
        <v>5433</v>
      </c>
    </row>
    <row r="420" spans="2:18" x14ac:dyDescent="0.25">
      <c r="B420">
        <v>515</v>
      </c>
      <c r="C420" t="s">
        <v>4296</v>
      </c>
      <c r="D420" t="s">
        <v>4297</v>
      </c>
      <c r="E420" t="s">
        <v>4298</v>
      </c>
      <c r="F420" t="s">
        <v>4299</v>
      </c>
      <c r="G420" t="s">
        <v>4300</v>
      </c>
      <c r="H420" t="s">
        <v>4301</v>
      </c>
      <c r="I420">
        <v>35</v>
      </c>
      <c r="J420">
        <v>35</v>
      </c>
      <c r="K420">
        <v>2010</v>
      </c>
      <c r="L420" t="s">
        <v>69</v>
      </c>
      <c r="Q420" s="2" t="s">
        <v>5570</v>
      </c>
      <c r="R420" s="2" t="s">
        <v>5432</v>
      </c>
    </row>
    <row r="421" spans="2:18" x14ac:dyDescent="0.25">
      <c r="B421">
        <v>516</v>
      </c>
      <c r="C421" t="s">
        <v>2206</v>
      </c>
      <c r="D421" t="s">
        <v>2207</v>
      </c>
      <c r="E421" s="2" t="s">
        <v>2208</v>
      </c>
      <c r="F421" t="s">
        <v>1302</v>
      </c>
      <c r="G421" t="s">
        <v>2209</v>
      </c>
      <c r="H421" t="s">
        <v>2210</v>
      </c>
      <c r="I421">
        <v>6</v>
      </c>
      <c r="J421">
        <v>7</v>
      </c>
      <c r="K421">
        <v>2016</v>
      </c>
      <c r="L421" t="s">
        <v>69</v>
      </c>
      <c r="P421" t="s">
        <v>5765</v>
      </c>
      <c r="Q421" s="2" t="s">
        <v>5319</v>
      </c>
      <c r="R421" s="2" t="s">
        <v>5432</v>
      </c>
    </row>
    <row r="422" spans="2:18" x14ac:dyDescent="0.25">
      <c r="B422">
        <v>517</v>
      </c>
      <c r="C422" t="s">
        <v>1856</v>
      </c>
      <c r="D422" t="s">
        <v>1857</v>
      </c>
      <c r="E422" t="s">
        <v>1858</v>
      </c>
      <c r="F422" t="s">
        <v>332</v>
      </c>
      <c r="G422" t="s">
        <v>1859</v>
      </c>
      <c r="H422" t="s">
        <v>1860</v>
      </c>
      <c r="I422">
        <v>15</v>
      </c>
      <c r="J422">
        <v>15</v>
      </c>
      <c r="K422">
        <v>2017</v>
      </c>
      <c r="L422" t="s">
        <v>69</v>
      </c>
      <c r="M422" s="2" t="s">
        <v>5489</v>
      </c>
      <c r="Q422" s="2" t="s">
        <v>5333</v>
      </c>
      <c r="R422" s="2" t="s">
        <v>5433</v>
      </c>
    </row>
    <row r="423" spans="2:18" x14ac:dyDescent="0.25">
      <c r="B423">
        <v>518</v>
      </c>
      <c r="C423" t="s">
        <v>4060</v>
      </c>
      <c r="D423" t="s">
        <v>4061</v>
      </c>
      <c r="E423" s="2" t="s">
        <v>4062</v>
      </c>
      <c r="F423" t="s">
        <v>4063</v>
      </c>
      <c r="G423" t="s">
        <v>69</v>
      </c>
      <c r="H423" t="s">
        <v>4064</v>
      </c>
      <c r="I423">
        <v>12</v>
      </c>
      <c r="J423">
        <v>12</v>
      </c>
      <c r="K423">
        <v>2011</v>
      </c>
      <c r="L423" t="s">
        <v>69</v>
      </c>
      <c r="M423" s="2" t="s">
        <v>5766</v>
      </c>
      <c r="P423" t="s">
        <v>5767</v>
      </c>
      <c r="Q423" s="2" t="s">
        <v>5333</v>
      </c>
      <c r="R423" s="2" t="s">
        <v>5433</v>
      </c>
    </row>
    <row r="424" spans="2:18" x14ac:dyDescent="0.25">
      <c r="B424">
        <v>519</v>
      </c>
      <c r="C424" t="s">
        <v>3925</v>
      </c>
      <c r="D424" t="s">
        <v>3926</v>
      </c>
      <c r="E424" s="2" t="s">
        <v>3927</v>
      </c>
      <c r="F424" t="s">
        <v>394</v>
      </c>
      <c r="G424" t="s">
        <v>3928</v>
      </c>
      <c r="H424" t="s">
        <v>3929</v>
      </c>
      <c r="I424">
        <v>36</v>
      </c>
      <c r="J424">
        <v>36</v>
      </c>
      <c r="K424">
        <v>2011</v>
      </c>
      <c r="L424" t="s">
        <v>69</v>
      </c>
      <c r="M424" s="2" t="s">
        <v>5753</v>
      </c>
      <c r="Q424" s="2" t="s">
        <v>5319</v>
      </c>
      <c r="R424" s="2" t="s">
        <v>5432</v>
      </c>
    </row>
    <row r="425" spans="2:18" x14ac:dyDescent="0.25">
      <c r="B425">
        <v>522</v>
      </c>
      <c r="C425" t="s">
        <v>1947</v>
      </c>
      <c r="D425" t="s">
        <v>1948</v>
      </c>
      <c r="E425" t="s">
        <v>1949</v>
      </c>
      <c r="F425" t="s">
        <v>1950</v>
      </c>
      <c r="G425" t="s">
        <v>69</v>
      </c>
      <c r="H425" t="s">
        <v>1951</v>
      </c>
      <c r="I425">
        <v>117</v>
      </c>
      <c r="J425">
        <v>117</v>
      </c>
      <c r="K425">
        <v>2017</v>
      </c>
      <c r="L425" t="s">
        <v>69</v>
      </c>
      <c r="M425" s="2" t="s">
        <v>6229</v>
      </c>
    </row>
    <row r="426" spans="2:18" x14ac:dyDescent="0.25">
      <c r="B426">
        <v>523</v>
      </c>
      <c r="C426" t="s">
        <v>731</v>
      </c>
      <c r="D426" t="s">
        <v>732</v>
      </c>
      <c r="E426" s="2" t="s">
        <v>733</v>
      </c>
      <c r="F426" t="s">
        <v>406</v>
      </c>
      <c r="G426" t="s">
        <v>734</v>
      </c>
      <c r="H426" t="s">
        <v>735</v>
      </c>
      <c r="I426">
        <v>4</v>
      </c>
      <c r="J426">
        <v>4</v>
      </c>
      <c r="K426">
        <v>2019</v>
      </c>
      <c r="L426" t="s">
        <v>69</v>
      </c>
      <c r="M426" s="2" t="s">
        <v>5600</v>
      </c>
      <c r="Q426" s="2" t="s">
        <v>5333</v>
      </c>
      <c r="R426" s="2" t="s">
        <v>5432</v>
      </c>
    </row>
    <row r="428" spans="2:18" x14ac:dyDescent="0.25">
      <c r="B428">
        <v>525</v>
      </c>
      <c r="C428" t="s">
        <v>2935</v>
      </c>
      <c r="D428" t="s">
        <v>2936</v>
      </c>
      <c r="E428" t="s">
        <v>2937</v>
      </c>
      <c r="F428" t="s">
        <v>206</v>
      </c>
      <c r="G428" t="s">
        <v>2938</v>
      </c>
      <c r="H428" t="s">
        <v>2939</v>
      </c>
      <c r="I428">
        <v>17</v>
      </c>
      <c r="J428">
        <v>17</v>
      </c>
      <c r="K428">
        <v>2014</v>
      </c>
      <c r="L428" t="s">
        <v>69</v>
      </c>
      <c r="M428" s="2" t="s">
        <v>5768</v>
      </c>
      <c r="Q428" s="2" t="s">
        <v>5333</v>
      </c>
      <c r="R428" s="2" t="s">
        <v>5432</v>
      </c>
    </row>
    <row r="429" spans="2:18" x14ac:dyDescent="0.25">
      <c r="B429">
        <v>526</v>
      </c>
      <c r="C429" t="s">
        <v>2581</v>
      </c>
      <c r="D429" t="s">
        <v>2582</v>
      </c>
      <c r="E429" s="2" t="s">
        <v>2583</v>
      </c>
      <c r="F429" t="s">
        <v>2083</v>
      </c>
      <c r="G429" t="s">
        <v>69</v>
      </c>
      <c r="H429" t="s">
        <v>2584</v>
      </c>
      <c r="I429">
        <v>37</v>
      </c>
      <c r="J429">
        <v>37</v>
      </c>
      <c r="K429">
        <v>2015</v>
      </c>
      <c r="L429" t="s">
        <v>69</v>
      </c>
      <c r="M429" s="2" t="s">
        <v>5769</v>
      </c>
      <c r="N429" t="s">
        <v>5770</v>
      </c>
      <c r="Q429" s="2" t="s">
        <v>5333</v>
      </c>
      <c r="R429" s="2" t="s">
        <v>5432</v>
      </c>
    </row>
    <row r="430" spans="2:18" x14ac:dyDescent="0.25">
      <c r="B430">
        <v>527</v>
      </c>
      <c r="C430" t="s">
        <v>2977</v>
      </c>
      <c r="D430" t="s">
        <v>2978</v>
      </c>
      <c r="E430" s="2" t="s">
        <v>2979</v>
      </c>
      <c r="F430" t="s">
        <v>1904</v>
      </c>
      <c r="G430" t="s">
        <v>2980</v>
      </c>
      <c r="H430" t="s">
        <v>2981</v>
      </c>
      <c r="I430">
        <v>3</v>
      </c>
      <c r="J430">
        <v>3</v>
      </c>
      <c r="K430">
        <v>2014</v>
      </c>
      <c r="L430" t="s">
        <v>69</v>
      </c>
      <c r="M430" s="2" t="s">
        <v>5771</v>
      </c>
      <c r="P430" t="s">
        <v>5773</v>
      </c>
      <c r="R430" s="2" t="s">
        <v>5432</v>
      </c>
    </row>
    <row r="431" spans="2:18" x14ac:dyDescent="0.25">
      <c r="B431">
        <v>528</v>
      </c>
      <c r="C431" t="s">
        <v>1405</v>
      </c>
      <c r="D431" t="s">
        <v>1406</v>
      </c>
      <c r="E431" t="s">
        <v>1407</v>
      </c>
      <c r="F431" t="s">
        <v>332</v>
      </c>
      <c r="G431" t="s">
        <v>1408</v>
      </c>
      <c r="H431" t="s">
        <v>1409</v>
      </c>
      <c r="I431">
        <v>9</v>
      </c>
      <c r="J431">
        <v>9</v>
      </c>
      <c r="K431">
        <v>2018</v>
      </c>
      <c r="L431" t="s">
        <v>69</v>
      </c>
      <c r="M431" s="2" t="s">
        <v>5774</v>
      </c>
      <c r="Q431" s="2" t="s">
        <v>5333</v>
      </c>
      <c r="R431" s="2" t="s">
        <v>5433</v>
      </c>
    </row>
    <row r="432" spans="2:18" x14ac:dyDescent="0.25">
      <c r="B432">
        <v>529</v>
      </c>
      <c r="C432" t="s">
        <v>2865</v>
      </c>
      <c r="D432" t="s">
        <v>2866</v>
      </c>
      <c r="E432" t="s">
        <v>2867</v>
      </c>
      <c r="F432" t="s">
        <v>1031</v>
      </c>
      <c r="G432" t="s">
        <v>2868</v>
      </c>
      <c r="H432" t="s">
        <v>2869</v>
      </c>
      <c r="I432">
        <v>7</v>
      </c>
      <c r="J432">
        <v>7</v>
      </c>
      <c r="K432">
        <v>2014</v>
      </c>
      <c r="L432" t="s">
        <v>69</v>
      </c>
      <c r="M432" s="2" t="s">
        <v>5776</v>
      </c>
      <c r="Q432" s="2" t="s">
        <v>5333</v>
      </c>
      <c r="R432" s="2" t="s">
        <v>5432</v>
      </c>
    </row>
    <row r="433" spans="2:18" x14ac:dyDescent="0.25">
      <c r="B433">
        <v>530</v>
      </c>
      <c r="C433" t="s">
        <v>760</v>
      </c>
      <c r="D433" t="s">
        <v>761</v>
      </c>
      <c r="E433" s="2" t="s">
        <v>762</v>
      </c>
      <c r="F433" t="s">
        <v>72</v>
      </c>
      <c r="G433" t="s">
        <v>763</v>
      </c>
      <c r="H433" t="s">
        <v>764</v>
      </c>
      <c r="I433">
        <v>3</v>
      </c>
      <c r="J433">
        <v>4</v>
      </c>
      <c r="K433">
        <v>2019</v>
      </c>
      <c r="L433" t="s">
        <v>69</v>
      </c>
      <c r="M433" s="2" t="s">
        <v>5777</v>
      </c>
      <c r="Q433" s="2" t="s">
        <v>5333</v>
      </c>
      <c r="R433" s="2" t="s">
        <v>5432</v>
      </c>
    </row>
    <row r="434" spans="2:18" x14ac:dyDescent="0.25">
      <c r="B434">
        <v>531</v>
      </c>
      <c r="C434" t="s">
        <v>320</v>
      </c>
      <c r="D434" t="s">
        <v>321</v>
      </c>
      <c r="E434" t="s">
        <v>322</v>
      </c>
      <c r="F434" t="s">
        <v>72</v>
      </c>
      <c r="G434" t="s">
        <v>323</v>
      </c>
      <c r="H434" t="s">
        <v>324</v>
      </c>
      <c r="I434">
        <v>0</v>
      </c>
      <c r="J434">
        <v>0</v>
      </c>
      <c r="K434">
        <v>2020</v>
      </c>
      <c r="L434" t="s">
        <v>69</v>
      </c>
      <c r="M434" s="2" t="s">
        <v>5654</v>
      </c>
      <c r="Q434" s="2" t="s">
        <v>5333</v>
      </c>
      <c r="R434" s="2" t="s">
        <v>5432</v>
      </c>
    </row>
    <row r="435" spans="2:18" x14ac:dyDescent="0.25">
      <c r="B435">
        <v>532</v>
      </c>
      <c r="C435" t="s">
        <v>320</v>
      </c>
      <c r="D435" t="s">
        <v>321</v>
      </c>
      <c r="E435" t="s">
        <v>742</v>
      </c>
      <c r="F435" t="s">
        <v>72</v>
      </c>
      <c r="G435" t="s">
        <v>743</v>
      </c>
      <c r="H435" t="s">
        <v>744</v>
      </c>
      <c r="I435">
        <v>5</v>
      </c>
      <c r="J435">
        <v>5</v>
      </c>
      <c r="K435">
        <v>2019</v>
      </c>
      <c r="L435" t="s">
        <v>69</v>
      </c>
      <c r="M435" s="2" t="s">
        <v>5654</v>
      </c>
      <c r="Q435" s="2" t="s">
        <v>5333</v>
      </c>
      <c r="R435" s="2" t="s">
        <v>5432</v>
      </c>
    </row>
    <row r="436" spans="2:18" x14ac:dyDescent="0.25">
      <c r="B436">
        <v>533</v>
      </c>
      <c r="C436" t="s">
        <v>1703</v>
      </c>
      <c r="D436" t="s">
        <v>1704</v>
      </c>
      <c r="E436" s="2" t="s">
        <v>1705</v>
      </c>
      <c r="F436" t="s">
        <v>1267</v>
      </c>
      <c r="G436" t="s">
        <v>69</v>
      </c>
      <c r="H436" t="s">
        <v>1706</v>
      </c>
      <c r="I436">
        <v>3</v>
      </c>
      <c r="J436">
        <v>3</v>
      </c>
      <c r="K436">
        <v>2017</v>
      </c>
      <c r="L436" t="s">
        <v>69</v>
      </c>
      <c r="P436" t="s">
        <v>5778</v>
      </c>
      <c r="Q436" s="2" t="s">
        <v>5319</v>
      </c>
      <c r="R436" s="2" t="s">
        <v>5432</v>
      </c>
    </row>
    <row r="437" spans="2:18" x14ac:dyDescent="0.25">
      <c r="B437">
        <v>534</v>
      </c>
      <c r="C437" t="s">
        <v>4655</v>
      </c>
      <c r="D437" t="s">
        <v>4656</v>
      </c>
      <c r="E437" s="2" t="s">
        <v>4657</v>
      </c>
      <c r="F437" t="s">
        <v>72</v>
      </c>
      <c r="G437" t="s">
        <v>4658</v>
      </c>
      <c r="H437" t="s">
        <v>4659</v>
      </c>
      <c r="I437">
        <v>34</v>
      </c>
      <c r="J437">
        <v>34</v>
      </c>
      <c r="K437">
        <v>2008</v>
      </c>
      <c r="L437" t="s">
        <v>69</v>
      </c>
      <c r="M437" s="2" t="s">
        <v>5779</v>
      </c>
      <c r="P437" t="s">
        <v>5780</v>
      </c>
      <c r="Q437" s="2" t="s">
        <v>5319</v>
      </c>
      <c r="R437" s="2" t="s">
        <v>5432</v>
      </c>
    </row>
    <row r="439" spans="2:18" x14ac:dyDescent="0.25">
      <c r="B439">
        <v>536</v>
      </c>
      <c r="C439" t="s">
        <v>4847</v>
      </c>
      <c r="D439" t="s">
        <v>4848</v>
      </c>
      <c r="E439" s="2" t="s">
        <v>4849</v>
      </c>
      <c r="F439" t="s">
        <v>1168</v>
      </c>
      <c r="G439" t="s">
        <v>69</v>
      </c>
      <c r="H439" t="s">
        <v>4850</v>
      </c>
      <c r="I439">
        <v>62</v>
      </c>
      <c r="J439">
        <v>63</v>
      </c>
      <c r="K439">
        <v>2007</v>
      </c>
      <c r="L439" t="s">
        <v>69</v>
      </c>
      <c r="M439" s="2" t="s">
        <v>5781</v>
      </c>
      <c r="P439" t="s">
        <v>5782</v>
      </c>
      <c r="Q439" s="2" t="s">
        <v>5319</v>
      </c>
      <c r="R439" s="2" t="s">
        <v>5432</v>
      </c>
    </row>
    <row r="440" spans="2:18" x14ac:dyDescent="0.25">
      <c r="M440" s="2"/>
      <c r="Q440" s="2"/>
      <c r="R440" s="2"/>
    </row>
    <row r="441" spans="2:18" x14ac:dyDescent="0.25">
      <c r="B441">
        <v>538</v>
      </c>
      <c r="C441" t="s">
        <v>3272</v>
      </c>
      <c r="D441" t="s">
        <v>3273</v>
      </c>
      <c r="E441" t="s">
        <v>3274</v>
      </c>
      <c r="F441" t="s">
        <v>206</v>
      </c>
      <c r="G441" t="s">
        <v>3275</v>
      </c>
      <c r="H441" t="s">
        <v>3276</v>
      </c>
      <c r="I441">
        <v>6</v>
      </c>
      <c r="J441">
        <v>6</v>
      </c>
      <c r="K441">
        <v>2013</v>
      </c>
      <c r="L441" t="s">
        <v>69</v>
      </c>
      <c r="M441" s="2" t="s">
        <v>5783</v>
      </c>
      <c r="Q441" s="2"/>
      <c r="R441" s="2" t="s">
        <v>5432</v>
      </c>
    </row>
    <row r="442" spans="2:18" x14ac:dyDescent="0.25">
      <c r="M442" s="2"/>
      <c r="Q442" s="2"/>
      <c r="R442" s="2"/>
    </row>
    <row r="443" spans="2:18" x14ac:dyDescent="0.25">
      <c r="B443">
        <v>540</v>
      </c>
      <c r="C443" t="s">
        <v>3474</v>
      </c>
      <c r="D443" t="s">
        <v>3475</v>
      </c>
      <c r="E443" s="2" t="s">
        <v>3476</v>
      </c>
      <c r="F443" t="s">
        <v>1894</v>
      </c>
      <c r="G443" t="s">
        <v>3477</v>
      </c>
      <c r="H443" t="s">
        <v>3478</v>
      </c>
      <c r="I443">
        <v>18</v>
      </c>
      <c r="J443">
        <v>18</v>
      </c>
      <c r="K443">
        <v>2013</v>
      </c>
      <c r="L443" t="s">
        <v>69</v>
      </c>
      <c r="M443" s="2" t="s">
        <v>5784</v>
      </c>
      <c r="P443" t="s">
        <v>5772</v>
      </c>
      <c r="Q443" s="2" t="s">
        <v>5333</v>
      </c>
      <c r="R443" s="2" t="s">
        <v>5433</v>
      </c>
    </row>
    <row r="444" spans="2:18" x14ac:dyDescent="0.25">
      <c r="B444">
        <v>541</v>
      </c>
      <c r="C444" t="s">
        <v>2666</v>
      </c>
      <c r="D444" t="s">
        <v>2667</v>
      </c>
      <c r="E444" t="s">
        <v>2668</v>
      </c>
      <c r="F444" t="s">
        <v>72</v>
      </c>
      <c r="G444" t="s">
        <v>2669</v>
      </c>
      <c r="H444" t="s">
        <v>2670</v>
      </c>
      <c r="I444">
        <v>12</v>
      </c>
      <c r="J444">
        <v>12</v>
      </c>
      <c r="K444">
        <v>2015</v>
      </c>
      <c r="L444" t="s">
        <v>69</v>
      </c>
      <c r="M444" s="2" t="s">
        <v>5775</v>
      </c>
      <c r="Q444" s="2" t="s">
        <v>5333</v>
      </c>
      <c r="R444" s="2" t="s">
        <v>5432</v>
      </c>
    </row>
    <row r="446" spans="2:18" x14ac:dyDescent="0.25">
      <c r="M446" s="2"/>
      <c r="Q446" s="2"/>
      <c r="R446" s="2"/>
    </row>
    <row r="447" spans="2:18" x14ac:dyDescent="0.25">
      <c r="B447">
        <v>544</v>
      </c>
      <c r="C447" t="s">
        <v>3740</v>
      </c>
      <c r="D447" t="s">
        <v>3741</v>
      </c>
      <c r="E447" s="2" t="s">
        <v>3742</v>
      </c>
      <c r="F447" t="s">
        <v>1031</v>
      </c>
      <c r="G447" t="s">
        <v>3743</v>
      </c>
      <c r="H447" t="s">
        <v>3744</v>
      </c>
      <c r="I447">
        <v>14</v>
      </c>
      <c r="J447">
        <v>15</v>
      </c>
      <c r="K447">
        <v>2012</v>
      </c>
      <c r="L447" t="s">
        <v>69</v>
      </c>
      <c r="M447" s="2" t="s">
        <v>5597</v>
      </c>
      <c r="Q447" s="2" t="s">
        <v>5333</v>
      </c>
      <c r="R447" s="2" t="s">
        <v>5433</v>
      </c>
    </row>
    <row r="449" spans="1:18" x14ac:dyDescent="0.25">
      <c r="B449">
        <v>546</v>
      </c>
      <c r="C449" t="s">
        <v>688</v>
      </c>
      <c r="D449" t="s">
        <v>689</v>
      </c>
      <c r="E449" s="2" t="s">
        <v>690</v>
      </c>
      <c r="F449" t="s">
        <v>111</v>
      </c>
      <c r="G449" t="s">
        <v>691</v>
      </c>
      <c r="H449" t="s">
        <v>692</v>
      </c>
      <c r="I449">
        <v>6</v>
      </c>
      <c r="J449">
        <v>6</v>
      </c>
      <c r="K449">
        <v>2020</v>
      </c>
      <c r="L449" t="s">
        <v>69</v>
      </c>
      <c r="M449" s="2" t="s">
        <v>5786</v>
      </c>
      <c r="P449" t="s">
        <v>5787</v>
      </c>
      <c r="Q449" s="2" t="s">
        <v>5319</v>
      </c>
      <c r="R449" s="2" t="s">
        <v>5432</v>
      </c>
    </row>
    <row r="450" spans="1:18" x14ac:dyDescent="0.25">
      <c r="B450">
        <v>547</v>
      </c>
      <c r="C450" t="s">
        <v>108</v>
      </c>
      <c r="D450" t="s">
        <v>109</v>
      </c>
      <c r="E450" t="s">
        <v>110</v>
      </c>
      <c r="F450" t="s">
        <v>111</v>
      </c>
      <c r="G450" t="s">
        <v>112</v>
      </c>
      <c r="H450" t="s">
        <v>113</v>
      </c>
      <c r="I450">
        <v>0</v>
      </c>
      <c r="J450">
        <v>0</v>
      </c>
      <c r="K450" t="s">
        <v>69</v>
      </c>
      <c r="L450" t="s">
        <v>69</v>
      </c>
      <c r="M450" s="2" t="s">
        <v>5788</v>
      </c>
      <c r="Q450" s="2" t="s">
        <v>5333</v>
      </c>
      <c r="R450" s="2" t="s">
        <v>5433</v>
      </c>
    </row>
    <row r="451" spans="1:18" x14ac:dyDescent="0.25">
      <c r="A451" s="46" t="s">
        <v>6290</v>
      </c>
      <c r="B451">
        <v>548</v>
      </c>
      <c r="C451" t="s">
        <v>2560</v>
      </c>
      <c r="D451" t="s">
        <v>2561</v>
      </c>
      <c r="E451" s="2" t="s">
        <v>2562</v>
      </c>
      <c r="F451" t="s">
        <v>174</v>
      </c>
      <c r="G451" t="s">
        <v>2563</v>
      </c>
      <c r="H451" t="s">
        <v>2564</v>
      </c>
      <c r="I451">
        <v>10</v>
      </c>
      <c r="J451">
        <v>10</v>
      </c>
      <c r="K451">
        <v>2015</v>
      </c>
      <c r="L451" t="s">
        <v>69</v>
      </c>
      <c r="M451" s="2" t="s">
        <v>5789</v>
      </c>
      <c r="P451" t="s">
        <v>5790</v>
      </c>
      <c r="Q451" s="2" t="s">
        <v>5333</v>
      </c>
      <c r="R451" s="2" t="s">
        <v>5433</v>
      </c>
    </row>
    <row r="452" spans="1:18" x14ac:dyDescent="0.25">
      <c r="B452">
        <v>549</v>
      </c>
      <c r="C452" t="s">
        <v>1091</v>
      </c>
      <c r="D452" t="s">
        <v>1092</v>
      </c>
      <c r="E452" t="s">
        <v>1093</v>
      </c>
      <c r="F452" t="s">
        <v>1094</v>
      </c>
      <c r="G452" t="s">
        <v>1095</v>
      </c>
      <c r="H452" t="s">
        <v>1096</v>
      </c>
      <c r="I452">
        <v>3</v>
      </c>
      <c r="J452">
        <v>3</v>
      </c>
      <c r="K452">
        <v>2018</v>
      </c>
      <c r="L452" t="s">
        <v>69</v>
      </c>
      <c r="M452" s="2" t="s">
        <v>5704</v>
      </c>
      <c r="Q452" s="2" t="s">
        <v>5319</v>
      </c>
      <c r="R452" s="2" t="s">
        <v>5432</v>
      </c>
    </row>
    <row r="453" spans="1:18" x14ac:dyDescent="0.25">
      <c r="B453">
        <v>550</v>
      </c>
      <c r="C453" t="s">
        <v>724</v>
      </c>
      <c r="D453" t="s">
        <v>725</v>
      </c>
      <c r="E453" s="9" t="s">
        <v>5791</v>
      </c>
      <c r="F453" t="s">
        <v>574</v>
      </c>
      <c r="G453" t="s">
        <v>727</v>
      </c>
      <c r="H453" t="s">
        <v>728</v>
      </c>
      <c r="I453">
        <v>6</v>
      </c>
      <c r="J453">
        <v>6</v>
      </c>
      <c r="K453">
        <v>2019</v>
      </c>
      <c r="L453" t="s">
        <v>69</v>
      </c>
      <c r="M453" s="2" t="s">
        <v>5792</v>
      </c>
      <c r="Q453" s="2" t="s">
        <v>5319</v>
      </c>
      <c r="R453" s="2" t="s">
        <v>5432</v>
      </c>
    </row>
    <row r="454" spans="1:18" x14ac:dyDescent="0.25">
      <c r="B454">
        <v>551</v>
      </c>
      <c r="C454" t="s">
        <v>4496</v>
      </c>
      <c r="D454" t="s">
        <v>4497</v>
      </c>
      <c r="E454" s="2" t="s">
        <v>4498</v>
      </c>
      <c r="F454" t="s">
        <v>971</v>
      </c>
      <c r="G454" t="s">
        <v>4499</v>
      </c>
      <c r="H454" t="s">
        <v>4500</v>
      </c>
      <c r="I454">
        <v>8</v>
      </c>
      <c r="J454">
        <v>8</v>
      </c>
      <c r="K454">
        <v>2009</v>
      </c>
      <c r="L454" t="s">
        <v>69</v>
      </c>
      <c r="M454" s="2" t="s">
        <v>5793</v>
      </c>
      <c r="P454" t="s">
        <v>5794</v>
      </c>
      <c r="Q454" s="2" t="s">
        <v>5319</v>
      </c>
      <c r="R454" s="2" t="s">
        <v>5432</v>
      </c>
    </row>
    <row r="455" spans="1:18" x14ac:dyDescent="0.25">
      <c r="B455">
        <v>552</v>
      </c>
      <c r="C455" t="s">
        <v>2658</v>
      </c>
      <c r="D455" t="s">
        <v>2659</v>
      </c>
      <c r="E455" t="s">
        <v>2660</v>
      </c>
      <c r="F455" t="s">
        <v>111</v>
      </c>
      <c r="G455" t="s">
        <v>2661</v>
      </c>
      <c r="H455" t="s">
        <v>2662</v>
      </c>
      <c r="I455">
        <v>10</v>
      </c>
      <c r="J455">
        <v>11</v>
      </c>
      <c r="K455">
        <v>2015</v>
      </c>
      <c r="L455" t="s">
        <v>69</v>
      </c>
      <c r="M455" s="2" t="s">
        <v>5473</v>
      </c>
      <c r="Q455" s="2" t="s">
        <v>5333</v>
      </c>
      <c r="R455" s="2" t="s">
        <v>5433</v>
      </c>
    </row>
    <row r="456" spans="1:18" x14ac:dyDescent="0.25">
      <c r="B456">
        <v>553</v>
      </c>
      <c r="C456" t="s">
        <v>2186</v>
      </c>
      <c r="D456" t="s">
        <v>2187</v>
      </c>
      <c r="E456" t="s">
        <v>2188</v>
      </c>
      <c r="F456" t="s">
        <v>416</v>
      </c>
      <c r="G456" t="s">
        <v>2189</v>
      </c>
      <c r="H456" t="s">
        <v>2190</v>
      </c>
      <c r="I456">
        <v>40</v>
      </c>
      <c r="J456">
        <v>40</v>
      </c>
      <c r="K456">
        <v>2016</v>
      </c>
      <c r="L456" t="s">
        <v>69</v>
      </c>
      <c r="M456" s="2" t="s">
        <v>5567</v>
      </c>
      <c r="Q456" s="2" t="s">
        <v>5319</v>
      </c>
      <c r="R456" s="2" t="s">
        <v>5432</v>
      </c>
    </row>
    <row r="457" spans="1:18" x14ac:dyDescent="0.25">
      <c r="B457">
        <v>554</v>
      </c>
      <c r="C457" t="s">
        <v>4094</v>
      </c>
      <c r="D457" t="s">
        <v>4095</v>
      </c>
      <c r="E457" s="2" t="s">
        <v>4096</v>
      </c>
      <c r="F457" t="s">
        <v>184</v>
      </c>
      <c r="G457" t="s">
        <v>4097</v>
      </c>
      <c r="H457" t="s">
        <v>4098</v>
      </c>
      <c r="I457">
        <v>19</v>
      </c>
      <c r="J457">
        <v>22</v>
      </c>
      <c r="K457">
        <v>2011</v>
      </c>
      <c r="L457" t="s">
        <v>69</v>
      </c>
      <c r="P457" t="s">
        <v>5785</v>
      </c>
      <c r="Q457" s="2" t="s">
        <v>5319</v>
      </c>
      <c r="R457" s="2" t="s">
        <v>5432</v>
      </c>
    </row>
    <row r="459" spans="1:18" x14ac:dyDescent="0.25">
      <c r="B459">
        <v>557</v>
      </c>
      <c r="C459" t="s">
        <v>680</v>
      </c>
      <c r="D459" t="s">
        <v>681</v>
      </c>
      <c r="E459" t="s">
        <v>682</v>
      </c>
      <c r="F459" t="s">
        <v>683</v>
      </c>
      <c r="G459" t="s">
        <v>684</v>
      </c>
      <c r="H459" t="s">
        <v>685</v>
      </c>
      <c r="I459">
        <v>5</v>
      </c>
      <c r="J459">
        <v>5</v>
      </c>
      <c r="K459">
        <v>2019</v>
      </c>
      <c r="L459" t="s">
        <v>69</v>
      </c>
      <c r="M459" s="2" t="s">
        <v>5795</v>
      </c>
      <c r="Q459" s="2" t="s">
        <v>5333</v>
      </c>
      <c r="R459" s="2" t="s">
        <v>5433</v>
      </c>
    </row>
    <row r="460" spans="1:18" x14ac:dyDescent="0.25">
      <c r="B460">
        <v>558</v>
      </c>
      <c r="C460" t="s">
        <v>4358</v>
      </c>
      <c r="D460" t="s">
        <v>4359</v>
      </c>
      <c r="E460" s="2" t="s">
        <v>4360</v>
      </c>
      <c r="F460" t="s">
        <v>574</v>
      </c>
      <c r="G460" t="s">
        <v>4361</v>
      </c>
      <c r="H460" t="s">
        <v>4362</v>
      </c>
      <c r="I460">
        <v>16</v>
      </c>
      <c r="J460">
        <v>16</v>
      </c>
      <c r="K460">
        <v>2010</v>
      </c>
      <c r="L460" t="s">
        <v>69</v>
      </c>
      <c r="N460" t="s">
        <v>5796</v>
      </c>
      <c r="Q460" s="2" t="s">
        <v>5319</v>
      </c>
      <c r="R460" s="2" t="s">
        <v>5432</v>
      </c>
    </row>
    <row r="461" spans="1:18" x14ac:dyDescent="0.25">
      <c r="B461">
        <v>559</v>
      </c>
      <c r="C461" t="s">
        <v>663</v>
      </c>
      <c r="D461" t="s">
        <v>664</v>
      </c>
      <c r="E461" s="2" t="s">
        <v>665</v>
      </c>
      <c r="F461" t="s">
        <v>666</v>
      </c>
      <c r="G461" t="s">
        <v>667</v>
      </c>
      <c r="H461" t="s">
        <v>668</v>
      </c>
      <c r="I461">
        <v>0</v>
      </c>
      <c r="J461">
        <v>0</v>
      </c>
      <c r="K461">
        <v>2019</v>
      </c>
      <c r="L461" t="s">
        <v>69</v>
      </c>
      <c r="P461" t="s">
        <v>5797</v>
      </c>
      <c r="Q461" s="2" t="s">
        <v>5319</v>
      </c>
      <c r="R461" s="2" t="s">
        <v>5432</v>
      </c>
    </row>
    <row r="463" spans="1:18" x14ac:dyDescent="0.25">
      <c r="B463">
        <v>561</v>
      </c>
      <c r="C463" t="s">
        <v>1227</v>
      </c>
      <c r="D463" t="s">
        <v>1228</v>
      </c>
      <c r="E463" s="2" t="s">
        <v>1229</v>
      </c>
      <c r="F463" t="s">
        <v>1230</v>
      </c>
      <c r="G463" t="s">
        <v>1231</v>
      </c>
      <c r="H463" t="s">
        <v>1232</v>
      </c>
      <c r="I463">
        <v>2</v>
      </c>
      <c r="J463">
        <v>2</v>
      </c>
      <c r="K463">
        <v>2018</v>
      </c>
      <c r="L463" t="s">
        <v>69</v>
      </c>
      <c r="P463" t="s">
        <v>5798</v>
      </c>
      <c r="Q463" s="2" t="s">
        <v>5319</v>
      </c>
      <c r="R463" s="2" t="s">
        <v>5432</v>
      </c>
    </row>
    <row r="464" spans="1:18" x14ac:dyDescent="0.25">
      <c r="B464">
        <v>562</v>
      </c>
      <c r="C464" t="s">
        <v>950</v>
      </c>
      <c r="D464" t="s">
        <v>951</v>
      </c>
      <c r="E464" t="s">
        <v>952</v>
      </c>
      <c r="F464" t="s">
        <v>953</v>
      </c>
      <c r="G464" t="s">
        <v>69</v>
      </c>
      <c r="H464" t="s">
        <v>954</v>
      </c>
      <c r="I464">
        <v>24</v>
      </c>
      <c r="J464">
        <v>25</v>
      </c>
      <c r="K464">
        <v>2019</v>
      </c>
      <c r="L464" t="s">
        <v>69</v>
      </c>
      <c r="M464" s="2" t="s">
        <v>5749</v>
      </c>
      <c r="Q464" s="2" t="s">
        <v>5333</v>
      </c>
      <c r="R464" s="2" t="s">
        <v>5432</v>
      </c>
    </row>
    <row r="465" spans="2:18" x14ac:dyDescent="0.25">
      <c r="B465">
        <v>563</v>
      </c>
      <c r="C465" t="s">
        <v>1120</v>
      </c>
      <c r="D465" t="s">
        <v>1121</v>
      </c>
      <c r="E465" s="2" t="s">
        <v>1122</v>
      </c>
      <c r="F465" t="s">
        <v>1123</v>
      </c>
      <c r="G465" t="s">
        <v>1124</v>
      </c>
      <c r="H465" t="s">
        <v>1125</v>
      </c>
      <c r="I465">
        <v>2</v>
      </c>
      <c r="J465">
        <v>4</v>
      </c>
      <c r="K465">
        <v>2018</v>
      </c>
      <c r="L465" t="s">
        <v>69</v>
      </c>
      <c r="M465" s="2" t="s">
        <v>5799</v>
      </c>
      <c r="P465" t="s">
        <v>5800</v>
      </c>
      <c r="Q465" s="2" t="s">
        <v>5333</v>
      </c>
      <c r="R465" s="2" t="s">
        <v>5432</v>
      </c>
    </row>
    <row r="466" spans="2:18" x14ac:dyDescent="0.25">
      <c r="B466">
        <v>564</v>
      </c>
      <c r="C466" t="s">
        <v>1996</v>
      </c>
      <c r="D466" t="s">
        <v>1997</v>
      </c>
      <c r="E466" s="2" t="s">
        <v>1998</v>
      </c>
      <c r="F466" t="s">
        <v>1267</v>
      </c>
      <c r="G466" t="s">
        <v>69</v>
      </c>
      <c r="H466" t="s">
        <v>1999</v>
      </c>
      <c r="I466">
        <v>9</v>
      </c>
      <c r="J466">
        <v>10</v>
      </c>
      <c r="K466">
        <v>2016</v>
      </c>
      <c r="L466" t="s">
        <v>69</v>
      </c>
      <c r="P466" t="s">
        <v>5801</v>
      </c>
      <c r="Q466" s="2" t="s">
        <v>5388</v>
      </c>
      <c r="R466" s="2" t="s">
        <v>5432</v>
      </c>
    </row>
    <row r="467" spans="2:18" x14ac:dyDescent="0.25">
      <c r="B467">
        <v>565</v>
      </c>
      <c r="C467" t="s">
        <v>2792</v>
      </c>
      <c r="D467" t="s">
        <v>2793</v>
      </c>
      <c r="E467" s="2" t="s">
        <v>2794</v>
      </c>
      <c r="F467" t="s">
        <v>2795</v>
      </c>
      <c r="G467" t="s">
        <v>69</v>
      </c>
      <c r="H467" t="s">
        <v>2796</v>
      </c>
      <c r="I467">
        <v>1</v>
      </c>
      <c r="J467">
        <v>1</v>
      </c>
      <c r="K467">
        <v>2014</v>
      </c>
      <c r="L467" t="s">
        <v>69</v>
      </c>
      <c r="M467" s="2" t="s">
        <v>5802</v>
      </c>
      <c r="P467" t="s">
        <v>5803</v>
      </c>
      <c r="Q467" s="2" t="s">
        <v>5333</v>
      </c>
      <c r="R467" s="2" t="s">
        <v>5433</v>
      </c>
    </row>
    <row r="468" spans="2:18" x14ac:dyDescent="0.25">
      <c r="B468">
        <v>566</v>
      </c>
      <c r="C468" t="s">
        <v>337</v>
      </c>
      <c r="D468" t="s">
        <v>338</v>
      </c>
      <c r="E468" s="2" t="s">
        <v>339</v>
      </c>
      <c r="F468" t="s">
        <v>127</v>
      </c>
      <c r="G468" t="s">
        <v>340</v>
      </c>
      <c r="H468" t="s">
        <v>341</v>
      </c>
      <c r="I468">
        <v>2</v>
      </c>
      <c r="J468">
        <v>2</v>
      </c>
      <c r="K468">
        <v>2020</v>
      </c>
      <c r="L468" t="s">
        <v>69</v>
      </c>
      <c r="Q468" s="2" t="s">
        <v>5319</v>
      </c>
      <c r="R468" s="2" t="s">
        <v>5432</v>
      </c>
    </row>
    <row r="469" spans="2:18" x14ac:dyDescent="0.25">
      <c r="B469">
        <v>567</v>
      </c>
      <c r="C469" t="s">
        <v>4862</v>
      </c>
      <c r="D469" t="s">
        <v>4863</v>
      </c>
      <c r="E469" s="2" t="s">
        <v>4864</v>
      </c>
      <c r="F469" t="s">
        <v>4865</v>
      </c>
      <c r="G469" t="s">
        <v>4866</v>
      </c>
      <c r="H469" t="s">
        <v>4867</v>
      </c>
      <c r="I469">
        <v>58</v>
      </c>
      <c r="J469">
        <v>62</v>
      </c>
      <c r="K469">
        <v>2007</v>
      </c>
      <c r="L469" t="s">
        <v>69</v>
      </c>
      <c r="M469" s="2" t="s">
        <v>5804</v>
      </c>
      <c r="P469" t="s">
        <v>5805</v>
      </c>
      <c r="Q469" s="2" t="s">
        <v>5333</v>
      </c>
      <c r="R469" s="2" t="s">
        <v>5433</v>
      </c>
    </row>
    <row r="470" spans="2:18" x14ac:dyDescent="0.25">
      <c r="B470">
        <v>568</v>
      </c>
      <c r="C470" t="s">
        <v>2771</v>
      </c>
      <c r="D470" t="s">
        <v>2772</v>
      </c>
      <c r="E470" t="s">
        <v>2773</v>
      </c>
      <c r="F470" t="s">
        <v>394</v>
      </c>
      <c r="G470" t="s">
        <v>2774</v>
      </c>
      <c r="H470" t="s">
        <v>2775</v>
      </c>
      <c r="I470">
        <v>628</v>
      </c>
      <c r="J470">
        <v>643</v>
      </c>
      <c r="K470">
        <v>2014</v>
      </c>
      <c r="L470" t="s">
        <v>69</v>
      </c>
      <c r="Q470" s="2" t="s">
        <v>5319</v>
      </c>
      <c r="R470" s="2" t="s">
        <v>5432</v>
      </c>
    </row>
    <row r="471" spans="2:18" x14ac:dyDescent="0.25">
      <c r="B471">
        <v>569</v>
      </c>
      <c r="C471" t="s">
        <v>5143</v>
      </c>
      <c r="D471" t="s">
        <v>5143</v>
      </c>
      <c r="E471" t="s">
        <v>5144</v>
      </c>
      <c r="F471" t="s">
        <v>1302</v>
      </c>
      <c r="G471" t="s">
        <v>5145</v>
      </c>
      <c r="H471" t="s">
        <v>5146</v>
      </c>
      <c r="I471">
        <v>46</v>
      </c>
      <c r="J471">
        <v>46</v>
      </c>
      <c r="K471">
        <v>2004</v>
      </c>
      <c r="L471" t="s">
        <v>69</v>
      </c>
      <c r="M471" s="2" t="s">
        <v>5661</v>
      </c>
      <c r="Q471" s="2" t="s">
        <v>5333</v>
      </c>
      <c r="R471" s="2" t="s">
        <v>5433</v>
      </c>
    </row>
    <row r="472" spans="2:18" x14ac:dyDescent="0.25">
      <c r="B472">
        <v>570</v>
      </c>
      <c r="C472" t="s">
        <v>3537</v>
      </c>
      <c r="D472" t="s">
        <v>3538</v>
      </c>
      <c r="E472" t="s">
        <v>3539</v>
      </c>
      <c r="F472" t="s">
        <v>386</v>
      </c>
      <c r="G472" t="s">
        <v>3540</v>
      </c>
      <c r="H472" t="s">
        <v>3541</v>
      </c>
      <c r="I472">
        <v>30</v>
      </c>
      <c r="J472">
        <v>31</v>
      </c>
      <c r="K472">
        <v>2013</v>
      </c>
      <c r="L472" t="s">
        <v>69</v>
      </c>
      <c r="M472" s="2" t="s">
        <v>5806</v>
      </c>
      <c r="Q472" s="2" t="s">
        <v>5333</v>
      </c>
      <c r="R472" s="2" t="s">
        <v>5433</v>
      </c>
    </row>
    <row r="473" spans="2:18" x14ac:dyDescent="0.25">
      <c r="B473">
        <v>571</v>
      </c>
      <c r="C473" t="s">
        <v>364</v>
      </c>
      <c r="D473" t="s">
        <v>365</v>
      </c>
      <c r="E473" s="2" t="s">
        <v>366</v>
      </c>
      <c r="F473" t="s">
        <v>332</v>
      </c>
      <c r="G473" t="s">
        <v>367</v>
      </c>
      <c r="H473" t="s">
        <v>368</v>
      </c>
      <c r="I473">
        <v>3</v>
      </c>
      <c r="J473">
        <v>4</v>
      </c>
      <c r="K473">
        <v>2020</v>
      </c>
      <c r="L473" t="s">
        <v>69</v>
      </c>
      <c r="M473" t="s">
        <v>5807</v>
      </c>
      <c r="Q473" s="2" t="s">
        <v>5333</v>
      </c>
      <c r="R473" s="2" t="s">
        <v>5433</v>
      </c>
    </row>
    <row r="474" spans="2:18" x14ac:dyDescent="0.25">
      <c r="B474">
        <v>572</v>
      </c>
      <c r="C474" t="s">
        <v>5252</v>
      </c>
      <c r="D474" t="s">
        <v>5252</v>
      </c>
      <c r="E474" s="2" t="s">
        <v>5253</v>
      </c>
      <c r="F474" t="s">
        <v>273</v>
      </c>
      <c r="G474" t="s">
        <v>69</v>
      </c>
      <c r="H474" t="s">
        <v>5254</v>
      </c>
      <c r="I474">
        <v>21</v>
      </c>
      <c r="J474">
        <v>22</v>
      </c>
      <c r="K474">
        <v>1996</v>
      </c>
      <c r="L474" t="s">
        <v>69</v>
      </c>
      <c r="M474" s="2" t="s">
        <v>5808</v>
      </c>
      <c r="P474" t="s">
        <v>5809</v>
      </c>
      <c r="Q474" s="2" t="s">
        <v>5333</v>
      </c>
      <c r="R474" s="2" t="s">
        <v>5433</v>
      </c>
    </row>
    <row r="476" spans="2:18" x14ac:dyDescent="0.25">
      <c r="B476">
        <v>574</v>
      </c>
      <c r="C476" t="s">
        <v>2347</v>
      </c>
      <c r="D476" t="s">
        <v>2348</v>
      </c>
      <c r="E476" s="2" t="s">
        <v>2349</v>
      </c>
      <c r="F476" t="s">
        <v>806</v>
      </c>
      <c r="G476" t="s">
        <v>2350</v>
      </c>
      <c r="H476" t="s">
        <v>2351</v>
      </c>
      <c r="I476">
        <v>7</v>
      </c>
      <c r="J476">
        <v>7</v>
      </c>
      <c r="K476">
        <v>2016</v>
      </c>
      <c r="L476" t="s">
        <v>69</v>
      </c>
      <c r="M476" s="2" t="s">
        <v>5810</v>
      </c>
      <c r="P476" t="s">
        <v>5811</v>
      </c>
      <c r="Q476" s="2" t="s">
        <v>5333</v>
      </c>
      <c r="R476" s="2" t="s">
        <v>5433</v>
      </c>
    </row>
    <row r="477" spans="2:18" x14ac:dyDescent="0.25">
      <c r="B477">
        <v>575</v>
      </c>
      <c r="C477" t="s">
        <v>2756</v>
      </c>
      <c r="D477" t="s">
        <v>2757</v>
      </c>
      <c r="E477" s="2" t="s">
        <v>2758</v>
      </c>
      <c r="F477" t="s">
        <v>2537</v>
      </c>
      <c r="G477" t="s">
        <v>2759</v>
      </c>
      <c r="H477" t="s">
        <v>2760</v>
      </c>
      <c r="I477">
        <v>2</v>
      </c>
      <c r="J477">
        <v>4</v>
      </c>
      <c r="K477">
        <v>2014</v>
      </c>
      <c r="L477" t="s">
        <v>69</v>
      </c>
      <c r="M477" s="2" t="s">
        <v>5812</v>
      </c>
      <c r="P477" t="s">
        <v>5813</v>
      </c>
      <c r="Q477" s="2" t="s">
        <v>5333</v>
      </c>
      <c r="R477" s="2" t="s">
        <v>5433</v>
      </c>
    </row>
    <row r="478" spans="2:18" x14ac:dyDescent="0.25">
      <c r="B478">
        <v>576</v>
      </c>
      <c r="C478" t="s">
        <v>2534</v>
      </c>
      <c r="D478" t="s">
        <v>2535</v>
      </c>
      <c r="E478" s="2" t="s">
        <v>2536</v>
      </c>
      <c r="F478" t="s">
        <v>2537</v>
      </c>
      <c r="G478" t="s">
        <v>2538</v>
      </c>
      <c r="H478" t="s">
        <v>2539</v>
      </c>
      <c r="I478">
        <v>3</v>
      </c>
      <c r="J478">
        <v>4</v>
      </c>
      <c r="K478">
        <v>2015</v>
      </c>
      <c r="L478" t="s">
        <v>69</v>
      </c>
      <c r="M478" s="2" t="s">
        <v>5814</v>
      </c>
      <c r="P478" t="s">
        <v>5815</v>
      </c>
      <c r="Q478" s="2" t="s">
        <v>5333</v>
      </c>
      <c r="R478" s="2" t="s">
        <v>5433</v>
      </c>
    </row>
    <row r="480" spans="2:18" x14ac:dyDescent="0.25">
      <c r="B480">
        <v>578</v>
      </c>
      <c r="C480" t="s">
        <v>1642</v>
      </c>
      <c r="D480" t="s">
        <v>1643</v>
      </c>
      <c r="E480" s="2" t="s">
        <v>1644</v>
      </c>
      <c r="F480" t="s">
        <v>1094</v>
      </c>
      <c r="G480" t="s">
        <v>1645</v>
      </c>
      <c r="H480" t="s">
        <v>1646</v>
      </c>
      <c r="I480">
        <v>6</v>
      </c>
      <c r="J480">
        <v>6</v>
      </c>
      <c r="K480">
        <v>2017</v>
      </c>
      <c r="L480" t="s">
        <v>69</v>
      </c>
      <c r="M480" s="2" t="s">
        <v>5566</v>
      </c>
      <c r="P480" t="s">
        <v>5568</v>
      </c>
      <c r="Q480" s="2" t="s">
        <v>5319</v>
      </c>
      <c r="R480" s="2" t="s">
        <v>5432</v>
      </c>
    </row>
    <row r="481" spans="2:18" x14ac:dyDescent="0.25">
      <c r="B481">
        <v>579</v>
      </c>
      <c r="C481" t="s">
        <v>794</v>
      </c>
      <c r="D481" t="s">
        <v>795</v>
      </c>
      <c r="E481" s="2" t="s">
        <v>796</v>
      </c>
      <c r="F481" t="s">
        <v>206</v>
      </c>
      <c r="G481" t="s">
        <v>797</v>
      </c>
      <c r="H481" t="s">
        <v>798</v>
      </c>
      <c r="I481">
        <v>4</v>
      </c>
      <c r="J481">
        <v>4</v>
      </c>
      <c r="K481">
        <v>2019</v>
      </c>
      <c r="L481" t="s">
        <v>69</v>
      </c>
      <c r="M481" s="2" t="s">
        <v>5816</v>
      </c>
      <c r="Q481" s="2" t="s">
        <v>5319</v>
      </c>
      <c r="R481" s="2" t="s">
        <v>5432</v>
      </c>
    </row>
    <row r="482" spans="2:18" x14ac:dyDescent="0.25">
      <c r="B482">
        <v>580</v>
      </c>
      <c r="C482" t="s">
        <v>383</v>
      </c>
      <c r="D482" t="s">
        <v>384</v>
      </c>
      <c r="E482" t="s">
        <v>385</v>
      </c>
      <c r="F482" t="s">
        <v>386</v>
      </c>
      <c r="G482" t="s">
        <v>387</v>
      </c>
      <c r="H482" t="s">
        <v>388</v>
      </c>
      <c r="I482">
        <v>1</v>
      </c>
      <c r="J482">
        <v>1</v>
      </c>
      <c r="K482">
        <v>2020</v>
      </c>
      <c r="M482" t="s">
        <v>6250</v>
      </c>
      <c r="Q482" t="s">
        <v>5333</v>
      </c>
      <c r="R482" t="s">
        <v>5433</v>
      </c>
    </row>
    <row r="484" spans="2:18" x14ac:dyDescent="0.25">
      <c r="B484">
        <v>582</v>
      </c>
      <c r="C484" t="s">
        <v>3123</v>
      </c>
      <c r="D484" t="s">
        <v>3124</v>
      </c>
      <c r="E484" s="2" t="s">
        <v>3125</v>
      </c>
      <c r="F484" t="s">
        <v>1653</v>
      </c>
      <c r="G484" t="s">
        <v>3126</v>
      </c>
      <c r="H484" t="s">
        <v>3127</v>
      </c>
      <c r="I484">
        <v>9</v>
      </c>
      <c r="J484">
        <v>10</v>
      </c>
      <c r="K484">
        <v>2014</v>
      </c>
      <c r="L484" t="s">
        <v>69</v>
      </c>
      <c r="M484" s="2" t="s">
        <v>5817</v>
      </c>
      <c r="P484" t="s">
        <v>5818</v>
      </c>
      <c r="Q484" s="2" t="s">
        <v>5333</v>
      </c>
      <c r="R484" s="2" t="s">
        <v>5433</v>
      </c>
    </row>
    <row r="485" spans="2:18" x14ac:dyDescent="0.25">
      <c r="B485">
        <v>583</v>
      </c>
      <c r="C485" t="s">
        <v>2892</v>
      </c>
      <c r="D485" t="s">
        <v>2893</v>
      </c>
      <c r="E485" t="s">
        <v>2894</v>
      </c>
      <c r="F485" t="s">
        <v>348</v>
      </c>
      <c r="G485" t="s">
        <v>2895</v>
      </c>
      <c r="H485" t="s">
        <v>2896</v>
      </c>
      <c r="I485">
        <v>12</v>
      </c>
      <c r="J485">
        <v>12</v>
      </c>
      <c r="K485">
        <v>2014</v>
      </c>
      <c r="L485" t="s">
        <v>69</v>
      </c>
      <c r="M485" s="2" t="s">
        <v>5819</v>
      </c>
      <c r="Q485" s="2" t="s">
        <v>5333</v>
      </c>
      <c r="R485" s="2" t="s">
        <v>5432</v>
      </c>
    </row>
    <row r="486" spans="2:18" x14ac:dyDescent="0.25">
      <c r="B486">
        <v>584</v>
      </c>
      <c r="C486" t="s">
        <v>441</v>
      </c>
      <c r="D486" t="s">
        <v>442</v>
      </c>
      <c r="E486" s="2" t="s">
        <v>443</v>
      </c>
      <c r="F486" t="s">
        <v>444</v>
      </c>
      <c r="G486" t="s">
        <v>445</v>
      </c>
      <c r="H486" t="s">
        <v>446</v>
      </c>
      <c r="I486">
        <v>0</v>
      </c>
      <c r="J486">
        <v>0</v>
      </c>
      <c r="K486">
        <v>2020</v>
      </c>
      <c r="L486" t="s">
        <v>69</v>
      </c>
      <c r="M486" s="2" t="s">
        <v>5542</v>
      </c>
      <c r="Q486" s="2" t="s">
        <v>5333</v>
      </c>
      <c r="R486" s="2" t="s">
        <v>5433</v>
      </c>
    </row>
    <row r="488" spans="2:18" x14ac:dyDescent="0.25">
      <c r="B488">
        <v>586</v>
      </c>
      <c r="C488" t="s">
        <v>2626</v>
      </c>
      <c r="D488" t="s">
        <v>2627</v>
      </c>
      <c r="E488" s="2" t="s">
        <v>2628</v>
      </c>
      <c r="F488" t="s">
        <v>2629</v>
      </c>
      <c r="G488" t="s">
        <v>69</v>
      </c>
      <c r="H488" t="s">
        <v>2630</v>
      </c>
      <c r="I488">
        <v>18</v>
      </c>
      <c r="J488">
        <v>21</v>
      </c>
      <c r="K488">
        <v>2015</v>
      </c>
      <c r="L488" t="s">
        <v>69</v>
      </c>
      <c r="M488" t="s">
        <v>5820</v>
      </c>
      <c r="Q488" s="2" t="s">
        <v>5570</v>
      </c>
      <c r="R488" s="2" t="s">
        <v>5432</v>
      </c>
    </row>
    <row r="489" spans="2:18" x14ac:dyDescent="0.25">
      <c r="B489">
        <v>587</v>
      </c>
      <c r="C489" t="s">
        <v>2449</v>
      </c>
      <c r="D489" t="s">
        <v>2450</v>
      </c>
      <c r="E489" t="s">
        <v>2451</v>
      </c>
      <c r="F489" t="s">
        <v>358</v>
      </c>
      <c r="G489" t="s">
        <v>2452</v>
      </c>
      <c r="H489" t="s">
        <v>2453</v>
      </c>
      <c r="I489">
        <v>9</v>
      </c>
      <c r="J489">
        <v>9</v>
      </c>
      <c r="K489">
        <v>2015</v>
      </c>
      <c r="L489" t="s">
        <v>69</v>
      </c>
      <c r="M489" s="2" t="s">
        <v>5821</v>
      </c>
      <c r="Q489" s="2" t="s">
        <v>5333</v>
      </c>
      <c r="R489" s="2" t="s">
        <v>5433</v>
      </c>
    </row>
    <row r="491" spans="2:18" x14ac:dyDescent="0.25">
      <c r="B491">
        <v>589</v>
      </c>
      <c r="C491" t="s">
        <v>2969</v>
      </c>
      <c r="D491" t="s">
        <v>2970</v>
      </c>
      <c r="E491" s="2" t="s">
        <v>2971</v>
      </c>
      <c r="F491" t="s">
        <v>1267</v>
      </c>
      <c r="G491" t="s">
        <v>69</v>
      </c>
      <c r="H491" t="s">
        <v>2972</v>
      </c>
      <c r="I491">
        <v>10</v>
      </c>
      <c r="J491">
        <v>10</v>
      </c>
      <c r="K491">
        <v>2014</v>
      </c>
      <c r="L491" t="s">
        <v>69</v>
      </c>
      <c r="M491" s="2" t="s">
        <v>5550</v>
      </c>
      <c r="P491" t="s">
        <v>5549</v>
      </c>
      <c r="Q491" s="2" t="s">
        <v>5333</v>
      </c>
      <c r="R491" s="2" t="s">
        <v>5433</v>
      </c>
    </row>
    <row r="492" spans="2:18" x14ac:dyDescent="0.25">
      <c r="B492">
        <v>590</v>
      </c>
      <c r="C492" t="s">
        <v>3181</v>
      </c>
      <c r="D492" t="s">
        <v>3182</v>
      </c>
      <c r="E492" t="s">
        <v>3183</v>
      </c>
      <c r="F492" t="s">
        <v>3184</v>
      </c>
      <c r="G492" t="s">
        <v>3185</v>
      </c>
      <c r="H492" t="s">
        <v>3186</v>
      </c>
      <c r="I492">
        <v>8</v>
      </c>
      <c r="J492">
        <v>9</v>
      </c>
      <c r="K492">
        <v>2013</v>
      </c>
      <c r="L492" t="s">
        <v>69</v>
      </c>
      <c r="Q492" s="2" t="s">
        <v>5570</v>
      </c>
      <c r="R492" s="2" t="s">
        <v>5432</v>
      </c>
    </row>
    <row r="493" spans="2:18" x14ac:dyDescent="0.25">
      <c r="E493" s="2"/>
      <c r="M493" s="2"/>
      <c r="Q493" s="2"/>
      <c r="R493" s="2"/>
    </row>
    <row r="494" spans="2:18" x14ac:dyDescent="0.25">
      <c r="B494">
        <v>592</v>
      </c>
      <c r="C494" t="s">
        <v>3733</v>
      </c>
      <c r="D494" t="s">
        <v>3734</v>
      </c>
      <c r="E494" s="2" t="s">
        <v>3735</v>
      </c>
      <c r="F494" t="s">
        <v>111</v>
      </c>
      <c r="G494" t="s">
        <v>3736</v>
      </c>
      <c r="H494" t="s">
        <v>3737</v>
      </c>
      <c r="I494">
        <v>29</v>
      </c>
      <c r="J494">
        <v>29</v>
      </c>
      <c r="K494">
        <v>2012</v>
      </c>
      <c r="L494" t="s">
        <v>69</v>
      </c>
      <c r="M494" s="2" t="s">
        <v>5551</v>
      </c>
      <c r="P494" t="s">
        <v>5824</v>
      </c>
      <c r="Q494" s="2" t="s">
        <v>5319</v>
      </c>
      <c r="R494" s="2" t="s">
        <v>5432</v>
      </c>
    </row>
    <row r="495" spans="2:18" x14ac:dyDescent="0.25">
      <c r="B495">
        <v>593</v>
      </c>
      <c r="C495" t="s">
        <v>3419</v>
      </c>
      <c r="D495" t="s">
        <v>3420</v>
      </c>
      <c r="E495" t="s">
        <v>3421</v>
      </c>
      <c r="F495" t="s">
        <v>1267</v>
      </c>
      <c r="G495" t="s">
        <v>69</v>
      </c>
      <c r="H495" t="s">
        <v>3422</v>
      </c>
      <c r="I495">
        <v>10</v>
      </c>
      <c r="J495">
        <v>12</v>
      </c>
      <c r="K495">
        <v>2013</v>
      </c>
      <c r="L495" t="s">
        <v>69</v>
      </c>
      <c r="M495" s="2" t="s">
        <v>5825</v>
      </c>
      <c r="Q495" s="2" t="s">
        <v>5333</v>
      </c>
      <c r="R495" s="2" t="s">
        <v>5433</v>
      </c>
    </row>
    <row r="496" spans="2:18" x14ac:dyDescent="0.25">
      <c r="B496">
        <v>594</v>
      </c>
      <c r="C496" t="s">
        <v>3456</v>
      </c>
      <c r="D496" t="s">
        <v>3457</v>
      </c>
      <c r="E496" s="2" t="s">
        <v>3458</v>
      </c>
      <c r="F496" t="s">
        <v>1267</v>
      </c>
      <c r="G496" t="s">
        <v>69</v>
      </c>
      <c r="H496" t="s">
        <v>3459</v>
      </c>
      <c r="I496">
        <v>7</v>
      </c>
      <c r="J496">
        <v>10</v>
      </c>
      <c r="K496">
        <v>2013</v>
      </c>
      <c r="L496" t="s">
        <v>69</v>
      </c>
      <c r="M496" s="2" t="s">
        <v>5826</v>
      </c>
      <c r="P496" t="s">
        <v>5827</v>
      </c>
      <c r="Q496" s="2" t="s">
        <v>5319</v>
      </c>
      <c r="R496" s="2" t="s">
        <v>5432</v>
      </c>
    </row>
    <row r="497" spans="2:18" x14ac:dyDescent="0.25">
      <c r="B497">
        <v>595</v>
      </c>
      <c r="C497" t="s">
        <v>2516</v>
      </c>
      <c r="D497" t="s">
        <v>2517</v>
      </c>
      <c r="E497" s="2" t="s">
        <v>2518</v>
      </c>
      <c r="F497" t="s">
        <v>348</v>
      </c>
      <c r="G497" t="s">
        <v>2519</v>
      </c>
      <c r="H497" t="s">
        <v>2520</v>
      </c>
      <c r="I497">
        <v>9</v>
      </c>
      <c r="J497">
        <v>9</v>
      </c>
      <c r="K497">
        <v>2015</v>
      </c>
      <c r="L497" t="s">
        <v>69</v>
      </c>
      <c r="M497" s="2"/>
      <c r="Q497" s="2" t="s">
        <v>5319</v>
      </c>
      <c r="R497" s="2" t="s">
        <v>5432</v>
      </c>
    </row>
    <row r="498" spans="2:18" x14ac:dyDescent="0.25">
      <c r="B498">
        <v>596</v>
      </c>
      <c r="C498" t="s">
        <v>2271</v>
      </c>
      <c r="D498" t="s">
        <v>2272</v>
      </c>
      <c r="E498" t="s">
        <v>2273</v>
      </c>
      <c r="F498" t="s">
        <v>206</v>
      </c>
      <c r="G498" t="s">
        <v>2274</v>
      </c>
      <c r="H498" t="s">
        <v>2275</v>
      </c>
      <c r="I498">
        <v>6</v>
      </c>
      <c r="J498">
        <v>6</v>
      </c>
      <c r="K498">
        <v>2016</v>
      </c>
      <c r="L498" t="s">
        <v>69</v>
      </c>
      <c r="M498" s="2" t="s">
        <v>5551</v>
      </c>
      <c r="Q498" s="2" t="s">
        <v>5319</v>
      </c>
      <c r="R498" s="2" t="s">
        <v>5432</v>
      </c>
    </row>
    <row r="499" spans="2:18" x14ac:dyDescent="0.25">
      <c r="B499">
        <v>597</v>
      </c>
      <c r="C499" t="s">
        <v>1875</v>
      </c>
      <c r="D499" t="s">
        <v>1876</v>
      </c>
      <c r="E499" t="s">
        <v>1877</v>
      </c>
      <c r="F499" t="s">
        <v>82</v>
      </c>
      <c r="G499" t="s">
        <v>1878</v>
      </c>
      <c r="H499" t="s">
        <v>1879</v>
      </c>
      <c r="I499">
        <v>16</v>
      </c>
      <c r="J499">
        <v>19</v>
      </c>
      <c r="K499">
        <v>2017</v>
      </c>
      <c r="L499" t="s">
        <v>69</v>
      </c>
      <c r="M499" s="2" t="s">
        <v>5567</v>
      </c>
      <c r="Q499" s="2" t="s">
        <v>5319</v>
      </c>
      <c r="R499" s="2" t="s">
        <v>5432</v>
      </c>
    </row>
    <row r="500" spans="2:18" x14ac:dyDescent="0.25">
      <c r="B500">
        <v>598</v>
      </c>
      <c r="C500" t="s">
        <v>3989</v>
      </c>
      <c r="D500" t="s">
        <v>3990</v>
      </c>
      <c r="E500" t="s">
        <v>3991</v>
      </c>
      <c r="F500" t="s">
        <v>416</v>
      </c>
      <c r="G500" t="s">
        <v>3992</v>
      </c>
      <c r="H500" t="s">
        <v>3993</v>
      </c>
      <c r="I500">
        <v>81</v>
      </c>
      <c r="J500">
        <v>87</v>
      </c>
      <c r="K500">
        <v>2011</v>
      </c>
      <c r="L500" t="s">
        <v>69</v>
      </c>
      <c r="M500" s="2" t="s">
        <v>5656</v>
      </c>
      <c r="Q500" s="2" t="s">
        <v>5333</v>
      </c>
      <c r="R500" s="2" t="s">
        <v>5433</v>
      </c>
    </row>
    <row r="503" spans="2:18" x14ac:dyDescent="0.25">
      <c r="B503">
        <v>601</v>
      </c>
      <c r="C503" t="s">
        <v>2157</v>
      </c>
      <c r="D503" t="s">
        <v>2158</v>
      </c>
      <c r="E503" s="2" t="s">
        <v>2159</v>
      </c>
      <c r="F503" t="s">
        <v>332</v>
      </c>
      <c r="G503" t="s">
        <v>2160</v>
      </c>
      <c r="H503" t="s">
        <v>2161</v>
      </c>
      <c r="I503">
        <v>8</v>
      </c>
      <c r="J503">
        <v>8</v>
      </c>
      <c r="K503">
        <v>2016</v>
      </c>
      <c r="L503" t="s">
        <v>69</v>
      </c>
      <c r="M503" s="2" t="s">
        <v>5597</v>
      </c>
      <c r="Q503" s="2" t="s">
        <v>5333</v>
      </c>
      <c r="R503" s="2" t="s">
        <v>5433</v>
      </c>
    </row>
  </sheetData>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0"/>
  <sheetViews>
    <sheetView topLeftCell="A19" workbookViewId="0">
      <selection activeCell="B42" sqref="B42"/>
    </sheetView>
  </sheetViews>
  <sheetFormatPr defaultRowHeight="13.2" x14ac:dyDescent="0.25"/>
  <cols>
    <col min="1" max="1" width="9.109375" bestFit="1" customWidth="1"/>
  </cols>
  <sheetData>
    <row r="1" spans="1:2" x14ac:dyDescent="0.25">
      <c r="A1" s="1">
        <v>44221</v>
      </c>
      <c r="B1" t="s">
        <v>5264</v>
      </c>
    </row>
    <row r="2" spans="1:2" x14ac:dyDescent="0.25">
      <c r="B2" s="4" t="s">
        <v>5265</v>
      </c>
    </row>
    <row r="3" spans="1:2" x14ac:dyDescent="0.25">
      <c r="B3" s="2" t="s">
        <v>5829</v>
      </c>
    </row>
    <row r="4" spans="1:2" x14ac:dyDescent="0.25">
      <c r="B4" t="s">
        <v>5266</v>
      </c>
    </row>
    <row r="5" spans="1:2" x14ac:dyDescent="0.25">
      <c r="B5" t="s">
        <v>5267</v>
      </c>
    </row>
    <row r="6" spans="1:2" x14ac:dyDescent="0.25">
      <c r="B6" t="s">
        <v>5268</v>
      </c>
    </row>
    <row r="7" spans="1:2" x14ac:dyDescent="0.25">
      <c r="B7" t="s">
        <v>5269</v>
      </c>
    </row>
    <row r="8" spans="1:2" x14ac:dyDescent="0.25">
      <c r="B8" t="s">
        <v>5272</v>
      </c>
    </row>
    <row r="9" spans="1:2" x14ac:dyDescent="0.25">
      <c r="B9" t="s">
        <v>5271</v>
      </c>
    </row>
    <row r="10" spans="1:2" x14ac:dyDescent="0.25">
      <c r="B10" s="2" t="s">
        <v>5291</v>
      </c>
    </row>
    <row r="11" spans="1:2" x14ac:dyDescent="0.25">
      <c r="A11" s="1">
        <v>44222</v>
      </c>
      <c r="B11" s="2" t="s">
        <v>5359</v>
      </c>
    </row>
    <row r="12" spans="1:2" x14ac:dyDescent="0.25">
      <c r="B12" s="2" t="s">
        <v>5360</v>
      </c>
    </row>
    <row r="13" spans="1:2" x14ac:dyDescent="0.25">
      <c r="A13" s="1">
        <v>44223</v>
      </c>
      <c r="B13" s="2" t="s">
        <v>5366</v>
      </c>
    </row>
    <row r="14" spans="1:2" x14ac:dyDescent="0.25">
      <c r="A14" s="1">
        <v>44225</v>
      </c>
      <c r="B14" s="2" t="s">
        <v>5366</v>
      </c>
    </row>
    <row r="15" spans="1:2" x14ac:dyDescent="0.25">
      <c r="B15" s="3" t="s">
        <v>5367</v>
      </c>
    </row>
    <row r="16" spans="1:2" x14ac:dyDescent="0.25">
      <c r="B16" s="3" t="s">
        <v>5368</v>
      </c>
    </row>
    <row r="17" spans="1:6" x14ac:dyDescent="0.25">
      <c r="B17" s="3" t="s">
        <v>5400</v>
      </c>
    </row>
    <row r="18" spans="1:6" x14ac:dyDescent="0.25">
      <c r="B18" s="3" t="s">
        <v>5369</v>
      </c>
    </row>
    <row r="19" spans="1:6" x14ac:dyDescent="0.25">
      <c r="B19" s="3" t="s">
        <v>5389</v>
      </c>
      <c r="C19" s="2" t="s">
        <v>5390</v>
      </c>
      <c r="D19" s="2" t="s">
        <v>5391</v>
      </c>
      <c r="E19" s="2" t="s">
        <v>5392</v>
      </c>
      <c r="F19" s="2" t="s">
        <v>5393</v>
      </c>
    </row>
    <row r="20" spans="1:6" x14ac:dyDescent="0.25">
      <c r="A20" s="1">
        <v>44228</v>
      </c>
      <c r="B20" s="2" t="s">
        <v>5366</v>
      </c>
    </row>
    <row r="21" spans="1:6" x14ac:dyDescent="0.25">
      <c r="B21" s="2" t="s">
        <v>5828</v>
      </c>
    </row>
    <row r="22" spans="1:6" x14ac:dyDescent="0.25">
      <c r="B22" s="4" t="s">
        <v>5832</v>
      </c>
    </row>
    <row r="23" spans="1:6" x14ac:dyDescent="0.25">
      <c r="A23" s="1">
        <v>44229</v>
      </c>
      <c r="B23" s="2" t="s">
        <v>5830</v>
      </c>
    </row>
    <row r="24" spans="1:6" x14ac:dyDescent="0.25">
      <c r="B24" s="2" t="s">
        <v>5831</v>
      </c>
    </row>
    <row r="25" spans="1:6" x14ac:dyDescent="0.25">
      <c r="B25" s="2" t="s">
        <v>5833</v>
      </c>
    </row>
    <row r="26" spans="1:6" x14ac:dyDescent="0.25">
      <c r="A26" s="1">
        <v>44230</v>
      </c>
      <c r="B26" s="2" t="s">
        <v>5844</v>
      </c>
    </row>
    <row r="27" spans="1:6" x14ac:dyDescent="0.25">
      <c r="A27" s="1">
        <v>44232</v>
      </c>
      <c r="B27" s="2" t="s">
        <v>5864</v>
      </c>
    </row>
    <row r="28" spans="1:6" x14ac:dyDescent="0.25">
      <c r="B28" s="2" t="s">
        <v>5865</v>
      </c>
    </row>
    <row r="29" spans="1:6" x14ac:dyDescent="0.25">
      <c r="A29" s="1">
        <v>44235</v>
      </c>
      <c r="B29" s="2" t="s">
        <v>5366</v>
      </c>
    </row>
    <row r="30" spans="1:6" x14ac:dyDescent="0.25">
      <c r="A30" s="1">
        <v>44236</v>
      </c>
      <c r="B30" s="2" t="s">
        <v>5366</v>
      </c>
    </row>
    <row r="31" spans="1:6" x14ac:dyDescent="0.25">
      <c r="A31" s="1">
        <v>44238</v>
      </c>
      <c r="B31" s="2" t="s">
        <v>5366</v>
      </c>
    </row>
    <row r="32" spans="1:6" x14ac:dyDescent="0.25">
      <c r="A32" s="1">
        <v>44242</v>
      </c>
      <c r="B32" s="2" t="s">
        <v>5366</v>
      </c>
    </row>
    <row r="33" spans="1:2" x14ac:dyDescent="0.25">
      <c r="A33" s="1">
        <v>44243</v>
      </c>
      <c r="B33" s="2" t="s">
        <v>5366</v>
      </c>
    </row>
    <row r="34" spans="1:2" x14ac:dyDescent="0.25">
      <c r="A34" s="1">
        <v>44244</v>
      </c>
      <c r="B34" s="2" t="s">
        <v>5366</v>
      </c>
    </row>
    <row r="35" spans="1:2" x14ac:dyDescent="0.25">
      <c r="B35" s="2" t="s">
        <v>5917</v>
      </c>
    </row>
    <row r="36" spans="1:2" x14ac:dyDescent="0.25">
      <c r="A36" s="1">
        <v>44245</v>
      </c>
      <c r="B36" s="2" t="s">
        <v>5366</v>
      </c>
    </row>
    <row r="37" spans="1:2" x14ac:dyDescent="0.25">
      <c r="A37" s="1">
        <v>44246</v>
      </c>
      <c r="B37" s="2" t="s">
        <v>5366</v>
      </c>
    </row>
    <row r="38" spans="1:2" x14ac:dyDescent="0.25">
      <c r="A38" s="1">
        <v>44249</v>
      </c>
      <c r="B38" s="2" t="s">
        <v>5366</v>
      </c>
    </row>
    <row r="39" spans="1:2" x14ac:dyDescent="0.25">
      <c r="A39" s="1">
        <v>44250</v>
      </c>
      <c r="B39" s="2" t="s">
        <v>5366</v>
      </c>
    </row>
    <row r="40" spans="1:2" x14ac:dyDescent="0.25">
      <c r="B40" s="2" t="s">
        <v>6087</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99"/>
  <sheetViews>
    <sheetView topLeftCell="A172" workbookViewId="0">
      <selection activeCell="G204" sqref="G204"/>
    </sheetView>
  </sheetViews>
  <sheetFormatPr defaultRowHeight="13.2" x14ac:dyDescent="0.25"/>
  <sheetData>
    <row r="1" spans="1:31" x14ac:dyDescent="0.25">
      <c r="A1" s="2" t="s">
        <v>5296</v>
      </c>
      <c r="B1" s="2" t="s">
        <v>5294</v>
      </c>
      <c r="C1" s="2"/>
      <c r="D1" t="s">
        <v>5270</v>
      </c>
      <c r="E1" t="s">
        <v>1</v>
      </c>
      <c r="F1" t="s">
        <v>5</v>
      </c>
      <c r="G1" t="s">
        <v>8</v>
      </c>
      <c r="H1" t="s">
        <v>9</v>
      </c>
      <c r="I1" t="s">
        <v>19</v>
      </c>
      <c r="J1" t="s">
        <v>20</v>
      </c>
      <c r="K1" t="s">
        <v>31</v>
      </c>
      <c r="L1" t="s">
        <v>32</v>
      </c>
      <c r="M1" t="s">
        <v>44</v>
      </c>
      <c r="N1" t="s">
        <v>5273</v>
      </c>
      <c r="O1" t="s">
        <v>5274</v>
      </c>
      <c r="P1" t="s">
        <v>5275</v>
      </c>
      <c r="Q1" t="s">
        <v>5276</v>
      </c>
      <c r="R1" t="s">
        <v>5277</v>
      </c>
      <c r="S1" t="s">
        <v>5278</v>
      </c>
      <c r="T1" t="s">
        <v>5279</v>
      </c>
      <c r="U1" t="s">
        <v>5280</v>
      </c>
      <c r="V1" t="s">
        <v>5281</v>
      </c>
      <c r="W1" t="s">
        <v>5282</v>
      </c>
      <c r="X1" t="s">
        <v>5283</v>
      </c>
      <c r="Y1" t="s">
        <v>5284</v>
      </c>
      <c r="Z1" t="s">
        <v>5285</v>
      </c>
      <c r="AA1" s="2" t="s">
        <v>5286</v>
      </c>
      <c r="AB1" s="2" t="s">
        <v>5287</v>
      </c>
      <c r="AC1" s="2" t="s">
        <v>5288</v>
      </c>
      <c r="AD1" s="2" t="s">
        <v>5289</v>
      </c>
      <c r="AE1" s="2" t="s">
        <v>5290</v>
      </c>
    </row>
    <row r="2" spans="1:31" x14ac:dyDescent="0.25">
      <c r="A2" s="2" t="s">
        <v>5298</v>
      </c>
      <c r="B2" s="2" t="s">
        <v>5297</v>
      </c>
      <c r="C2" s="2"/>
      <c r="D2">
        <v>2</v>
      </c>
      <c r="E2" t="s">
        <v>1736</v>
      </c>
      <c r="F2" t="s">
        <v>1737</v>
      </c>
      <c r="G2" t="s">
        <v>1738</v>
      </c>
      <c r="H2" t="s">
        <v>1168</v>
      </c>
      <c r="I2" t="s">
        <v>1739</v>
      </c>
      <c r="J2" t="s">
        <v>1740</v>
      </c>
      <c r="K2">
        <v>8</v>
      </c>
      <c r="L2">
        <v>8</v>
      </c>
      <c r="M2">
        <v>2017</v>
      </c>
    </row>
    <row r="3" spans="1:31" x14ac:dyDescent="0.25">
      <c r="A3" s="2" t="s">
        <v>5299</v>
      </c>
      <c r="B3" s="2" t="s">
        <v>5300</v>
      </c>
      <c r="C3" s="2"/>
      <c r="D3">
        <v>3</v>
      </c>
      <c r="E3" t="s">
        <v>2388</v>
      </c>
      <c r="F3" t="s">
        <v>2389</v>
      </c>
      <c r="G3" t="s">
        <v>2390</v>
      </c>
      <c r="H3" t="s">
        <v>72</v>
      </c>
      <c r="I3" t="s">
        <v>2391</v>
      </c>
      <c r="J3" t="s">
        <v>2392</v>
      </c>
      <c r="K3">
        <v>85</v>
      </c>
      <c r="L3">
        <v>86</v>
      </c>
      <c r="M3">
        <v>2015</v>
      </c>
    </row>
    <row r="4" spans="1:31" x14ac:dyDescent="0.25">
      <c r="A4" s="2" t="s">
        <v>5299</v>
      </c>
      <c r="B4" s="2" t="s">
        <v>5301</v>
      </c>
      <c r="C4" s="2"/>
      <c r="D4">
        <v>4</v>
      </c>
      <c r="E4" t="s">
        <v>641</v>
      </c>
      <c r="F4" t="s">
        <v>642</v>
      </c>
      <c r="G4" t="s">
        <v>643</v>
      </c>
      <c r="H4" t="s">
        <v>644</v>
      </c>
      <c r="I4" t="s">
        <v>645</v>
      </c>
      <c r="J4" t="s">
        <v>646</v>
      </c>
      <c r="K4">
        <v>3</v>
      </c>
      <c r="L4">
        <v>3</v>
      </c>
      <c r="M4">
        <v>2019</v>
      </c>
    </row>
    <row r="5" spans="1:31" x14ac:dyDescent="0.25">
      <c r="A5" s="2" t="s">
        <v>5298</v>
      </c>
      <c r="B5" s="2" t="s">
        <v>5302</v>
      </c>
      <c r="C5" s="2"/>
      <c r="D5">
        <v>5</v>
      </c>
      <c r="E5" t="s">
        <v>282</v>
      </c>
      <c r="F5" t="s">
        <v>283</v>
      </c>
      <c r="G5" t="s">
        <v>284</v>
      </c>
      <c r="H5" t="s">
        <v>285</v>
      </c>
      <c r="I5" t="s">
        <v>286</v>
      </c>
      <c r="J5" t="s">
        <v>287</v>
      </c>
      <c r="K5">
        <v>0</v>
      </c>
      <c r="L5">
        <v>0</v>
      </c>
      <c r="M5">
        <v>2020</v>
      </c>
    </row>
    <row r="6" spans="1:31" x14ac:dyDescent="0.25">
      <c r="A6" s="2" t="s">
        <v>5299</v>
      </c>
      <c r="B6" s="2" t="s">
        <v>5303</v>
      </c>
      <c r="C6" s="2"/>
      <c r="D6">
        <v>6</v>
      </c>
      <c r="E6" t="s">
        <v>1865</v>
      </c>
      <c r="F6" t="s">
        <v>1866</v>
      </c>
      <c r="G6" t="s">
        <v>1867</v>
      </c>
      <c r="H6" t="s">
        <v>1868</v>
      </c>
      <c r="I6" t="s">
        <v>1869</v>
      </c>
      <c r="J6" t="s">
        <v>1870</v>
      </c>
      <c r="K6">
        <v>17</v>
      </c>
      <c r="L6">
        <v>17</v>
      </c>
      <c r="M6">
        <v>2017</v>
      </c>
    </row>
    <row r="7" spans="1:31" x14ac:dyDescent="0.25">
      <c r="A7" s="2" t="s">
        <v>5299</v>
      </c>
      <c r="D7">
        <v>7</v>
      </c>
      <c r="E7" t="s">
        <v>976</v>
      </c>
      <c r="F7" t="s">
        <v>977</v>
      </c>
      <c r="G7" t="s">
        <v>978</v>
      </c>
      <c r="H7" t="s">
        <v>544</v>
      </c>
      <c r="I7" t="s">
        <v>979</v>
      </c>
      <c r="J7" t="s">
        <v>980</v>
      </c>
      <c r="K7">
        <v>22</v>
      </c>
      <c r="L7">
        <v>21</v>
      </c>
      <c r="M7">
        <v>2019</v>
      </c>
    </row>
    <row r="8" spans="1:31" x14ac:dyDescent="0.25">
      <c r="A8" s="2" t="s">
        <v>5299</v>
      </c>
      <c r="B8" s="3" t="s">
        <v>5314</v>
      </c>
      <c r="C8" s="3"/>
      <c r="D8">
        <v>9</v>
      </c>
      <c r="E8" t="s">
        <v>4797</v>
      </c>
      <c r="F8" t="s">
        <v>4798</v>
      </c>
      <c r="G8" t="s">
        <v>4799</v>
      </c>
      <c r="H8" t="s">
        <v>394</v>
      </c>
      <c r="I8" t="s">
        <v>4800</v>
      </c>
      <c r="J8" t="s">
        <v>4801</v>
      </c>
      <c r="K8">
        <v>139</v>
      </c>
      <c r="L8">
        <v>141</v>
      </c>
      <c r="M8">
        <v>2007</v>
      </c>
    </row>
    <row r="9" spans="1:31" x14ac:dyDescent="0.25">
      <c r="A9" s="2" t="s">
        <v>5316</v>
      </c>
      <c r="B9" s="3" t="s">
        <v>5315</v>
      </c>
      <c r="C9" s="3"/>
      <c r="D9">
        <v>10</v>
      </c>
      <c r="E9" t="s">
        <v>3369</v>
      </c>
      <c r="F9" t="s">
        <v>3370</v>
      </c>
      <c r="G9" t="s">
        <v>3371</v>
      </c>
      <c r="H9" t="s">
        <v>72</v>
      </c>
      <c r="I9" t="s">
        <v>3372</v>
      </c>
      <c r="J9" t="s">
        <v>3373</v>
      </c>
      <c r="K9">
        <v>219</v>
      </c>
      <c r="L9">
        <v>224</v>
      </c>
      <c r="M9">
        <v>2013</v>
      </c>
    </row>
    <row r="10" spans="1:31" x14ac:dyDescent="0.25">
      <c r="A10" s="2" t="s">
        <v>5320</v>
      </c>
      <c r="D10">
        <v>12</v>
      </c>
      <c r="E10" t="s">
        <v>4758</v>
      </c>
      <c r="F10" t="s">
        <v>4759</v>
      </c>
      <c r="G10" t="s">
        <v>4760</v>
      </c>
      <c r="H10" t="s">
        <v>416</v>
      </c>
      <c r="I10" t="s">
        <v>4761</v>
      </c>
      <c r="J10" t="s">
        <v>4762</v>
      </c>
      <c r="K10">
        <v>175</v>
      </c>
      <c r="L10">
        <v>178</v>
      </c>
      <c r="M10">
        <v>2008</v>
      </c>
    </row>
    <row r="11" spans="1:31" x14ac:dyDescent="0.25">
      <c r="A11" s="2" t="s">
        <v>5321</v>
      </c>
      <c r="D11">
        <v>13</v>
      </c>
      <c r="E11" t="s">
        <v>2431</v>
      </c>
      <c r="F11" t="s">
        <v>2432</v>
      </c>
      <c r="G11" t="s">
        <v>2433</v>
      </c>
      <c r="H11" t="s">
        <v>2434</v>
      </c>
      <c r="I11" t="s">
        <v>69</v>
      </c>
      <c r="J11" t="s">
        <v>2435</v>
      </c>
      <c r="K11">
        <v>60</v>
      </c>
      <c r="L11">
        <v>61</v>
      </c>
      <c r="M11">
        <v>2015</v>
      </c>
      <c r="N11" t="s">
        <v>69</v>
      </c>
    </row>
    <row r="12" spans="1:31" x14ac:dyDescent="0.25">
      <c r="A12" s="2" t="s">
        <v>5322</v>
      </c>
      <c r="D12">
        <v>14</v>
      </c>
      <c r="E12" t="s">
        <v>5015</v>
      </c>
      <c r="F12" t="s">
        <v>5015</v>
      </c>
      <c r="G12" s="2" t="s">
        <v>5016</v>
      </c>
      <c r="H12" t="s">
        <v>5017</v>
      </c>
      <c r="I12" t="s">
        <v>5018</v>
      </c>
      <c r="J12" t="s">
        <v>5019</v>
      </c>
      <c r="K12">
        <v>37</v>
      </c>
      <c r="L12">
        <v>40</v>
      </c>
      <c r="M12">
        <v>2006</v>
      </c>
    </row>
    <row r="13" spans="1:31" x14ac:dyDescent="0.25">
      <c r="A13" s="2" t="s">
        <v>5299</v>
      </c>
      <c r="D13">
        <v>15</v>
      </c>
      <c r="E13" t="s">
        <v>2033</v>
      </c>
      <c r="F13" t="s">
        <v>2034</v>
      </c>
      <c r="G13" t="s">
        <v>2035</v>
      </c>
      <c r="H13" t="s">
        <v>1041</v>
      </c>
      <c r="I13" t="s">
        <v>69</v>
      </c>
      <c r="J13" t="s">
        <v>2036</v>
      </c>
      <c r="K13">
        <v>11</v>
      </c>
      <c r="L13">
        <v>12</v>
      </c>
      <c r="M13">
        <v>2016</v>
      </c>
    </row>
    <row r="14" spans="1:31" x14ac:dyDescent="0.25">
      <c r="A14" s="2" t="s">
        <v>5299</v>
      </c>
      <c r="B14" s="3" t="s">
        <v>5323</v>
      </c>
      <c r="C14" s="3"/>
      <c r="D14">
        <v>16</v>
      </c>
      <c r="E14" t="s">
        <v>2598</v>
      </c>
      <c r="F14" t="s">
        <v>2599</v>
      </c>
      <c r="G14" t="s">
        <v>2600</v>
      </c>
      <c r="H14" t="s">
        <v>1267</v>
      </c>
      <c r="I14" t="s">
        <v>69</v>
      </c>
      <c r="J14" t="s">
        <v>2601</v>
      </c>
      <c r="K14">
        <v>32</v>
      </c>
      <c r="L14">
        <v>32</v>
      </c>
      <c r="M14">
        <v>2015</v>
      </c>
      <c r="N14" t="s">
        <v>69</v>
      </c>
    </row>
    <row r="15" spans="1:31" x14ac:dyDescent="0.25">
      <c r="A15" s="2" t="s">
        <v>5299</v>
      </c>
      <c r="D15">
        <v>17</v>
      </c>
      <c r="E15" t="s">
        <v>2747</v>
      </c>
      <c r="F15" t="s">
        <v>2748</v>
      </c>
      <c r="G15" t="s">
        <v>2749</v>
      </c>
      <c r="H15" t="s">
        <v>332</v>
      </c>
      <c r="I15" t="s">
        <v>2750</v>
      </c>
      <c r="J15" t="s">
        <v>2751</v>
      </c>
      <c r="K15">
        <v>39</v>
      </c>
      <c r="L15">
        <v>45</v>
      </c>
      <c r="M15">
        <v>2014</v>
      </c>
    </row>
    <row r="16" spans="1:31" x14ac:dyDescent="0.25">
      <c r="A16" s="2" t="s">
        <v>5299</v>
      </c>
      <c r="B16" s="2" t="s">
        <v>5325</v>
      </c>
      <c r="C16" s="2"/>
      <c r="D16">
        <v>19</v>
      </c>
      <c r="E16" t="s">
        <v>4102</v>
      </c>
      <c r="F16" t="s">
        <v>4103</v>
      </c>
      <c r="G16" t="s">
        <v>4104</v>
      </c>
      <c r="H16" t="s">
        <v>1904</v>
      </c>
      <c r="I16" t="s">
        <v>4105</v>
      </c>
      <c r="J16" t="s">
        <v>4106</v>
      </c>
      <c r="K16">
        <v>35</v>
      </c>
      <c r="L16">
        <v>38</v>
      </c>
      <c r="M16">
        <v>2011</v>
      </c>
      <c r="N16" t="s">
        <v>69</v>
      </c>
    </row>
    <row r="17" spans="1:14" x14ac:dyDescent="0.25">
      <c r="A17" s="2" t="s">
        <v>5299</v>
      </c>
      <c r="D17">
        <v>22</v>
      </c>
      <c r="E17" t="s">
        <v>1330</v>
      </c>
      <c r="F17" t="s">
        <v>1331</v>
      </c>
      <c r="G17" t="s">
        <v>1332</v>
      </c>
      <c r="H17" t="s">
        <v>348</v>
      </c>
      <c r="I17" t="s">
        <v>1333</v>
      </c>
      <c r="J17" t="s">
        <v>1334</v>
      </c>
      <c r="K17">
        <v>10</v>
      </c>
      <c r="L17">
        <v>11</v>
      </c>
      <c r="M17">
        <v>2018</v>
      </c>
      <c r="N17" t="s">
        <v>69</v>
      </c>
    </row>
    <row r="18" spans="1:14" x14ac:dyDescent="0.25">
      <c r="A18" s="2" t="s">
        <v>5299</v>
      </c>
      <c r="D18">
        <v>21</v>
      </c>
      <c r="E18" t="s">
        <v>301</v>
      </c>
      <c r="F18" t="s">
        <v>302</v>
      </c>
      <c r="G18" t="s">
        <v>303</v>
      </c>
      <c r="H18" t="s">
        <v>206</v>
      </c>
      <c r="I18" t="s">
        <v>304</v>
      </c>
      <c r="J18" t="s">
        <v>305</v>
      </c>
      <c r="K18">
        <v>1</v>
      </c>
      <c r="L18">
        <v>1</v>
      </c>
      <c r="M18">
        <v>2020</v>
      </c>
      <c r="N18" t="s">
        <v>69</v>
      </c>
    </row>
    <row r="19" spans="1:14" x14ac:dyDescent="0.25">
      <c r="A19" s="2" t="s">
        <v>5299</v>
      </c>
      <c r="D19">
        <v>23</v>
      </c>
      <c r="E19" t="s">
        <v>4853</v>
      </c>
      <c r="F19" t="s">
        <v>4854</v>
      </c>
      <c r="G19" t="s">
        <v>4855</v>
      </c>
      <c r="H19" t="s">
        <v>416</v>
      </c>
      <c r="I19" t="s">
        <v>4856</v>
      </c>
      <c r="J19" t="s">
        <v>4857</v>
      </c>
      <c r="K19">
        <v>43</v>
      </c>
      <c r="L19">
        <v>44</v>
      </c>
      <c r="M19">
        <v>2007</v>
      </c>
      <c r="N19" t="s">
        <v>69</v>
      </c>
    </row>
    <row r="20" spans="1:14" x14ac:dyDescent="0.25">
      <c r="A20" s="2" t="s">
        <v>5327</v>
      </c>
      <c r="D20">
        <v>24</v>
      </c>
      <c r="E20" t="s">
        <v>4162</v>
      </c>
      <c r="F20" t="s">
        <v>4163</v>
      </c>
      <c r="G20" t="s">
        <v>4164</v>
      </c>
      <c r="H20" t="s">
        <v>416</v>
      </c>
      <c r="I20" t="s">
        <v>4165</v>
      </c>
      <c r="J20" t="s">
        <v>4166</v>
      </c>
      <c r="K20">
        <v>77</v>
      </c>
      <c r="L20">
        <v>77</v>
      </c>
      <c r="M20">
        <v>2011</v>
      </c>
      <c r="N20" t="s">
        <v>69</v>
      </c>
    </row>
    <row r="21" spans="1:14" x14ac:dyDescent="0.25">
      <c r="A21" s="3" t="s">
        <v>5329</v>
      </c>
      <c r="B21" s="2" t="s">
        <v>5328</v>
      </c>
      <c r="C21" s="2"/>
      <c r="D21">
        <v>25</v>
      </c>
      <c r="E21" t="s">
        <v>1217</v>
      </c>
      <c r="F21" t="s">
        <v>1218</v>
      </c>
      <c r="G21" t="s">
        <v>1219</v>
      </c>
      <c r="H21" t="s">
        <v>1220</v>
      </c>
      <c r="I21" t="s">
        <v>1221</v>
      </c>
      <c r="J21" t="s">
        <v>1222</v>
      </c>
      <c r="K21">
        <v>6</v>
      </c>
      <c r="L21">
        <v>6</v>
      </c>
      <c r="M21">
        <v>2018</v>
      </c>
    </row>
    <row r="22" spans="1:14" x14ac:dyDescent="0.25">
      <c r="A22" s="2" t="s">
        <v>5299</v>
      </c>
      <c r="D22">
        <v>27</v>
      </c>
      <c r="E22" t="s">
        <v>4790</v>
      </c>
      <c r="F22" t="s">
        <v>4791</v>
      </c>
      <c r="G22" t="s">
        <v>4792</v>
      </c>
      <c r="H22" t="s">
        <v>544</v>
      </c>
      <c r="I22" t="s">
        <v>4793</v>
      </c>
      <c r="J22" t="s">
        <v>4794</v>
      </c>
      <c r="K22">
        <v>105</v>
      </c>
      <c r="L22">
        <v>105</v>
      </c>
      <c r="M22">
        <v>2008</v>
      </c>
      <c r="N22" t="s">
        <v>69</v>
      </c>
    </row>
    <row r="23" spans="1:14" x14ac:dyDescent="0.25">
      <c r="A23" s="2" t="s">
        <v>5332</v>
      </c>
      <c r="D23">
        <v>30</v>
      </c>
      <c r="E23" t="s">
        <v>5239</v>
      </c>
      <c r="F23" t="s">
        <v>5239</v>
      </c>
      <c r="G23" t="s">
        <v>5240</v>
      </c>
      <c r="H23" t="s">
        <v>1950</v>
      </c>
      <c r="I23" t="s">
        <v>69</v>
      </c>
      <c r="J23" t="s">
        <v>5241</v>
      </c>
      <c r="K23">
        <v>126</v>
      </c>
      <c r="L23">
        <v>127</v>
      </c>
      <c r="M23">
        <v>1998</v>
      </c>
      <c r="N23" t="s">
        <v>69</v>
      </c>
    </row>
    <row r="24" spans="1:14" x14ac:dyDescent="0.25">
      <c r="A24" s="2" t="s">
        <v>5299</v>
      </c>
      <c r="D24">
        <v>33</v>
      </c>
      <c r="E24" t="s">
        <v>1773</v>
      </c>
      <c r="F24" t="s">
        <v>1774</v>
      </c>
      <c r="G24" t="s">
        <v>1775</v>
      </c>
      <c r="H24" t="s">
        <v>348</v>
      </c>
      <c r="I24" t="s">
        <v>1776</v>
      </c>
      <c r="J24" t="s">
        <v>1777</v>
      </c>
      <c r="K24">
        <v>26</v>
      </c>
      <c r="L24">
        <v>27</v>
      </c>
      <c r="M24">
        <v>2017</v>
      </c>
      <c r="N24" t="s">
        <v>69</v>
      </c>
    </row>
    <row r="25" spans="1:14" x14ac:dyDescent="0.25">
      <c r="A25" s="2" t="s">
        <v>5299</v>
      </c>
      <c r="D25">
        <v>34</v>
      </c>
      <c r="E25" t="s">
        <v>223</v>
      </c>
      <c r="F25" t="s">
        <v>224</v>
      </c>
      <c r="G25" t="s">
        <v>225</v>
      </c>
      <c r="H25" t="s">
        <v>206</v>
      </c>
      <c r="I25" t="s">
        <v>226</v>
      </c>
      <c r="J25" t="s">
        <v>227</v>
      </c>
      <c r="K25">
        <v>0</v>
      </c>
      <c r="L25">
        <v>0</v>
      </c>
      <c r="M25">
        <v>2020</v>
      </c>
      <c r="N25" t="s">
        <v>69</v>
      </c>
    </row>
    <row r="26" spans="1:14" x14ac:dyDescent="0.25">
      <c r="A26" s="2" t="s">
        <v>5299</v>
      </c>
      <c r="D26">
        <v>36</v>
      </c>
      <c r="E26" t="s">
        <v>2195</v>
      </c>
      <c r="F26" t="s">
        <v>2196</v>
      </c>
      <c r="G26" t="s">
        <v>2197</v>
      </c>
      <c r="H26" t="s">
        <v>2198</v>
      </c>
      <c r="I26" t="s">
        <v>2199</v>
      </c>
      <c r="J26" t="s">
        <v>2200</v>
      </c>
      <c r="K26">
        <v>8</v>
      </c>
      <c r="L26">
        <v>8</v>
      </c>
      <c r="M26">
        <v>2016</v>
      </c>
      <c r="N26" t="s">
        <v>69</v>
      </c>
    </row>
    <row r="27" spans="1:14" x14ac:dyDescent="0.25">
      <c r="A27" s="2" t="s">
        <v>5299</v>
      </c>
      <c r="D27">
        <v>37</v>
      </c>
      <c r="E27" t="s">
        <v>4552</v>
      </c>
      <c r="F27" t="s">
        <v>4553</v>
      </c>
      <c r="G27" t="s">
        <v>4554</v>
      </c>
      <c r="H27" t="s">
        <v>4555</v>
      </c>
      <c r="I27" t="s">
        <v>4556</v>
      </c>
      <c r="J27" t="s">
        <v>4557</v>
      </c>
      <c r="K27">
        <v>23</v>
      </c>
      <c r="L27">
        <v>24</v>
      </c>
      <c r="M27">
        <v>2009</v>
      </c>
      <c r="N27" t="s">
        <v>69</v>
      </c>
    </row>
    <row r="28" spans="1:14" x14ac:dyDescent="0.25">
      <c r="A28" s="2" t="s">
        <v>5327</v>
      </c>
      <c r="D28">
        <v>39</v>
      </c>
      <c r="E28" t="s">
        <v>4202</v>
      </c>
      <c r="F28" t="s">
        <v>4203</v>
      </c>
      <c r="G28" t="s">
        <v>4204</v>
      </c>
      <c r="H28" t="s">
        <v>416</v>
      </c>
      <c r="I28" t="s">
        <v>4205</v>
      </c>
      <c r="J28" t="s">
        <v>4206</v>
      </c>
      <c r="K28">
        <v>36</v>
      </c>
      <c r="L28">
        <v>36</v>
      </c>
      <c r="M28">
        <v>2011</v>
      </c>
      <c r="N28" t="s">
        <v>69</v>
      </c>
    </row>
    <row r="29" spans="1:14" x14ac:dyDescent="0.25">
      <c r="A29" s="2" t="s">
        <v>5342</v>
      </c>
      <c r="D29">
        <v>42</v>
      </c>
      <c r="E29" t="s">
        <v>3791</v>
      </c>
      <c r="F29" t="s">
        <v>3792</v>
      </c>
      <c r="G29" t="s">
        <v>3793</v>
      </c>
      <c r="H29" t="s">
        <v>1267</v>
      </c>
      <c r="I29" t="s">
        <v>69</v>
      </c>
      <c r="J29" t="s">
        <v>3794</v>
      </c>
      <c r="K29">
        <v>29</v>
      </c>
      <c r="L29">
        <v>30</v>
      </c>
      <c r="M29">
        <v>2012</v>
      </c>
      <c r="N29" t="s">
        <v>69</v>
      </c>
    </row>
    <row r="30" spans="1:14" x14ac:dyDescent="0.25">
      <c r="A30" s="2" t="s">
        <v>5299</v>
      </c>
      <c r="D30">
        <v>41</v>
      </c>
      <c r="E30" t="s">
        <v>3013</v>
      </c>
      <c r="F30" t="s">
        <v>3014</v>
      </c>
      <c r="G30" t="s">
        <v>3015</v>
      </c>
      <c r="H30" t="s">
        <v>348</v>
      </c>
      <c r="I30" t="s">
        <v>3016</v>
      </c>
      <c r="J30" t="s">
        <v>3017</v>
      </c>
      <c r="K30">
        <v>14</v>
      </c>
      <c r="L30">
        <v>14</v>
      </c>
      <c r="M30">
        <v>2014</v>
      </c>
      <c r="N30" t="s">
        <v>69</v>
      </c>
    </row>
    <row r="31" spans="1:14" x14ac:dyDescent="0.25">
      <c r="A31" s="2" t="s">
        <v>5299</v>
      </c>
      <c r="D31">
        <v>40</v>
      </c>
      <c r="E31" t="s">
        <v>903</v>
      </c>
      <c r="F31" t="s">
        <v>904</v>
      </c>
      <c r="G31" t="s">
        <v>905</v>
      </c>
      <c r="H31" t="s">
        <v>906</v>
      </c>
      <c r="I31" t="s">
        <v>907</v>
      </c>
      <c r="J31" t="s">
        <v>908</v>
      </c>
      <c r="K31">
        <v>7</v>
      </c>
      <c r="L31">
        <v>8</v>
      </c>
      <c r="M31">
        <v>2019</v>
      </c>
    </row>
    <row r="32" spans="1:14" x14ac:dyDescent="0.25">
      <c r="A32" s="3" t="s">
        <v>5343</v>
      </c>
      <c r="D32">
        <v>43</v>
      </c>
      <c r="E32" t="s">
        <v>291</v>
      </c>
      <c r="F32" t="s">
        <v>292</v>
      </c>
      <c r="G32" t="s">
        <v>293</v>
      </c>
      <c r="H32" t="s">
        <v>294</v>
      </c>
      <c r="I32" t="s">
        <v>295</v>
      </c>
      <c r="J32" t="s">
        <v>296</v>
      </c>
      <c r="K32">
        <v>3</v>
      </c>
      <c r="L32">
        <v>3</v>
      </c>
      <c r="M32">
        <v>2020</v>
      </c>
      <c r="N32" t="s">
        <v>69</v>
      </c>
    </row>
    <row r="33" spans="1:14" x14ac:dyDescent="0.25">
      <c r="A33" s="2" t="s">
        <v>5299</v>
      </c>
      <c r="D33">
        <v>47</v>
      </c>
      <c r="E33" s="2" t="s">
        <v>1019</v>
      </c>
      <c r="F33" t="s">
        <v>1020</v>
      </c>
      <c r="G33" t="s">
        <v>1021</v>
      </c>
      <c r="H33" t="s">
        <v>332</v>
      </c>
      <c r="I33" t="s">
        <v>1022</v>
      </c>
      <c r="J33" t="s">
        <v>1023</v>
      </c>
      <c r="K33">
        <v>29</v>
      </c>
      <c r="L33">
        <v>30</v>
      </c>
      <c r="M33">
        <v>2019</v>
      </c>
      <c r="N33" t="s">
        <v>69</v>
      </c>
    </row>
    <row r="34" spans="1:14" x14ac:dyDescent="0.25">
      <c r="A34" s="2" t="s">
        <v>5327</v>
      </c>
      <c r="D34">
        <v>51</v>
      </c>
      <c r="E34" t="s">
        <v>3817</v>
      </c>
      <c r="F34" t="s">
        <v>3818</v>
      </c>
      <c r="G34" t="s">
        <v>3819</v>
      </c>
      <c r="H34" t="s">
        <v>72</v>
      </c>
      <c r="I34" t="s">
        <v>3820</v>
      </c>
      <c r="J34" t="s">
        <v>3821</v>
      </c>
      <c r="K34">
        <v>23</v>
      </c>
      <c r="L34">
        <v>24</v>
      </c>
      <c r="M34">
        <v>2012</v>
      </c>
      <c r="N34" t="s">
        <v>69</v>
      </c>
    </row>
    <row r="35" spans="1:14" x14ac:dyDescent="0.25">
      <c r="A35" s="2" t="s">
        <v>5354</v>
      </c>
      <c r="B35" s="3" t="s">
        <v>5355</v>
      </c>
      <c r="C35" s="3"/>
      <c r="D35">
        <v>52</v>
      </c>
      <c r="E35" t="s">
        <v>920</v>
      </c>
      <c r="F35" t="s">
        <v>921</v>
      </c>
      <c r="G35" t="s">
        <v>922</v>
      </c>
      <c r="H35" t="s">
        <v>174</v>
      </c>
      <c r="I35" t="s">
        <v>923</v>
      </c>
      <c r="J35" t="s">
        <v>924</v>
      </c>
      <c r="K35">
        <v>32</v>
      </c>
      <c r="L35">
        <v>32</v>
      </c>
      <c r="M35">
        <v>2019</v>
      </c>
      <c r="N35" t="s">
        <v>69</v>
      </c>
    </row>
    <row r="36" spans="1:14" x14ac:dyDescent="0.25">
      <c r="A36" s="2" t="s">
        <v>5358</v>
      </c>
      <c r="D36">
        <v>54</v>
      </c>
      <c r="E36" t="s">
        <v>3700</v>
      </c>
      <c r="F36" t="s">
        <v>3701</v>
      </c>
      <c r="G36" t="s">
        <v>3702</v>
      </c>
      <c r="H36" t="s">
        <v>416</v>
      </c>
      <c r="I36" t="s">
        <v>3703</v>
      </c>
      <c r="J36" t="s">
        <v>3704</v>
      </c>
      <c r="K36">
        <v>386</v>
      </c>
      <c r="L36">
        <v>388</v>
      </c>
      <c r="M36">
        <v>2012</v>
      </c>
      <c r="N36" t="s">
        <v>69</v>
      </c>
    </row>
    <row r="37" spans="1:14" x14ac:dyDescent="0.25">
      <c r="A37" s="2" t="s">
        <v>5299</v>
      </c>
      <c r="D37">
        <v>55</v>
      </c>
      <c r="E37" t="s">
        <v>2326</v>
      </c>
      <c r="F37" t="s">
        <v>2327</v>
      </c>
      <c r="G37" t="s">
        <v>2328</v>
      </c>
      <c r="H37" t="s">
        <v>2008</v>
      </c>
      <c r="I37" t="s">
        <v>2329</v>
      </c>
      <c r="J37" t="s">
        <v>2330</v>
      </c>
      <c r="K37">
        <v>20</v>
      </c>
      <c r="L37">
        <v>20</v>
      </c>
      <c r="M37">
        <v>2016</v>
      </c>
      <c r="N37" t="s">
        <v>69</v>
      </c>
    </row>
    <row r="38" spans="1:14" x14ac:dyDescent="0.25">
      <c r="A38" s="2" t="s">
        <v>5299</v>
      </c>
      <c r="D38">
        <v>56</v>
      </c>
      <c r="E38" t="s">
        <v>1667</v>
      </c>
      <c r="F38" t="s">
        <v>1668</v>
      </c>
      <c r="G38" t="s">
        <v>1669</v>
      </c>
      <c r="H38" t="s">
        <v>111</v>
      </c>
      <c r="I38" t="s">
        <v>1670</v>
      </c>
      <c r="J38" t="s">
        <v>1671</v>
      </c>
      <c r="K38">
        <v>11</v>
      </c>
      <c r="L38">
        <v>11</v>
      </c>
      <c r="M38">
        <v>2017</v>
      </c>
    </row>
    <row r="39" spans="1:14" x14ac:dyDescent="0.25">
      <c r="A39" s="2" t="s">
        <v>5299</v>
      </c>
      <c r="D39">
        <v>57</v>
      </c>
      <c r="E39" t="s">
        <v>243</v>
      </c>
      <c r="F39" t="s">
        <v>244</v>
      </c>
      <c r="G39" t="s">
        <v>245</v>
      </c>
      <c r="H39" t="s">
        <v>92</v>
      </c>
      <c r="I39" t="s">
        <v>69</v>
      </c>
      <c r="J39" t="s">
        <v>246</v>
      </c>
      <c r="K39">
        <v>1</v>
      </c>
      <c r="L39">
        <v>1</v>
      </c>
      <c r="M39" t="s">
        <v>69</v>
      </c>
      <c r="N39" t="s">
        <v>69</v>
      </c>
    </row>
    <row r="40" spans="1:14" x14ac:dyDescent="0.25">
      <c r="A40" s="2" t="s">
        <v>5299</v>
      </c>
      <c r="D40">
        <v>59</v>
      </c>
      <c r="E40" t="s">
        <v>2370</v>
      </c>
      <c r="F40" t="s">
        <v>2371</v>
      </c>
      <c r="G40" t="s">
        <v>2372</v>
      </c>
      <c r="H40" t="s">
        <v>1168</v>
      </c>
      <c r="I40" t="s">
        <v>2373</v>
      </c>
      <c r="J40" t="s">
        <v>2374</v>
      </c>
      <c r="K40">
        <v>13</v>
      </c>
      <c r="L40">
        <v>13</v>
      </c>
      <c r="M40">
        <v>2015</v>
      </c>
      <c r="N40" t="s">
        <v>69</v>
      </c>
    </row>
    <row r="41" spans="1:14" x14ac:dyDescent="0.25">
      <c r="A41" s="2" t="s">
        <v>5299</v>
      </c>
      <c r="D41">
        <v>61</v>
      </c>
      <c r="E41" t="s">
        <v>4646</v>
      </c>
      <c r="F41" t="s">
        <v>4647</v>
      </c>
      <c r="G41" t="s">
        <v>4648</v>
      </c>
      <c r="H41" t="s">
        <v>416</v>
      </c>
      <c r="I41" t="s">
        <v>4649</v>
      </c>
      <c r="J41" t="s">
        <v>4650</v>
      </c>
      <c r="K41">
        <v>109</v>
      </c>
      <c r="L41">
        <v>112</v>
      </c>
      <c r="M41">
        <v>2008</v>
      </c>
      <c r="N41" t="s">
        <v>69</v>
      </c>
    </row>
    <row r="42" spans="1:14" x14ac:dyDescent="0.25">
      <c r="A42" s="2" t="s">
        <v>5299</v>
      </c>
      <c r="D42">
        <v>63</v>
      </c>
      <c r="E42" t="s">
        <v>2176</v>
      </c>
      <c r="F42" t="s">
        <v>2177</v>
      </c>
      <c r="G42" t="s">
        <v>2178</v>
      </c>
      <c r="H42" t="s">
        <v>2179</v>
      </c>
      <c r="I42" t="s">
        <v>2180</v>
      </c>
      <c r="J42" t="s">
        <v>2181</v>
      </c>
      <c r="K42">
        <v>13</v>
      </c>
      <c r="L42">
        <v>13</v>
      </c>
      <c r="M42">
        <v>2016</v>
      </c>
      <c r="N42" t="s">
        <v>69</v>
      </c>
    </row>
    <row r="43" spans="1:14" x14ac:dyDescent="0.25">
      <c r="A43" s="2" t="s">
        <v>5299</v>
      </c>
      <c r="B43" s="3" t="s">
        <v>5370</v>
      </c>
      <c r="C43" s="3"/>
      <c r="D43">
        <v>64</v>
      </c>
      <c r="E43" t="s">
        <v>2280</v>
      </c>
      <c r="F43" t="s">
        <v>2281</v>
      </c>
      <c r="G43" t="s">
        <v>2282</v>
      </c>
      <c r="H43" t="s">
        <v>184</v>
      </c>
      <c r="I43" t="s">
        <v>2283</v>
      </c>
      <c r="J43" t="s">
        <v>2284</v>
      </c>
      <c r="K43">
        <v>12</v>
      </c>
      <c r="L43">
        <v>13</v>
      </c>
      <c r="M43">
        <v>2016</v>
      </c>
      <c r="N43" t="s">
        <v>69</v>
      </c>
    </row>
    <row r="44" spans="1:14" x14ac:dyDescent="0.25">
      <c r="A44" s="2" t="s">
        <v>5299</v>
      </c>
      <c r="D44">
        <v>65</v>
      </c>
      <c r="E44" t="s">
        <v>1066</v>
      </c>
      <c r="F44" t="s">
        <v>1067</v>
      </c>
      <c r="G44" t="s">
        <v>1068</v>
      </c>
      <c r="H44" t="s">
        <v>1069</v>
      </c>
      <c r="I44" t="s">
        <v>1070</v>
      </c>
      <c r="J44" t="s">
        <v>1071</v>
      </c>
      <c r="K44">
        <v>1</v>
      </c>
      <c r="L44">
        <v>1</v>
      </c>
      <c r="M44">
        <v>2018</v>
      </c>
      <c r="N44" t="s">
        <v>69</v>
      </c>
    </row>
    <row r="45" spans="1:14" x14ac:dyDescent="0.25">
      <c r="A45" s="2" t="s">
        <v>5299</v>
      </c>
      <c r="D45">
        <v>66</v>
      </c>
      <c r="E45" t="s">
        <v>252</v>
      </c>
      <c r="F45" t="s">
        <v>253</v>
      </c>
      <c r="G45" t="s">
        <v>254</v>
      </c>
      <c r="H45" t="s">
        <v>174</v>
      </c>
      <c r="I45" t="s">
        <v>255</v>
      </c>
      <c r="J45" t="s">
        <v>256</v>
      </c>
      <c r="K45">
        <v>0</v>
      </c>
      <c r="L45">
        <v>0</v>
      </c>
      <c r="M45">
        <v>2020</v>
      </c>
      <c r="N45" t="s">
        <v>69</v>
      </c>
    </row>
    <row r="46" spans="1:14" x14ac:dyDescent="0.25">
      <c r="A46" s="2" t="s">
        <v>5375</v>
      </c>
      <c r="D46">
        <v>69</v>
      </c>
      <c r="E46" t="s">
        <v>1048</v>
      </c>
      <c r="F46" t="s">
        <v>1049</v>
      </c>
      <c r="G46" t="s">
        <v>1050</v>
      </c>
      <c r="H46" t="s">
        <v>1051</v>
      </c>
      <c r="I46" t="s">
        <v>1052</v>
      </c>
      <c r="J46" t="s">
        <v>69</v>
      </c>
      <c r="K46">
        <v>2</v>
      </c>
      <c r="L46">
        <v>2</v>
      </c>
      <c r="M46">
        <v>2018</v>
      </c>
      <c r="N46" t="s">
        <v>69</v>
      </c>
    </row>
    <row r="47" spans="1:14" x14ac:dyDescent="0.25">
      <c r="A47" s="2" t="s">
        <v>5299</v>
      </c>
      <c r="D47">
        <v>72</v>
      </c>
      <c r="E47" t="s">
        <v>4521</v>
      </c>
      <c r="F47" t="s">
        <v>4522</v>
      </c>
      <c r="G47" t="s">
        <v>4641</v>
      </c>
      <c r="H47" t="s">
        <v>386</v>
      </c>
      <c r="I47" t="s">
        <v>4642</v>
      </c>
      <c r="J47" t="s">
        <v>4643</v>
      </c>
      <c r="K47">
        <v>113</v>
      </c>
      <c r="L47">
        <v>115</v>
      </c>
      <c r="M47">
        <v>2008</v>
      </c>
      <c r="N47" t="s">
        <v>69</v>
      </c>
    </row>
    <row r="48" spans="1:14" x14ac:dyDescent="0.25">
      <c r="A48" s="2" t="s">
        <v>5299</v>
      </c>
      <c r="D48">
        <v>71</v>
      </c>
      <c r="E48" t="s">
        <v>4521</v>
      </c>
      <c r="F48" t="s">
        <v>4522</v>
      </c>
      <c r="G48" t="s">
        <v>4523</v>
      </c>
      <c r="H48" t="s">
        <v>72</v>
      </c>
      <c r="I48" t="s">
        <v>4524</v>
      </c>
      <c r="J48" t="s">
        <v>4525</v>
      </c>
      <c r="K48">
        <v>37</v>
      </c>
      <c r="L48">
        <v>39</v>
      </c>
      <c r="M48">
        <v>2009</v>
      </c>
      <c r="N48" t="s">
        <v>69</v>
      </c>
    </row>
    <row r="49" spans="1:14" x14ac:dyDescent="0.25">
      <c r="A49" s="2" t="s">
        <v>5299</v>
      </c>
      <c r="D49">
        <v>73</v>
      </c>
      <c r="E49" t="s">
        <v>1138</v>
      </c>
      <c r="F49" t="s">
        <v>1139</v>
      </c>
      <c r="G49" t="s">
        <v>1140</v>
      </c>
      <c r="H49" t="s">
        <v>332</v>
      </c>
      <c r="I49" t="s">
        <v>1141</v>
      </c>
      <c r="J49" t="s">
        <v>1142</v>
      </c>
      <c r="K49">
        <v>13</v>
      </c>
      <c r="L49">
        <v>13</v>
      </c>
      <c r="M49">
        <v>2018</v>
      </c>
      <c r="N49" t="s">
        <v>69</v>
      </c>
    </row>
    <row r="50" spans="1:14" x14ac:dyDescent="0.25">
      <c r="A50" s="2" t="s">
        <v>5299</v>
      </c>
      <c r="D50">
        <v>74</v>
      </c>
      <c r="E50" t="s">
        <v>2148</v>
      </c>
      <c r="F50" t="s">
        <v>2149</v>
      </c>
      <c r="G50" t="s">
        <v>2150</v>
      </c>
      <c r="H50" t="s">
        <v>332</v>
      </c>
      <c r="I50" t="s">
        <v>2151</v>
      </c>
      <c r="J50" t="s">
        <v>2152</v>
      </c>
      <c r="K50">
        <v>15</v>
      </c>
      <c r="L50">
        <v>15</v>
      </c>
      <c r="M50">
        <v>2016</v>
      </c>
      <c r="N50" t="s">
        <v>69</v>
      </c>
    </row>
    <row r="51" spans="1:14" x14ac:dyDescent="0.25">
      <c r="A51" s="2" t="s">
        <v>5299</v>
      </c>
      <c r="D51">
        <v>77</v>
      </c>
      <c r="E51" t="s">
        <v>4774</v>
      </c>
      <c r="F51" t="s">
        <v>4775</v>
      </c>
      <c r="G51" t="s">
        <v>4776</v>
      </c>
      <c r="H51" t="s">
        <v>2537</v>
      </c>
      <c r="I51" t="s">
        <v>4777</v>
      </c>
      <c r="J51" t="s">
        <v>4778</v>
      </c>
      <c r="K51">
        <v>18</v>
      </c>
      <c r="L51">
        <v>19</v>
      </c>
      <c r="M51">
        <v>2008</v>
      </c>
      <c r="N51" t="s">
        <v>69</v>
      </c>
    </row>
    <row r="52" spans="1:14" x14ac:dyDescent="0.25">
      <c r="A52" s="2" t="s">
        <v>5299</v>
      </c>
      <c r="D52">
        <v>79</v>
      </c>
      <c r="E52" t="s">
        <v>5071</v>
      </c>
      <c r="F52" t="s">
        <v>5071</v>
      </c>
      <c r="G52" t="s">
        <v>5072</v>
      </c>
      <c r="H52" t="s">
        <v>72</v>
      </c>
      <c r="I52" t="s">
        <v>5073</v>
      </c>
      <c r="J52" t="s">
        <v>5074</v>
      </c>
      <c r="K52">
        <v>77</v>
      </c>
      <c r="L52">
        <v>77</v>
      </c>
      <c r="M52">
        <v>2005</v>
      </c>
      <c r="N52" t="s">
        <v>69</v>
      </c>
    </row>
    <row r="53" spans="1:14" x14ac:dyDescent="0.25">
      <c r="A53" s="2" t="s">
        <v>5299</v>
      </c>
      <c r="D53">
        <v>81</v>
      </c>
      <c r="E53" t="s">
        <v>5159</v>
      </c>
      <c r="F53" t="s">
        <v>5159</v>
      </c>
      <c r="G53" t="s">
        <v>5160</v>
      </c>
      <c r="H53" t="s">
        <v>5161</v>
      </c>
      <c r="I53" t="s">
        <v>69</v>
      </c>
      <c r="J53" t="s">
        <v>5162</v>
      </c>
      <c r="K53">
        <v>16</v>
      </c>
      <c r="L53">
        <v>18</v>
      </c>
      <c r="M53">
        <v>2003</v>
      </c>
      <c r="N53" t="s">
        <v>69</v>
      </c>
    </row>
    <row r="54" spans="1:14" x14ac:dyDescent="0.25">
      <c r="A54" s="2" t="s">
        <v>5299</v>
      </c>
      <c r="D54">
        <v>82</v>
      </c>
      <c r="E54" t="s">
        <v>3888</v>
      </c>
      <c r="F54" t="s">
        <v>3889</v>
      </c>
      <c r="G54" t="s">
        <v>3890</v>
      </c>
      <c r="H54" t="s">
        <v>3891</v>
      </c>
      <c r="I54" t="s">
        <v>3892</v>
      </c>
      <c r="J54" t="s">
        <v>3893</v>
      </c>
      <c r="K54">
        <v>6</v>
      </c>
      <c r="L54">
        <v>6</v>
      </c>
      <c r="M54">
        <v>2012</v>
      </c>
      <c r="N54" t="s">
        <v>69</v>
      </c>
    </row>
    <row r="55" spans="1:14" x14ac:dyDescent="0.25">
      <c r="A55" s="2" t="s">
        <v>5395</v>
      </c>
      <c r="B55" s="3" t="s">
        <v>5376</v>
      </c>
      <c r="C55" s="3"/>
      <c r="D55">
        <v>83</v>
      </c>
      <c r="E55" t="s">
        <v>3563</v>
      </c>
      <c r="F55" t="s">
        <v>3564</v>
      </c>
      <c r="G55" t="s">
        <v>3565</v>
      </c>
      <c r="H55" t="s">
        <v>454</v>
      </c>
      <c r="I55" t="s">
        <v>69</v>
      </c>
      <c r="J55" t="s">
        <v>3566</v>
      </c>
      <c r="K55">
        <v>106</v>
      </c>
      <c r="L55">
        <v>106</v>
      </c>
      <c r="M55">
        <v>2012</v>
      </c>
    </row>
    <row r="56" spans="1:14" x14ac:dyDescent="0.25">
      <c r="A56" s="2" t="s">
        <v>5299</v>
      </c>
      <c r="D56">
        <v>85</v>
      </c>
      <c r="E56" t="s">
        <v>2816</v>
      </c>
      <c r="F56" t="s">
        <v>2817</v>
      </c>
      <c r="G56" t="s">
        <v>2818</v>
      </c>
      <c r="H56" t="s">
        <v>1031</v>
      </c>
      <c r="I56" t="s">
        <v>2819</v>
      </c>
      <c r="J56" t="s">
        <v>2820</v>
      </c>
      <c r="K56">
        <v>2</v>
      </c>
      <c r="L56">
        <v>2</v>
      </c>
      <c r="M56">
        <v>2014</v>
      </c>
      <c r="N56" t="s">
        <v>69</v>
      </c>
    </row>
    <row r="57" spans="1:14" x14ac:dyDescent="0.25">
      <c r="A57" s="2" t="s">
        <v>5299</v>
      </c>
      <c r="D57">
        <v>87</v>
      </c>
      <c r="E57" t="s">
        <v>5100</v>
      </c>
      <c r="F57" t="s">
        <v>5100</v>
      </c>
      <c r="G57" t="s">
        <v>5101</v>
      </c>
      <c r="H57" t="s">
        <v>332</v>
      </c>
      <c r="I57" t="s">
        <v>5102</v>
      </c>
      <c r="J57" t="s">
        <v>5103</v>
      </c>
      <c r="K57">
        <v>7</v>
      </c>
      <c r="L57">
        <v>7</v>
      </c>
      <c r="M57">
        <v>2004</v>
      </c>
      <c r="N57" t="s">
        <v>69</v>
      </c>
    </row>
    <row r="58" spans="1:14" x14ac:dyDescent="0.25">
      <c r="A58" s="2" t="s">
        <v>5299</v>
      </c>
      <c r="D58">
        <v>88</v>
      </c>
      <c r="E58" t="s">
        <v>2807</v>
      </c>
      <c r="F58" t="s">
        <v>2808</v>
      </c>
      <c r="G58" t="s">
        <v>2809</v>
      </c>
      <c r="H58" t="s">
        <v>1267</v>
      </c>
      <c r="I58" t="s">
        <v>69</v>
      </c>
      <c r="J58" t="s">
        <v>2810</v>
      </c>
      <c r="K58">
        <v>7</v>
      </c>
      <c r="L58">
        <v>7</v>
      </c>
      <c r="M58">
        <v>2014</v>
      </c>
      <c r="N58" t="s">
        <v>69</v>
      </c>
    </row>
    <row r="59" spans="1:14" x14ac:dyDescent="0.25">
      <c r="A59" s="2" t="s">
        <v>5299</v>
      </c>
      <c r="D59">
        <v>89</v>
      </c>
      <c r="E59" t="s">
        <v>5119</v>
      </c>
      <c r="F59" t="s">
        <v>5119</v>
      </c>
      <c r="G59" t="s">
        <v>5120</v>
      </c>
      <c r="H59" t="s">
        <v>72</v>
      </c>
      <c r="I59" t="s">
        <v>5121</v>
      </c>
      <c r="J59" t="s">
        <v>5122</v>
      </c>
      <c r="K59">
        <v>50</v>
      </c>
      <c r="L59">
        <v>50</v>
      </c>
      <c r="M59">
        <v>2004</v>
      </c>
      <c r="N59" t="s">
        <v>69</v>
      </c>
    </row>
    <row r="60" spans="1:14" x14ac:dyDescent="0.25">
      <c r="A60" s="2" t="s">
        <v>5299</v>
      </c>
      <c r="D60">
        <v>90</v>
      </c>
      <c r="E60" t="s">
        <v>3156</v>
      </c>
      <c r="F60" t="s">
        <v>3157</v>
      </c>
      <c r="G60" t="s">
        <v>3158</v>
      </c>
      <c r="H60" t="s">
        <v>416</v>
      </c>
      <c r="I60" t="s">
        <v>3159</v>
      </c>
      <c r="J60" t="s">
        <v>3160</v>
      </c>
      <c r="K60">
        <v>6</v>
      </c>
      <c r="L60">
        <v>6</v>
      </c>
      <c r="M60">
        <v>2013</v>
      </c>
      <c r="N60" t="s">
        <v>69</v>
      </c>
    </row>
    <row r="61" spans="1:14" x14ac:dyDescent="0.25">
      <c r="A61" s="2" t="s">
        <v>5299</v>
      </c>
      <c r="D61">
        <v>91</v>
      </c>
      <c r="E61" t="s">
        <v>2693</v>
      </c>
      <c r="F61" t="s">
        <v>2694</v>
      </c>
      <c r="G61" t="s">
        <v>2695</v>
      </c>
      <c r="H61" t="s">
        <v>146</v>
      </c>
      <c r="I61" t="s">
        <v>69</v>
      </c>
      <c r="J61" t="s">
        <v>2696</v>
      </c>
      <c r="K61">
        <v>2</v>
      </c>
      <c r="L61">
        <v>2</v>
      </c>
      <c r="M61">
        <v>2015</v>
      </c>
      <c r="N61" t="s">
        <v>69</v>
      </c>
    </row>
    <row r="62" spans="1:14" x14ac:dyDescent="0.25">
      <c r="A62" s="2" t="s">
        <v>5299</v>
      </c>
      <c r="D62">
        <v>92</v>
      </c>
      <c r="E62" t="s">
        <v>5197</v>
      </c>
      <c r="F62" t="s">
        <v>5197</v>
      </c>
      <c r="G62" t="s">
        <v>5198</v>
      </c>
      <c r="H62" t="s">
        <v>72</v>
      </c>
      <c r="I62" t="s">
        <v>5199</v>
      </c>
      <c r="J62" t="s">
        <v>5200</v>
      </c>
      <c r="K62">
        <v>36</v>
      </c>
      <c r="L62">
        <v>46</v>
      </c>
      <c r="M62">
        <v>2002</v>
      </c>
      <c r="N62" t="s">
        <v>69</v>
      </c>
    </row>
    <row r="63" spans="1:14" x14ac:dyDescent="0.25">
      <c r="A63" s="2" t="s">
        <v>5299</v>
      </c>
      <c r="D63">
        <v>93</v>
      </c>
      <c r="E63" t="s">
        <v>607</v>
      </c>
      <c r="F63" t="s">
        <v>608</v>
      </c>
      <c r="G63" t="s">
        <v>609</v>
      </c>
      <c r="H63" t="s">
        <v>544</v>
      </c>
      <c r="I63" t="s">
        <v>610</v>
      </c>
      <c r="J63" t="s">
        <v>611</v>
      </c>
      <c r="K63">
        <v>10</v>
      </c>
      <c r="L63">
        <v>10</v>
      </c>
      <c r="M63">
        <v>2019</v>
      </c>
      <c r="N63" t="s">
        <v>69</v>
      </c>
    </row>
    <row r="64" spans="1:14" x14ac:dyDescent="0.25">
      <c r="A64" s="2" t="s">
        <v>5299</v>
      </c>
      <c r="D64">
        <v>97</v>
      </c>
      <c r="E64" t="s">
        <v>3628</v>
      </c>
      <c r="F64" t="s">
        <v>3629</v>
      </c>
      <c r="G64" t="s">
        <v>3630</v>
      </c>
      <c r="H64" t="s">
        <v>416</v>
      </c>
      <c r="I64" t="s">
        <v>3631</v>
      </c>
      <c r="J64" t="s">
        <v>3632</v>
      </c>
      <c r="K64">
        <v>52</v>
      </c>
      <c r="L64">
        <v>53</v>
      </c>
      <c r="M64">
        <v>2012</v>
      </c>
      <c r="N64" t="s">
        <v>69</v>
      </c>
    </row>
    <row r="65" spans="1:14" x14ac:dyDescent="0.25">
      <c r="A65" s="2" t="s">
        <v>5406</v>
      </c>
      <c r="B65" s="3" t="s">
        <v>5407</v>
      </c>
      <c r="C65" s="3"/>
      <c r="D65">
        <v>99</v>
      </c>
      <c r="E65" t="s">
        <v>5226</v>
      </c>
      <c r="F65" t="s">
        <v>5226</v>
      </c>
      <c r="G65" t="s">
        <v>5227</v>
      </c>
      <c r="H65" t="s">
        <v>1168</v>
      </c>
      <c r="I65" t="s">
        <v>69</v>
      </c>
      <c r="J65" t="s">
        <v>5228</v>
      </c>
      <c r="K65">
        <v>945</v>
      </c>
      <c r="L65">
        <v>972</v>
      </c>
      <c r="M65">
        <v>1999</v>
      </c>
      <c r="N65" t="s">
        <v>69</v>
      </c>
    </row>
    <row r="66" spans="1:14" x14ac:dyDescent="0.25">
      <c r="A66" s="3" t="s">
        <v>5408</v>
      </c>
      <c r="D66">
        <v>100</v>
      </c>
      <c r="E66" t="s">
        <v>4589</v>
      </c>
      <c r="F66" t="s">
        <v>4590</v>
      </c>
      <c r="G66" t="s">
        <v>4591</v>
      </c>
      <c r="H66" t="s">
        <v>2638</v>
      </c>
      <c r="I66" t="s">
        <v>69</v>
      </c>
      <c r="J66" t="s">
        <v>4592</v>
      </c>
      <c r="K66">
        <v>495</v>
      </c>
      <c r="L66">
        <v>500</v>
      </c>
      <c r="M66">
        <v>2008</v>
      </c>
      <c r="N66" t="s">
        <v>69</v>
      </c>
    </row>
    <row r="67" spans="1:14" x14ac:dyDescent="0.25">
      <c r="A67" s="2" t="s">
        <v>5299</v>
      </c>
      <c r="B67" s="3" t="s">
        <v>5411</v>
      </c>
      <c r="C67" s="3"/>
      <c r="D67">
        <v>102</v>
      </c>
      <c r="E67" t="s">
        <v>2080</v>
      </c>
      <c r="F67" t="s">
        <v>2081</v>
      </c>
      <c r="G67" t="s">
        <v>2082</v>
      </c>
      <c r="H67" t="s">
        <v>2083</v>
      </c>
      <c r="I67" t="s">
        <v>69</v>
      </c>
      <c r="J67" t="s">
        <v>2084</v>
      </c>
      <c r="K67">
        <v>4</v>
      </c>
      <c r="L67">
        <v>4</v>
      </c>
      <c r="M67">
        <v>2016</v>
      </c>
      <c r="N67" t="s">
        <v>69</v>
      </c>
    </row>
    <row r="68" spans="1:14" x14ac:dyDescent="0.25">
      <c r="A68" s="2" t="s">
        <v>5298</v>
      </c>
      <c r="D68">
        <v>103</v>
      </c>
      <c r="E68" t="s">
        <v>4767</v>
      </c>
      <c r="F68" t="s">
        <v>4768</v>
      </c>
      <c r="G68" t="s">
        <v>4769</v>
      </c>
      <c r="H68" t="s">
        <v>1168</v>
      </c>
      <c r="I68" t="s">
        <v>69</v>
      </c>
      <c r="J68" t="s">
        <v>4770</v>
      </c>
      <c r="K68">
        <v>26</v>
      </c>
      <c r="L68">
        <v>27</v>
      </c>
      <c r="M68">
        <v>2008</v>
      </c>
    </row>
    <row r="69" spans="1:14" x14ac:dyDescent="0.25">
      <c r="A69" s="3" t="s">
        <v>5414</v>
      </c>
      <c r="D69">
        <v>105</v>
      </c>
      <c r="E69" t="s">
        <v>4723</v>
      </c>
      <c r="F69" t="s">
        <v>4724</v>
      </c>
      <c r="G69" t="s">
        <v>4725</v>
      </c>
      <c r="H69" t="s">
        <v>1168</v>
      </c>
      <c r="I69" t="s">
        <v>69</v>
      </c>
      <c r="J69" t="s">
        <v>4726</v>
      </c>
      <c r="K69">
        <v>20</v>
      </c>
      <c r="L69">
        <v>21</v>
      </c>
      <c r="M69">
        <v>2008</v>
      </c>
    </row>
    <row r="70" spans="1:14" x14ac:dyDescent="0.25">
      <c r="A70" s="2" t="s">
        <v>5299</v>
      </c>
      <c r="D70">
        <v>106</v>
      </c>
      <c r="E70" t="s">
        <v>803</v>
      </c>
      <c r="F70" t="s">
        <v>804</v>
      </c>
      <c r="G70" t="s">
        <v>805</v>
      </c>
      <c r="H70" t="s">
        <v>806</v>
      </c>
      <c r="I70" t="s">
        <v>807</v>
      </c>
      <c r="J70" t="s">
        <v>808</v>
      </c>
      <c r="K70">
        <v>1</v>
      </c>
      <c r="L70">
        <v>1</v>
      </c>
      <c r="M70">
        <v>2019</v>
      </c>
    </row>
    <row r="71" spans="1:14" x14ac:dyDescent="0.25">
      <c r="A71" s="2" t="s">
        <v>5299</v>
      </c>
      <c r="D71">
        <v>108</v>
      </c>
      <c r="E71" t="s">
        <v>1832</v>
      </c>
      <c r="F71" t="s">
        <v>1833</v>
      </c>
      <c r="G71" t="s">
        <v>1834</v>
      </c>
      <c r="H71" t="s">
        <v>544</v>
      </c>
      <c r="I71" t="s">
        <v>1835</v>
      </c>
      <c r="J71" t="s">
        <v>1836</v>
      </c>
      <c r="K71">
        <v>17</v>
      </c>
      <c r="L71">
        <v>18</v>
      </c>
      <c r="M71">
        <v>2017</v>
      </c>
      <c r="N71" t="s">
        <v>69</v>
      </c>
    </row>
    <row r="72" spans="1:14" x14ac:dyDescent="0.25">
      <c r="A72" s="2" t="s">
        <v>5299</v>
      </c>
      <c r="D72">
        <v>110</v>
      </c>
      <c r="E72" t="s">
        <v>714</v>
      </c>
      <c r="F72" t="s">
        <v>715</v>
      </c>
      <c r="G72" t="s">
        <v>716</v>
      </c>
      <c r="H72" t="s">
        <v>717</v>
      </c>
      <c r="I72" t="s">
        <v>718</v>
      </c>
      <c r="J72" t="s">
        <v>719</v>
      </c>
      <c r="K72">
        <v>9</v>
      </c>
      <c r="L72">
        <v>9</v>
      </c>
      <c r="M72">
        <v>2019</v>
      </c>
      <c r="N72" t="s">
        <v>69</v>
      </c>
    </row>
    <row r="73" spans="1:14" x14ac:dyDescent="0.25">
      <c r="A73" s="2" t="s">
        <v>5299</v>
      </c>
      <c r="D73">
        <v>111</v>
      </c>
      <c r="E73" t="s">
        <v>2223</v>
      </c>
      <c r="F73" t="s">
        <v>2224</v>
      </c>
      <c r="G73" t="s">
        <v>2225</v>
      </c>
      <c r="H73" t="s">
        <v>2226</v>
      </c>
      <c r="I73" t="s">
        <v>2227</v>
      </c>
      <c r="J73" t="s">
        <v>2228</v>
      </c>
      <c r="K73">
        <v>8</v>
      </c>
      <c r="L73">
        <v>8</v>
      </c>
      <c r="M73">
        <v>2016</v>
      </c>
      <c r="N73" t="s">
        <v>69</v>
      </c>
    </row>
    <row r="74" spans="1:14" x14ac:dyDescent="0.25">
      <c r="A74" s="2" t="s">
        <v>5299</v>
      </c>
      <c r="D74">
        <v>112</v>
      </c>
      <c r="E74" t="s">
        <v>3083</v>
      </c>
      <c r="F74" t="s">
        <v>3084</v>
      </c>
      <c r="G74" t="s">
        <v>3085</v>
      </c>
      <c r="H74" t="s">
        <v>72</v>
      </c>
      <c r="I74" t="s">
        <v>3086</v>
      </c>
      <c r="J74" t="s">
        <v>3087</v>
      </c>
      <c r="K74">
        <v>19</v>
      </c>
      <c r="L74">
        <v>19</v>
      </c>
      <c r="M74">
        <v>2014</v>
      </c>
      <c r="N74" t="s">
        <v>69</v>
      </c>
    </row>
    <row r="75" spans="1:14" x14ac:dyDescent="0.25">
      <c r="A75" s="2" t="s">
        <v>5299</v>
      </c>
      <c r="D75">
        <v>113</v>
      </c>
      <c r="E75" t="s">
        <v>2306</v>
      </c>
      <c r="F75" t="s">
        <v>2307</v>
      </c>
      <c r="G75" t="s">
        <v>2308</v>
      </c>
      <c r="H75" t="s">
        <v>2309</v>
      </c>
      <c r="I75" t="s">
        <v>2310</v>
      </c>
      <c r="J75" t="s">
        <v>2311</v>
      </c>
      <c r="K75">
        <v>7</v>
      </c>
      <c r="L75">
        <v>7</v>
      </c>
      <c r="M75">
        <v>2016</v>
      </c>
      <c r="N75" t="s">
        <v>69</v>
      </c>
    </row>
    <row r="76" spans="1:14" x14ac:dyDescent="0.25">
      <c r="A76" s="2" t="s">
        <v>5299</v>
      </c>
      <c r="D76">
        <v>115</v>
      </c>
      <c r="E76" t="s">
        <v>931</v>
      </c>
      <c r="F76" t="s">
        <v>932</v>
      </c>
      <c r="G76" t="s">
        <v>933</v>
      </c>
      <c r="H76" t="s">
        <v>394</v>
      </c>
      <c r="I76" t="s">
        <v>934</v>
      </c>
      <c r="J76" t="s">
        <v>935</v>
      </c>
      <c r="K76">
        <v>16</v>
      </c>
      <c r="L76">
        <v>17</v>
      </c>
      <c r="M76">
        <v>2019</v>
      </c>
      <c r="N76" t="s">
        <v>69</v>
      </c>
    </row>
    <row r="77" spans="1:14" x14ac:dyDescent="0.25">
      <c r="A77" s="3" t="s">
        <v>5414</v>
      </c>
      <c r="D77">
        <v>116</v>
      </c>
      <c r="E77" t="s">
        <v>3483</v>
      </c>
      <c r="F77" t="s">
        <v>3484</v>
      </c>
      <c r="G77" t="s">
        <v>3485</v>
      </c>
      <c r="H77" t="s">
        <v>3486</v>
      </c>
      <c r="I77" t="s">
        <v>69</v>
      </c>
      <c r="J77" t="s">
        <v>3487</v>
      </c>
      <c r="K77">
        <v>6</v>
      </c>
      <c r="L77">
        <v>6</v>
      </c>
      <c r="M77">
        <v>2013</v>
      </c>
      <c r="N77" t="s">
        <v>69</v>
      </c>
    </row>
    <row r="78" spans="1:14" x14ac:dyDescent="0.25">
      <c r="A78" s="2" t="s">
        <v>5299</v>
      </c>
      <c r="D78">
        <v>117</v>
      </c>
      <c r="E78" t="s">
        <v>4896</v>
      </c>
      <c r="F78" t="s">
        <v>4897</v>
      </c>
      <c r="G78" t="s">
        <v>4898</v>
      </c>
      <c r="H78" t="s">
        <v>1168</v>
      </c>
      <c r="I78" t="s">
        <v>69</v>
      </c>
      <c r="J78" t="s">
        <v>4899</v>
      </c>
      <c r="K78">
        <v>522</v>
      </c>
      <c r="L78">
        <v>527</v>
      </c>
      <c r="M78">
        <v>2007</v>
      </c>
      <c r="N78" t="s">
        <v>69</v>
      </c>
    </row>
    <row r="79" spans="1:14" x14ac:dyDescent="0.25">
      <c r="A79" s="2" t="s">
        <v>5298</v>
      </c>
      <c r="B79" s="3" t="s">
        <v>5420</v>
      </c>
      <c r="C79" s="3"/>
      <c r="D79">
        <v>118</v>
      </c>
      <c r="E79" t="s">
        <v>5256</v>
      </c>
      <c r="F79" t="s">
        <v>5256</v>
      </c>
      <c r="G79" t="s">
        <v>5257</v>
      </c>
      <c r="H79" t="s">
        <v>394</v>
      </c>
      <c r="I79" t="s">
        <v>5258</v>
      </c>
      <c r="J79" t="s">
        <v>5259</v>
      </c>
      <c r="K79">
        <v>1163</v>
      </c>
      <c r="L79">
        <v>1188</v>
      </c>
      <c r="M79">
        <v>1994</v>
      </c>
      <c r="N79" t="s">
        <v>69</v>
      </c>
    </row>
    <row r="80" spans="1:14" x14ac:dyDescent="0.25">
      <c r="A80" s="2" t="s">
        <v>5299</v>
      </c>
      <c r="D80">
        <v>120</v>
      </c>
      <c r="E80" t="s">
        <v>3944</v>
      </c>
      <c r="F80" t="s">
        <v>3945</v>
      </c>
      <c r="G80" t="s">
        <v>3946</v>
      </c>
      <c r="H80" t="s">
        <v>3947</v>
      </c>
      <c r="I80" t="s">
        <v>69</v>
      </c>
      <c r="J80" t="s">
        <v>3948</v>
      </c>
      <c r="K80">
        <v>39</v>
      </c>
      <c r="L80">
        <v>44</v>
      </c>
      <c r="M80">
        <v>2011</v>
      </c>
    </row>
    <row r="81" spans="1:14" x14ac:dyDescent="0.25">
      <c r="A81" s="2" t="s">
        <v>5299</v>
      </c>
      <c r="D81">
        <v>121</v>
      </c>
      <c r="E81" t="s">
        <v>2951</v>
      </c>
      <c r="F81" t="s">
        <v>2952</v>
      </c>
      <c r="G81" t="s">
        <v>2953</v>
      </c>
      <c r="H81" t="s">
        <v>1904</v>
      </c>
      <c r="I81" t="s">
        <v>2954</v>
      </c>
      <c r="J81" t="s">
        <v>2955</v>
      </c>
      <c r="K81">
        <v>19</v>
      </c>
      <c r="L81">
        <v>19</v>
      </c>
      <c r="M81">
        <v>2014</v>
      </c>
    </row>
    <row r="82" spans="1:14" x14ac:dyDescent="0.25">
      <c r="A82" s="2" t="s">
        <v>5298</v>
      </c>
      <c r="D82">
        <v>130</v>
      </c>
      <c r="E82" t="s">
        <v>1473</v>
      </c>
      <c r="F82" t="s">
        <v>1474</v>
      </c>
      <c r="G82" t="s">
        <v>1475</v>
      </c>
      <c r="H82" t="s">
        <v>1476</v>
      </c>
      <c r="I82" t="s">
        <v>1477</v>
      </c>
      <c r="J82" t="s">
        <v>1478</v>
      </c>
      <c r="K82">
        <v>4</v>
      </c>
      <c r="L82">
        <v>4</v>
      </c>
      <c r="M82">
        <v>2018</v>
      </c>
    </row>
    <row r="83" spans="1:14" x14ac:dyDescent="0.25">
      <c r="A83" s="2" t="s">
        <v>5298</v>
      </c>
      <c r="D83">
        <v>154</v>
      </c>
      <c r="E83" t="s">
        <v>4807</v>
      </c>
      <c r="F83" t="s">
        <v>4808</v>
      </c>
      <c r="G83" t="s">
        <v>4809</v>
      </c>
      <c r="H83" t="s">
        <v>1168</v>
      </c>
      <c r="I83" t="s">
        <v>69</v>
      </c>
      <c r="J83" t="s">
        <v>4810</v>
      </c>
      <c r="K83">
        <v>55</v>
      </c>
      <c r="L83">
        <v>56</v>
      </c>
      <c r="M83">
        <v>2007</v>
      </c>
    </row>
    <row r="84" spans="1:14" x14ac:dyDescent="0.25">
      <c r="A84" s="2" t="s">
        <v>5298</v>
      </c>
      <c r="D84">
        <v>171</v>
      </c>
      <c r="E84" t="s">
        <v>3962</v>
      </c>
      <c r="F84" t="s">
        <v>3963</v>
      </c>
      <c r="G84" t="s">
        <v>3964</v>
      </c>
      <c r="H84" t="s">
        <v>1950</v>
      </c>
      <c r="I84" t="s">
        <v>69</v>
      </c>
      <c r="J84" t="s">
        <v>3965</v>
      </c>
      <c r="K84">
        <v>297</v>
      </c>
      <c r="L84">
        <v>303</v>
      </c>
      <c r="M84">
        <v>2011</v>
      </c>
    </row>
    <row r="85" spans="1:14" x14ac:dyDescent="0.25">
      <c r="A85" s="2" t="s">
        <v>5298</v>
      </c>
      <c r="D85">
        <v>230</v>
      </c>
      <c r="E85" t="s">
        <v>5232</v>
      </c>
      <c r="F85" t="s">
        <v>5232</v>
      </c>
      <c r="G85" t="s">
        <v>5233</v>
      </c>
      <c r="H85" t="s">
        <v>1950</v>
      </c>
      <c r="I85" t="s">
        <v>69</v>
      </c>
      <c r="J85" t="s">
        <v>5234</v>
      </c>
      <c r="K85">
        <v>182</v>
      </c>
      <c r="L85">
        <v>186</v>
      </c>
      <c r="M85">
        <v>1999</v>
      </c>
    </row>
    <row r="86" spans="1:14" x14ac:dyDescent="0.25">
      <c r="A86" s="2" t="s">
        <v>5298</v>
      </c>
      <c r="D86">
        <v>239</v>
      </c>
      <c r="E86" t="s">
        <v>2738</v>
      </c>
      <c r="F86" t="s">
        <v>2739</v>
      </c>
      <c r="G86" t="s">
        <v>2740</v>
      </c>
      <c r="H86" t="s">
        <v>2741</v>
      </c>
      <c r="I86" t="s">
        <v>69</v>
      </c>
      <c r="J86" t="s">
        <v>2742</v>
      </c>
      <c r="K86">
        <v>30</v>
      </c>
      <c r="L86">
        <v>30</v>
      </c>
      <c r="M86">
        <v>2014</v>
      </c>
    </row>
    <row r="87" spans="1:14" x14ac:dyDescent="0.25">
      <c r="A87" s="2" t="s">
        <v>5298</v>
      </c>
      <c r="B87" s="3" t="s">
        <v>5536</v>
      </c>
      <c r="C87" s="3"/>
      <c r="D87">
        <v>244</v>
      </c>
      <c r="E87" t="s">
        <v>4750</v>
      </c>
      <c r="F87" t="s">
        <v>4751</v>
      </c>
      <c r="G87" t="s">
        <v>4752</v>
      </c>
      <c r="H87" t="s">
        <v>1267</v>
      </c>
      <c r="I87" t="s">
        <v>69</v>
      </c>
      <c r="J87" t="s">
        <v>4753</v>
      </c>
      <c r="K87">
        <v>117</v>
      </c>
      <c r="L87">
        <v>118</v>
      </c>
      <c r="M87">
        <v>2008</v>
      </c>
    </row>
    <row r="88" spans="1:14" x14ac:dyDescent="0.25">
      <c r="A88" s="2" t="s">
        <v>5298</v>
      </c>
      <c r="D88">
        <v>245</v>
      </c>
      <c r="E88" t="s">
        <v>5024</v>
      </c>
      <c r="F88" t="s">
        <v>5024</v>
      </c>
      <c r="G88" t="s">
        <v>5025</v>
      </c>
      <c r="H88" t="s">
        <v>1168</v>
      </c>
      <c r="I88" t="s">
        <v>69</v>
      </c>
      <c r="J88" t="s">
        <v>5026</v>
      </c>
      <c r="K88">
        <v>352</v>
      </c>
      <c r="L88">
        <v>361</v>
      </c>
      <c r="M88">
        <v>2006</v>
      </c>
    </row>
    <row r="89" spans="1:14" x14ac:dyDescent="0.25">
      <c r="A89" s="2" t="s">
        <v>5298</v>
      </c>
      <c r="D89">
        <v>259</v>
      </c>
      <c r="E89" t="s">
        <v>3935</v>
      </c>
      <c r="F89" t="s">
        <v>3936</v>
      </c>
      <c r="G89" t="s">
        <v>3937</v>
      </c>
      <c r="H89" t="s">
        <v>348</v>
      </c>
      <c r="I89" t="s">
        <v>69</v>
      </c>
      <c r="J89" t="s">
        <v>3938</v>
      </c>
      <c r="K89">
        <v>57</v>
      </c>
      <c r="L89">
        <v>57</v>
      </c>
      <c r="M89">
        <v>2011</v>
      </c>
      <c r="N89" t="s">
        <v>69</v>
      </c>
    </row>
    <row r="90" spans="1:14" x14ac:dyDescent="0.25">
      <c r="A90" s="2" t="s">
        <v>5298</v>
      </c>
      <c r="D90">
        <v>292</v>
      </c>
      <c r="E90" t="s">
        <v>2363</v>
      </c>
      <c r="F90" t="s">
        <v>2364</v>
      </c>
      <c r="G90" t="s">
        <v>2365</v>
      </c>
      <c r="H90" t="s">
        <v>454</v>
      </c>
      <c r="I90" t="s">
        <v>69</v>
      </c>
      <c r="J90" t="s">
        <v>2366</v>
      </c>
      <c r="K90">
        <v>26</v>
      </c>
      <c r="L90">
        <v>27</v>
      </c>
      <c r="M90">
        <v>2015</v>
      </c>
    </row>
    <row r="91" spans="1:14" x14ac:dyDescent="0.25">
      <c r="A91" s="2" t="s">
        <v>5298</v>
      </c>
      <c r="D91">
        <v>305</v>
      </c>
      <c r="E91" t="s">
        <v>4965</v>
      </c>
      <c r="F91" t="s">
        <v>4966</v>
      </c>
      <c r="G91" t="s">
        <v>4967</v>
      </c>
      <c r="H91" t="s">
        <v>4968</v>
      </c>
      <c r="I91" t="s">
        <v>4969</v>
      </c>
      <c r="J91" t="s">
        <v>4970</v>
      </c>
      <c r="K91">
        <v>18</v>
      </c>
      <c r="L91">
        <v>18</v>
      </c>
      <c r="M91">
        <v>2007</v>
      </c>
    </row>
    <row r="92" spans="1:14" x14ac:dyDescent="0.25">
      <c r="A92" s="2" t="s">
        <v>5298</v>
      </c>
      <c r="D92">
        <v>317</v>
      </c>
      <c r="E92" t="s">
        <v>4237</v>
      </c>
      <c r="F92" t="s">
        <v>4238</v>
      </c>
      <c r="G92" t="s">
        <v>4239</v>
      </c>
      <c r="H92" t="s">
        <v>4240</v>
      </c>
      <c r="I92" t="s">
        <v>4241</v>
      </c>
      <c r="J92" t="s">
        <v>4242</v>
      </c>
      <c r="K92">
        <v>29</v>
      </c>
      <c r="L92">
        <v>30</v>
      </c>
      <c r="M92">
        <v>2010</v>
      </c>
    </row>
    <row r="93" spans="1:14" x14ac:dyDescent="0.25">
      <c r="A93" s="2" t="s">
        <v>5298</v>
      </c>
      <c r="D93">
        <v>321</v>
      </c>
      <c r="E93" t="s">
        <v>1846</v>
      </c>
      <c r="F93" t="s">
        <v>1847</v>
      </c>
      <c r="G93" t="s">
        <v>1848</v>
      </c>
      <c r="H93" t="s">
        <v>1849</v>
      </c>
      <c r="I93" t="s">
        <v>69</v>
      </c>
      <c r="J93" t="s">
        <v>1850</v>
      </c>
      <c r="K93">
        <v>300</v>
      </c>
      <c r="L93">
        <v>299</v>
      </c>
      <c r="M93">
        <v>2017</v>
      </c>
    </row>
    <row r="94" spans="1:14" x14ac:dyDescent="0.25">
      <c r="A94" s="2" t="s">
        <v>5298</v>
      </c>
      <c r="D94">
        <v>347</v>
      </c>
      <c r="E94" t="s">
        <v>3521</v>
      </c>
      <c r="F94" t="s">
        <v>3522</v>
      </c>
      <c r="G94" t="s">
        <v>3523</v>
      </c>
      <c r="H94" t="s">
        <v>416</v>
      </c>
      <c r="I94" t="s">
        <v>3524</v>
      </c>
      <c r="J94" t="s">
        <v>3525</v>
      </c>
      <c r="K94">
        <v>2</v>
      </c>
      <c r="L94">
        <v>2</v>
      </c>
      <c r="M94">
        <v>2013</v>
      </c>
    </row>
    <row r="95" spans="1:14" x14ac:dyDescent="0.25">
      <c r="A95" s="2" t="s">
        <v>5298</v>
      </c>
      <c r="B95" s="3" t="s">
        <v>5536</v>
      </c>
      <c r="C95" s="3"/>
      <c r="D95">
        <v>409</v>
      </c>
      <c r="E95" t="s">
        <v>830</v>
      </c>
      <c r="F95" t="s">
        <v>831</v>
      </c>
      <c r="G95" t="s">
        <v>832</v>
      </c>
      <c r="H95" t="s">
        <v>833</v>
      </c>
      <c r="I95" t="s">
        <v>69</v>
      </c>
      <c r="J95" t="s">
        <v>834</v>
      </c>
      <c r="K95">
        <v>13</v>
      </c>
      <c r="L95">
        <v>13</v>
      </c>
      <c r="M95">
        <v>2019</v>
      </c>
    </row>
    <row r="96" spans="1:14" x14ac:dyDescent="0.25">
      <c r="A96" s="2" t="s">
        <v>5316</v>
      </c>
      <c r="D96">
        <v>418</v>
      </c>
      <c r="E96" t="s">
        <v>5203</v>
      </c>
      <c r="F96" t="s">
        <v>5203</v>
      </c>
      <c r="G96" t="s">
        <v>5204</v>
      </c>
      <c r="H96" t="s">
        <v>394</v>
      </c>
      <c r="I96" t="s">
        <v>69</v>
      </c>
      <c r="J96" t="s">
        <v>5205</v>
      </c>
      <c r="K96">
        <v>983</v>
      </c>
      <c r="L96">
        <v>1020</v>
      </c>
      <c r="M96">
        <v>2001</v>
      </c>
    </row>
    <row r="97" spans="1:16" x14ac:dyDescent="0.25">
      <c r="A97" s="2" t="s">
        <v>5298</v>
      </c>
      <c r="D97">
        <v>445</v>
      </c>
      <c r="E97" t="s">
        <v>3190</v>
      </c>
      <c r="F97" t="s">
        <v>3191</v>
      </c>
      <c r="G97" t="s">
        <v>3192</v>
      </c>
      <c r="H97" t="s">
        <v>1267</v>
      </c>
      <c r="I97" t="s">
        <v>69</v>
      </c>
      <c r="J97" t="s">
        <v>3193</v>
      </c>
      <c r="K97">
        <v>56</v>
      </c>
      <c r="L97">
        <v>56</v>
      </c>
      <c r="M97">
        <v>2013</v>
      </c>
    </row>
    <row r="98" spans="1:16" x14ac:dyDescent="0.25">
      <c r="A98" s="2" t="s">
        <v>5298</v>
      </c>
      <c r="D98">
        <v>481</v>
      </c>
      <c r="E98" t="s">
        <v>4913</v>
      </c>
      <c r="F98" t="s">
        <v>4914</v>
      </c>
      <c r="G98" t="s">
        <v>4915</v>
      </c>
      <c r="H98" t="s">
        <v>416</v>
      </c>
      <c r="I98" t="s">
        <v>4916</v>
      </c>
      <c r="J98" t="s">
        <v>4917</v>
      </c>
      <c r="K98">
        <v>12</v>
      </c>
      <c r="L98">
        <v>13</v>
      </c>
      <c r="M98">
        <v>2007</v>
      </c>
    </row>
    <row r="99" spans="1:16" x14ac:dyDescent="0.25">
      <c r="A99" s="2" t="s">
        <v>5298</v>
      </c>
      <c r="D99">
        <v>511</v>
      </c>
      <c r="E99" t="s">
        <v>4581</v>
      </c>
      <c r="F99" t="s">
        <v>4582</v>
      </c>
      <c r="G99" t="s">
        <v>4583</v>
      </c>
      <c r="H99" t="s">
        <v>1849</v>
      </c>
      <c r="I99" t="s">
        <v>69</v>
      </c>
      <c r="J99" t="s">
        <v>4584</v>
      </c>
      <c r="K99">
        <v>27</v>
      </c>
      <c r="L99">
        <v>27</v>
      </c>
      <c r="M99">
        <v>2008</v>
      </c>
    </row>
    <row r="100" spans="1:16" x14ac:dyDescent="0.25">
      <c r="A100" s="2" t="s">
        <v>5298</v>
      </c>
      <c r="D100">
        <v>520</v>
      </c>
      <c r="E100" t="s">
        <v>4042</v>
      </c>
      <c r="F100" t="s">
        <v>4043</v>
      </c>
      <c r="G100" t="s">
        <v>4044</v>
      </c>
      <c r="H100" t="s">
        <v>454</v>
      </c>
      <c r="I100" t="s">
        <v>69</v>
      </c>
      <c r="J100" t="s">
        <v>4045</v>
      </c>
      <c r="K100">
        <v>32</v>
      </c>
      <c r="L100">
        <v>32</v>
      </c>
      <c r="M100">
        <v>2011</v>
      </c>
    </row>
    <row r="101" spans="1:16" x14ac:dyDescent="0.25">
      <c r="A101" s="2" t="s">
        <v>5298</v>
      </c>
      <c r="D101">
        <v>521</v>
      </c>
      <c r="E101" t="s">
        <v>4264</v>
      </c>
      <c r="F101" t="s">
        <v>4265</v>
      </c>
      <c r="G101" t="s">
        <v>4266</v>
      </c>
      <c r="H101" t="s">
        <v>2083</v>
      </c>
      <c r="I101" t="s">
        <v>69</v>
      </c>
      <c r="J101" t="s">
        <v>4267</v>
      </c>
      <c r="K101">
        <v>15</v>
      </c>
      <c r="L101">
        <v>15</v>
      </c>
      <c r="M101">
        <v>2010</v>
      </c>
    </row>
    <row r="102" spans="1:16" x14ac:dyDescent="0.25">
      <c r="A102" s="2" t="s">
        <v>5298</v>
      </c>
      <c r="D102">
        <v>556</v>
      </c>
      <c r="E102" t="s">
        <v>451</v>
      </c>
      <c r="F102" t="s">
        <v>452</v>
      </c>
      <c r="G102" t="s">
        <v>453</v>
      </c>
      <c r="H102" t="s">
        <v>454</v>
      </c>
      <c r="I102" t="s">
        <v>69</v>
      </c>
      <c r="J102" t="s">
        <v>455</v>
      </c>
      <c r="K102">
        <v>1</v>
      </c>
      <c r="L102">
        <v>1</v>
      </c>
      <c r="M102">
        <v>2020</v>
      </c>
    </row>
    <row r="103" spans="1:16" x14ac:dyDescent="0.25">
      <c r="A103" s="2" t="s">
        <v>5299</v>
      </c>
      <c r="D103">
        <v>122</v>
      </c>
      <c r="E103" t="s">
        <v>1545</v>
      </c>
      <c r="F103" t="s">
        <v>1546</v>
      </c>
      <c r="G103" t="s">
        <v>1547</v>
      </c>
      <c r="H103" t="s">
        <v>348</v>
      </c>
      <c r="I103" t="s">
        <v>1548</v>
      </c>
      <c r="J103" t="s">
        <v>1549</v>
      </c>
      <c r="K103">
        <v>7</v>
      </c>
      <c r="L103">
        <v>7</v>
      </c>
      <c r="M103">
        <v>2017</v>
      </c>
      <c r="N103" t="s">
        <v>69</v>
      </c>
      <c r="O103" t="s">
        <v>5843</v>
      </c>
    </row>
    <row r="104" spans="1:16" x14ac:dyDescent="0.25">
      <c r="A104" s="2" t="s">
        <v>5299</v>
      </c>
      <c r="D104">
        <v>127</v>
      </c>
      <c r="E104" t="s">
        <v>2166</v>
      </c>
      <c r="F104" t="s">
        <v>2167</v>
      </c>
      <c r="G104" t="s">
        <v>2168</v>
      </c>
      <c r="H104" t="s">
        <v>394</v>
      </c>
      <c r="I104" t="s">
        <v>2169</v>
      </c>
      <c r="J104" t="s">
        <v>2170</v>
      </c>
      <c r="K104">
        <v>57</v>
      </c>
      <c r="L104">
        <v>59</v>
      </c>
      <c r="M104">
        <v>2016</v>
      </c>
      <c r="N104" t="s">
        <v>69</v>
      </c>
      <c r="O104" t="s">
        <v>5843</v>
      </c>
    </row>
    <row r="105" spans="1:16" x14ac:dyDescent="0.25">
      <c r="A105" s="2" t="s">
        <v>5299</v>
      </c>
      <c r="B105" s="2" t="s">
        <v>5316</v>
      </c>
      <c r="C105" s="2"/>
      <c r="D105">
        <v>129</v>
      </c>
      <c r="E105" t="s">
        <v>4408</v>
      </c>
      <c r="F105" t="s">
        <v>4409</v>
      </c>
      <c r="G105" t="s">
        <v>4410</v>
      </c>
      <c r="H105" t="s">
        <v>3328</v>
      </c>
      <c r="I105" t="s">
        <v>4411</v>
      </c>
      <c r="J105" t="s">
        <v>4412</v>
      </c>
      <c r="K105">
        <v>13</v>
      </c>
      <c r="L105">
        <v>14</v>
      </c>
      <c r="M105">
        <v>2009</v>
      </c>
      <c r="N105" t="s">
        <v>69</v>
      </c>
      <c r="O105" t="s">
        <v>5843</v>
      </c>
    </row>
    <row r="106" spans="1:16" x14ac:dyDescent="0.25">
      <c r="A106" s="2" t="s">
        <v>5406</v>
      </c>
      <c r="B106" s="12" t="s">
        <v>5869</v>
      </c>
      <c r="C106" s="12"/>
      <c r="D106">
        <v>139</v>
      </c>
      <c r="E106" t="s">
        <v>1745</v>
      </c>
      <c r="F106" t="s">
        <v>1746</v>
      </c>
      <c r="G106" t="s">
        <v>1747</v>
      </c>
      <c r="H106" t="s">
        <v>707</v>
      </c>
      <c r="I106" t="s">
        <v>1748</v>
      </c>
      <c r="J106" t="s">
        <v>1749</v>
      </c>
      <c r="K106">
        <v>19</v>
      </c>
      <c r="L106">
        <v>19</v>
      </c>
      <c r="M106">
        <v>2017</v>
      </c>
      <c r="N106" t="s">
        <v>69</v>
      </c>
      <c r="O106" t="s">
        <v>5843</v>
      </c>
    </row>
    <row r="107" spans="1:16" x14ac:dyDescent="0.25">
      <c r="A107" s="2" t="s">
        <v>5870</v>
      </c>
      <c r="B107" s="12" t="s">
        <v>5536</v>
      </c>
      <c r="C107" s="12"/>
      <c r="D107">
        <v>140</v>
      </c>
      <c r="E107" t="s">
        <v>3577</v>
      </c>
      <c r="F107" t="s">
        <v>3578</v>
      </c>
      <c r="G107" t="s">
        <v>3579</v>
      </c>
      <c r="H107" t="s">
        <v>215</v>
      </c>
      <c r="I107" t="s">
        <v>3580</v>
      </c>
      <c r="J107" t="s">
        <v>3581</v>
      </c>
      <c r="K107">
        <v>17</v>
      </c>
      <c r="L107">
        <v>17</v>
      </c>
      <c r="M107">
        <v>2012</v>
      </c>
      <c r="N107" t="s">
        <v>69</v>
      </c>
      <c r="O107" t="s">
        <v>5843</v>
      </c>
    </row>
    <row r="108" spans="1:16" x14ac:dyDescent="0.25">
      <c r="A108" s="2" t="s">
        <v>5299</v>
      </c>
      <c r="D108">
        <v>142</v>
      </c>
      <c r="E108" t="s">
        <v>413</v>
      </c>
      <c r="F108" t="s">
        <v>414</v>
      </c>
      <c r="G108" t="s">
        <v>415</v>
      </c>
      <c r="H108" t="s">
        <v>416</v>
      </c>
      <c r="I108" t="s">
        <v>417</v>
      </c>
      <c r="J108" t="s">
        <v>418</v>
      </c>
      <c r="K108">
        <v>6</v>
      </c>
      <c r="L108">
        <v>6</v>
      </c>
      <c r="M108">
        <v>2020</v>
      </c>
      <c r="N108" t="s">
        <v>69</v>
      </c>
      <c r="O108" t="s">
        <v>5843</v>
      </c>
    </row>
    <row r="109" spans="1:16" x14ac:dyDescent="0.25">
      <c r="A109" s="2" t="s">
        <v>5299</v>
      </c>
      <c r="D109">
        <v>144</v>
      </c>
      <c r="E109" t="s">
        <v>4270</v>
      </c>
      <c r="F109" t="s">
        <v>4271</v>
      </c>
      <c r="G109" s="2" t="s">
        <v>4272</v>
      </c>
      <c r="H109" t="s">
        <v>655</v>
      </c>
      <c r="I109" t="s">
        <v>4273</v>
      </c>
      <c r="J109" t="s">
        <v>4274</v>
      </c>
      <c r="K109">
        <v>44</v>
      </c>
      <c r="L109">
        <v>47</v>
      </c>
      <c r="M109">
        <v>2010</v>
      </c>
      <c r="N109" t="s">
        <v>69</v>
      </c>
      <c r="O109">
        <v>1</v>
      </c>
      <c r="P109" t="s">
        <v>5453</v>
      </c>
    </row>
    <row r="110" spans="1:16" x14ac:dyDescent="0.25">
      <c r="A110" s="2" t="s">
        <v>5299</v>
      </c>
      <c r="D110">
        <v>145</v>
      </c>
      <c r="E110" t="s">
        <v>2025</v>
      </c>
      <c r="F110" t="s">
        <v>2026</v>
      </c>
      <c r="G110" t="s">
        <v>2027</v>
      </c>
      <c r="H110" t="s">
        <v>236</v>
      </c>
      <c r="I110" t="s">
        <v>69</v>
      </c>
      <c r="J110" t="s">
        <v>2028</v>
      </c>
      <c r="K110">
        <v>14</v>
      </c>
      <c r="L110">
        <v>15</v>
      </c>
      <c r="M110">
        <v>2016</v>
      </c>
      <c r="N110" t="s">
        <v>69</v>
      </c>
      <c r="O110">
        <v>1</v>
      </c>
      <c r="P110" s="2" t="s">
        <v>5454</v>
      </c>
    </row>
    <row r="111" spans="1:16" x14ac:dyDescent="0.25">
      <c r="A111" s="2" t="s">
        <v>5299</v>
      </c>
      <c r="D111">
        <v>146</v>
      </c>
      <c r="E111" t="s">
        <v>3979</v>
      </c>
      <c r="F111" t="s">
        <v>3980</v>
      </c>
      <c r="G111" t="s">
        <v>3981</v>
      </c>
      <c r="H111" t="s">
        <v>1267</v>
      </c>
      <c r="I111" t="s">
        <v>69</v>
      </c>
      <c r="J111" t="s">
        <v>3982</v>
      </c>
      <c r="K111">
        <v>27</v>
      </c>
      <c r="L111">
        <v>28</v>
      </c>
      <c r="M111">
        <v>2011</v>
      </c>
      <c r="N111" t="s">
        <v>69</v>
      </c>
      <c r="O111">
        <v>1</v>
      </c>
      <c r="P111" s="2" t="s">
        <v>5454</v>
      </c>
    </row>
    <row r="112" spans="1:16" x14ac:dyDescent="0.25">
      <c r="A112" s="2" t="s">
        <v>5298</v>
      </c>
      <c r="D112">
        <v>157</v>
      </c>
      <c r="E112" t="s">
        <v>4870</v>
      </c>
      <c r="F112" t="s">
        <v>4871</v>
      </c>
      <c r="G112" t="s">
        <v>4872</v>
      </c>
      <c r="H112" t="s">
        <v>1849</v>
      </c>
      <c r="I112" t="s">
        <v>69</v>
      </c>
      <c r="J112" t="s">
        <v>4873</v>
      </c>
      <c r="K112">
        <v>94</v>
      </c>
      <c r="L112">
        <v>98</v>
      </c>
      <c r="M112">
        <v>2007</v>
      </c>
      <c r="N112" t="s">
        <v>69</v>
      </c>
      <c r="O112">
        <v>1</v>
      </c>
      <c r="P112" s="2" t="s">
        <v>5298</v>
      </c>
    </row>
    <row r="113" spans="1:21" x14ac:dyDescent="0.25">
      <c r="A113" s="2" t="s">
        <v>5298</v>
      </c>
      <c r="D113">
        <v>169</v>
      </c>
      <c r="E113" t="s">
        <v>3621</v>
      </c>
      <c r="F113" t="s">
        <v>3622</v>
      </c>
      <c r="G113" t="s">
        <v>3623</v>
      </c>
      <c r="H113" t="s">
        <v>1168</v>
      </c>
      <c r="I113" t="s">
        <v>69</v>
      </c>
      <c r="J113" t="s">
        <v>3624</v>
      </c>
      <c r="K113">
        <v>46</v>
      </c>
      <c r="L113">
        <v>46</v>
      </c>
      <c r="M113">
        <v>2012</v>
      </c>
      <c r="N113" t="s">
        <v>69</v>
      </c>
      <c r="O113">
        <v>1</v>
      </c>
      <c r="P113" s="2" t="s">
        <v>5298</v>
      </c>
    </row>
    <row r="114" spans="1:21" x14ac:dyDescent="0.25">
      <c r="A114" s="2" t="s">
        <v>5298</v>
      </c>
      <c r="B114" s="2" t="s">
        <v>5878</v>
      </c>
      <c r="C114" s="2"/>
      <c r="D114">
        <v>170</v>
      </c>
      <c r="E114" t="s">
        <v>3386</v>
      </c>
      <c r="F114" t="s">
        <v>3387</v>
      </c>
      <c r="G114" t="s">
        <v>3388</v>
      </c>
      <c r="H114" t="s">
        <v>416</v>
      </c>
      <c r="I114" t="s">
        <v>3389</v>
      </c>
      <c r="J114" t="s">
        <v>3390</v>
      </c>
      <c r="K114">
        <v>40</v>
      </c>
      <c r="L114">
        <v>41</v>
      </c>
      <c r="M114">
        <v>2013</v>
      </c>
      <c r="N114" t="s">
        <v>69</v>
      </c>
      <c r="O114">
        <v>1</v>
      </c>
      <c r="P114" s="2" t="s">
        <v>5298</v>
      </c>
    </row>
    <row r="115" spans="1:21" x14ac:dyDescent="0.25">
      <c r="A115" s="2" t="s">
        <v>5298</v>
      </c>
      <c r="D115">
        <v>177</v>
      </c>
      <c r="E115" t="s">
        <v>2858</v>
      </c>
      <c r="F115" t="s">
        <v>2859</v>
      </c>
      <c r="G115" t="s">
        <v>2860</v>
      </c>
      <c r="H115" t="s">
        <v>386</v>
      </c>
      <c r="I115" t="s">
        <v>2861</v>
      </c>
      <c r="J115" t="s">
        <v>2862</v>
      </c>
      <c r="K115">
        <v>3</v>
      </c>
      <c r="L115">
        <v>3</v>
      </c>
      <c r="M115">
        <v>2014</v>
      </c>
      <c r="N115" t="s">
        <v>69</v>
      </c>
      <c r="O115">
        <v>1</v>
      </c>
      <c r="P115" s="2" t="s">
        <v>5298</v>
      </c>
    </row>
    <row r="116" spans="1:21" x14ac:dyDescent="0.25">
      <c r="A116" s="2" t="s">
        <v>5298</v>
      </c>
      <c r="B116" s="2" t="s">
        <v>5881</v>
      </c>
      <c r="C116" s="2"/>
      <c r="D116">
        <v>178</v>
      </c>
      <c r="E116" t="s">
        <v>2858</v>
      </c>
      <c r="F116" t="s">
        <v>4187</v>
      </c>
      <c r="G116" t="s">
        <v>4188</v>
      </c>
      <c r="H116" t="s">
        <v>236</v>
      </c>
      <c r="I116" t="s">
        <v>4189</v>
      </c>
      <c r="J116" t="s">
        <v>4190</v>
      </c>
      <c r="K116">
        <v>108</v>
      </c>
      <c r="L116">
        <v>108</v>
      </c>
      <c r="M116">
        <v>2011</v>
      </c>
      <c r="N116" t="s">
        <v>69</v>
      </c>
      <c r="O116">
        <v>1</v>
      </c>
      <c r="P116" s="2" t="s">
        <v>5298</v>
      </c>
    </row>
    <row r="117" spans="1:21" x14ac:dyDescent="0.25">
      <c r="A117" s="2" t="s">
        <v>5882</v>
      </c>
      <c r="B117" s="2" t="s">
        <v>5299</v>
      </c>
      <c r="C117" s="2"/>
      <c r="D117">
        <v>179</v>
      </c>
      <c r="E117" t="s">
        <v>3074</v>
      </c>
      <c r="F117" t="s">
        <v>3075</v>
      </c>
      <c r="G117" t="s">
        <v>3076</v>
      </c>
      <c r="H117" t="s">
        <v>3077</v>
      </c>
      <c r="I117" t="s">
        <v>69</v>
      </c>
      <c r="J117" t="s">
        <v>3078</v>
      </c>
      <c r="K117">
        <v>49</v>
      </c>
      <c r="L117">
        <v>49</v>
      </c>
      <c r="M117">
        <v>2014</v>
      </c>
      <c r="N117" t="s">
        <v>69</v>
      </c>
      <c r="O117">
        <v>1</v>
      </c>
      <c r="P117" s="2" t="s">
        <v>5492</v>
      </c>
    </row>
    <row r="118" spans="1:21" x14ac:dyDescent="0.25">
      <c r="A118" s="2" t="s">
        <v>5316</v>
      </c>
      <c r="D118">
        <v>183</v>
      </c>
      <c r="E118" t="s">
        <v>2850</v>
      </c>
      <c r="F118" t="s">
        <v>2851</v>
      </c>
      <c r="G118" t="s">
        <v>2852</v>
      </c>
      <c r="H118" t="s">
        <v>386</v>
      </c>
      <c r="I118" t="s">
        <v>2853</v>
      </c>
      <c r="J118" t="s">
        <v>2854</v>
      </c>
      <c r="K118">
        <v>0</v>
      </c>
      <c r="L118">
        <v>0</v>
      </c>
      <c r="M118">
        <v>2014</v>
      </c>
      <c r="N118" t="s">
        <v>69</v>
      </c>
      <c r="O118" t="s">
        <v>5843</v>
      </c>
    </row>
    <row r="119" spans="1:21" x14ac:dyDescent="0.25">
      <c r="A119" s="2" t="s">
        <v>5298</v>
      </c>
      <c r="D119">
        <v>184</v>
      </c>
      <c r="E119" t="s">
        <v>3377</v>
      </c>
      <c r="F119" t="s">
        <v>3378</v>
      </c>
      <c r="G119" t="s">
        <v>3379</v>
      </c>
      <c r="H119" t="s">
        <v>454</v>
      </c>
      <c r="I119" t="s">
        <v>69</v>
      </c>
      <c r="J119" t="s">
        <v>3380</v>
      </c>
      <c r="K119">
        <v>127</v>
      </c>
      <c r="L119">
        <v>129</v>
      </c>
      <c r="M119">
        <v>2013</v>
      </c>
      <c r="N119" t="s">
        <v>69</v>
      </c>
      <c r="O119">
        <v>1</v>
      </c>
      <c r="P119" s="2" t="s">
        <v>5298</v>
      </c>
    </row>
    <row r="120" spans="1:21" x14ac:dyDescent="0.25">
      <c r="A120" s="2" t="s">
        <v>5299</v>
      </c>
      <c r="D120">
        <v>185</v>
      </c>
      <c r="E120" t="s">
        <v>2252</v>
      </c>
      <c r="F120" t="s">
        <v>2253</v>
      </c>
      <c r="G120" s="2" t="s">
        <v>2254</v>
      </c>
      <c r="H120" t="s">
        <v>2255</v>
      </c>
      <c r="I120" t="s">
        <v>2256</v>
      </c>
      <c r="J120" t="s">
        <v>2257</v>
      </c>
      <c r="K120">
        <v>16</v>
      </c>
      <c r="L120">
        <v>16</v>
      </c>
      <c r="M120">
        <v>2016</v>
      </c>
      <c r="N120" t="s">
        <v>69</v>
      </c>
      <c r="O120">
        <v>1</v>
      </c>
      <c r="P120" s="2" t="s">
        <v>5498</v>
      </c>
      <c r="S120" t="s">
        <v>5499</v>
      </c>
      <c r="T120" s="2" t="s">
        <v>5333</v>
      </c>
      <c r="U120" s="2" t="s">
        <v>5433</v>
      </c>
    </row>
    <row r="121" spans="1:21" x14ac:dyDescent="0.25">
      <c r="A121" s="2" t="s">
        <v>5299</v>
      </c>
      <c r="D121">
        <v>187</v>
      </c>
      <c r="E121" t="s">
        <v>2106</v>
      </c>
      <c r="F121" t="s">
        <v>2107</v>
      </c>
      <c r="G121" t="s">
        <v>2108</v>
      </c>
      <c r="H121" t="s">
        <v>544</v>
      </c>
      <c r="I121" t="s">
        <v>2109</v>
      </c>
      <c r="J121" t="s">
        <v>2110</v>
      </c>
      <c r="K121">
        <v>100</v>
      </c>
      <c r="L121">
        <v>102</v>
      </c>
      <c r="M121">
        <v>2016</v>
      </c>
      <c r="N121" t="s">
        <v>69</v>
      </c>
      <c r="O121" t="s">
        <v>5843</v>
      </c>
    </row>
    <row r="122" spans="1:21" x14ac:dyDescent="0.25">
      <c r="A122" s="2" t="s">
        <v>5316</v>
      </c>
      <c r="B122" s="2" t="s">
        <v>5299</v>
      </c>
      <c r="C122" s="2"/>
      <c r="D122">
        <v>188</v>
      </c>
      <c r="E122" t="s">
        <v>3677</v>
      </c>
      <c r="F122" t="s">
        <v>3678</v>
      </c>
      <c r="G122" t="s">
        <v>3679</v>
      </c>
      <c r="H122" t="s">
        <v>3680</v>
      </c>
      <c r="I122" t="s">
        <v>3681</v>
      </c>
      <c r="J122" t="s">
        <v>3682</v>
      </c>
      <c r="K122">
        <v>5</v>
      </c>
      <c r="L122">
        <v>5</v>
      </c>
      <c r="M122">
        <v>2012</v>
      </c>
      <c r="N122" t="s">
        <v>69</v>
      </c>
      <c r="O122">
        <v>0</v>
      </c>
      <c r="P122" s="2" t="s">
        <v>5885</v>
      </c>
    </row>
    <row r="123" spans="1:21" x14ac:dyDescent="0.25">
      <c r="A123" s="2" t="s">
        <v>5299</v>
      </c>
      <c r="D123">
        <v>191</v>
      </c>
      <c r="E123" t="s">
        <v>4624</v>
      </c>
      <c r="F123" t="s">
        <v>4625</v>
      </c>
      <c r="G123" t="s">
        <v>4626</v>
      </c>
      <c r="H123" t="s">
        <v>72</v>
      </c>
      <c r="I123" t="s">
        <v>4627</v>
      </c>
      <c r="J123" t="s">
        <v>4628</v>
      </c>
      <c r="K123">
        <v>43</v>
      </c>
      <c r="L123">
        <v>43</v>
      </c>
      <c r="M123">
        <v>2008</v>
      </c>
      <c r="N123" t="s">
        <v>69</v>
      </c>
      <c r="O123">
        <v>1</v>
      </c>
      <c r="P123" s="2" t="s">
        <v>5502</v>
      </c>
    </row>
    <row r="124" spans="1:21" x14ac:dyDescent="0.25">
      <c r="A124" s="2" t="s">
        <v>5316</v>
      </c>
      <c r="B124" s="2" t="s">
        <v>5299</v>
      </c>
      <c r="C124" s="2"/>
      <c r="D124">
        <v>194</v>
      </c>
      <c r="E124" t="s">
        <v>4931</v>
      </c>
      <c r="F124" t="s">
        <v>4932</v>
      </c>
      <c r="G124" t="s">
        <v>4933</v>
      </c>
      <c r="H124" t="s">
        <v>394</v>
      </c>
      <c r="I124" t="s">
        <v>4934</v>
      </c>
      <c r="J124" t="s">
        <v>4935</v>
      </c>
      <c r="K124">
        <v>747</v>
      </c>
      <c r="L124">
        <v>762</v>
      </c>
      <c r="M124">
        <v>2007</v>
      </c>
      <c r="N124" t="s">
        <v>69</v>
      </c>
      <c r="O124" t="s">
        <v>5843</v>
      </c>
    </row>
    <row r="125" spans="1:21" x14ac:dyDescent="0.25">
      <c r="A125" s="2" t="s">
        <v>5299</v>
      </c>
      <c r="D125">
        <v>196</v>
      </c>
      <c r="E125" t="s">
        <v>4956</v>
      </c>
      <c r="F125" t="s">
        <v>4957</v>
      </c>
      <c r="G125" t="s">
        <v>4958</v>
      </c>
      <c r="H125" t="s">
        <v>454</v>
      </c>
      <c r="I125" t="s">
        <v>69</v>
      </c>
      <c r="J125" t="s">
        <v>4959</v>
      </c>
      <c r="K125">
        <v>206</v>
      </c>
      <c r="L125">
        <v>211</v>
      </c>
      <c r="M125">
        <v>2007</v>
      </c>
      <c r="N125" t="s">
        <v>69</v>
      </c>
      <c r="O125" t="s">
        <v>5843</v>
      </c>
    </row>
    <row r="126" spans="1:21" x14ac:dyDescent="0.25">
      <c r="A126" s="2" t="s">
        <v>5299</v>
      </c>
      <c r="D126">
        <v>197</v>
      </c>
      <c r="E126" t="s">
        <v>4119</v>
      </c>
      <c r="F126" t="s">
        <v>4120</v>
      </c>
      <c r="G126" t="s">
        <v>4121</v>
      </c>
      <c r="H126" t="s">
        <v>2083</v>
      </c>
      <c r="I126" t="s">
        <v>69</v>
      </c>
      <c r="J126" t="s">
        <v>4122</v>
      </c>
      <c r="K126">
        <v>134</v>
      </c>
      <c r="L126">
        <v>137</v>
      </c>
      <c r="M126">
        <v>2011</v>
      </c>
      <c r="N126" t="s">
        <v>69</v>
      </c>
      <c r="O126" t="s">
        <v>5843</v>
      </c>
    </row>
    <row r="127" spans="1:21" x14ac:dyDescent="0.25">
      <c r="A127" s="2" t="s">
        <v>5886</v>
      </c>
      <c r="B127" s="13" t="s">
        <v>5887</v>
      </c>
      <c r="C127" s="13"/>
      <c r="D127">
        <v>199</v>
      </c>
      <c r="E127" t="s">
        <v>4247</v>
      </c>
      <c r="F127" t="s">
        <v>4248</v>
      </c>
      <c r="G127" s="7" t="s">
        <v>4249</v>
      </c>
      <c r="H127" t="s">
        <v>971</v>
      </c>
      <c r="I127" t="s">
        <v>4250</v>
      </c>
      <c r="J127" t="s">
        <v>4251</v>
      </c>
      <c r="K127">
        <v>109</v>
      </c>
      <c r="L127">
        <v>110</v>
      </c>
      <c r="M127">
        <v>2010</v>
      </c>
      <c r="N127" t="s">
        <v>69</v>
      </c>
      <c r="O127" t="s">
        <v>5843</v>
      </c>
    </row>
    <row r="128" spans="1:21" x14ac:dyDescent="0.25">
      <c r="A128" s="2" t="s">
        <v>5299</v>
      </c>
      <c r="D128">
        <v>200</v>
      </c>
      <c r="E128" t="s">
        <v>2883</v>
      </c>
      <c r="F128" t="s">
        <v>2884</v>
      </c>
      <c r="G128" s="2" t="s">
        <v>2885</v>
      </c>
      <c r="H128" t="s">
        <v>2886</v>
      </c>
      <c r="I128" t="s">
        <v>2887</v>
      </c>
      <c r="J128" t="s">
        <v>2888</v>
      </c>
      <c r="K128">
        <v>13</v>
      </c>
      <c r="L128">
        <v>16</v>
      </c>
      <c r="M128">
        <v>2014</v>
      </c>
      <c r="N128" t="s">
        <v>69</v>
      </c>
      <c r="O128">
        <v>1</v>
      </c>
      <c r="P128" s="2" t="s">
        <v>5508</v>
      </c>
      <c r="Q128" t="s">
        <v>5509</v>
      </c>
      <c r="T128" s="2" t="s">
        <v>5333</v>
      </c>
      <c r="U128" s="2" t="s">
        <v>5433</v>
      </c>
    </row>
    <row r="129" spans="1:21" x14ac:dyDescent="0.25">
      <c r="A129" s="2" t="s">
        <v>5299</v>
      </c>
      <c r="D129">
        <v>201</v>
      </c>
      <c r="E129" t="s">
        <v>3661</v>
      </c>
      <c r="F129" t="s">
        <v>3662</v>
      </c>
      <c r="G129" s="2" t="s">
        <v>3663</v>
      </c>
      <c r="H129" t="s">
        <v>332</v>
      </c>
      <c r="I129" t="s">
        <v>3664</v>
      </c>
      <c r="J129" t="s">
        <v>3665</v>
      </c>
      <c r="K129">
        <v>30</v>
      </c>
      <c r="L129">
        <v>32</v>
      </c>
      <c r="M129">
        <v>2012</v>
      </c>
      <c r="N129" t="s">
        <v>69</v>
      </c>
      <c r="O129">
        <v>1</v>
      </c>
      <c r="P129" s="2" t="s">
        <v>5510</v>
      </c>
      <c r="S129" t="s">
        <v>5512</v>
      </c>
      <c r="T129" s="2" t="s">
        <v>5333</v>
      </c>
      <c r="U129" s="2" t="s">
        <v>5433</v>
      </c>
    </row>
    <row r="130" spans="1:21" x14ac:dyDescent="0.25">
      <c r="A130" s="2" t="s">
        <v>5299</v>
      </c>
      <c r="D130">
        <v>204</v>
      </c>
      <c r="E130" t="s">
        <v>785</v>
      </c>
      <c r="F130" t="s">
        <v>786</v>
      </c>
      <c r="G130" t="s">
        <v>787</v>
      </c>
      <c r="H130" t="s">
        <v>717</v>
      </c>
      <c r="I130" t="s">
        <v>788</v>
      </c>
      <c r="J130" t="s">
        <v>789</v>
      </c>
      <c r="K130">
        <v>8</v>
      </c>
      <c r="L130">
        <v>8</v>
      </c>
      <c r="M130">
        <v>2019</v>
      </c>
      <c r="N130" t="s">
        <v>69</v>
      </c>
      <c r="O130">
        <v>0</v>
      </c>
      <c r="P130" s="2" t="s">
        <v>5888</v>
      </c>
      <c r="T130" s="2" t="s">
        <v>5333</v>
      </c>
      <c r="U130" s="2" t="s">
        <v>5433</v>
      </c>
    </row>
    <row r="131" spans="1:21" x14ac:dyDescent="0.25">
      <c r="A131" s="2" t="s">
        <v>5316</v>
      </c>
      <c r="B131" s="2" t="s">
        <v>5299</v>
      </c>
      <c r="C131" s="2"/>
      <c r="D131">
        <v>205</v>
      </c>
      <c r="E131" t="s">
        <v>3325</v>
      </c>
      <c r="F131" t="s">
        <v>3326</v>
      </c>
      <c r="G131" t="s">
        <v>3327</v>
      </c>
      <c r="H131" t="s">
        <v>3328</v>
      </c>
      <c r="I131" t="s">
        <v>3329</v>
      </c>
      <c r="J131" t="s">
        <v>3330</v>
      </c>
      <c r="K131">
        <v>4</v>
      </c>
      <c r="L131">
        <v>4</v>
      </c>
      <c r="M131">
        <v>2013</v>
      </c>
      <c r="N131" t="s">
        <v>69</v>
      </c>
      <c r="O131">
        <v>0</v>
      </c>
    </row>
    <row r="132" spans="1:21" x14ac:dyDescent="0.25">
      <c r="A132" s="2" t="s">
        <v>5316</v>
      </c>
      <c r="B132" s="2" t="s">
        <v>5299</v>
      </c>
      <c r="C132" s="2"/>
      <c r="D132">
        <v>206</v>
      </c>
      <c r="E132" t="s">
        <v>5192</v>
      </c>
      <c r="F132" t="s">
        <v>5192</v>
      </c>
      <c r="G132" t="s">
        <v>5193</v>
      </c>
      <c r="H132" t="s">
        <v>386</v>
      </c>
      <c r="I132" t="s">
        <v>5194</v>
      </c>
      <c r="J132" t="s">
        <v>5195</v>
      </c>
      <c r="K132">
        <v>276</v>
      </c>
      <c r="L132">
        <v>281</v>
      </c>
      <c r="M132">
        <v>2003</v>
      </c>
      <c r="N132" t="s">
        <v>69</v>
      </c>
      <c r="O132">
        <v>0</v>
      </c>
    </row>
    <row r="133" spans="1:21" x14ac:dyDescent="0.25">
      <c r="A133" s="2" t="s">
        <v>5299</v>
      </c>
      <c r="D133">
        <v>208</v>
      </c>
      <c r="E133" t="s">
        <v>3103</v>
      </c>
      <c r="F133" t="s">
        <v>3104</v>
      </c>
      <c r="G133" t="s">
        <v>3105</v>
      </c>
      <c r="H133" t="s">
        <v>3106</v>
      </c>
      <c r="I133" t="s">
        <v>3107</v>
      </c>
      <c r="J133" t="s">
        <v>3108</v>
      </c>
      <c r="K133">
        <v>14</v>
      </c>
      <c r="L133">
        <v>15</v>
      </c>
      <c r="M133">
        <v>2014</v>
      </c>
      <c r="N133" t="s">
        <v>69</v>
      </c>
      <c r="O133" t="s">
        <v>5843</v>
      </c>
      <c r="T133" s="2" t="s">
        <v>5333</v>
      </c>
      <c r="U133" s="2" t="s">
        <v>5433</v>
      </c>
    </row>
    <row r="134" spans="1:21" x14ac:dyDescent="0.25">
      <c r="A134" s="2" t="s">
        <v>5316</v>
      </c>
      <c r="B134" s="2" t="s">
        <v>5299</v>
      </c>
      <c r="C134" s="2"/>
      <c r="D134">
        <v>212</v>
      </c>
      <c r="E134" t="s">
        <v>4664</v>
      </c>
      <c r="F134" t="s">
        <v>4665</v>
      </c>
      <c r="G134" t="s">
        <v>4666</v>
      </c>
      <c r="H134" t="s">
        <v>1168</v>
      </c>
      <c r="I134" t="s">
        <v>69</v>
      </c>
      <c r="J134" t="s">
        <v>4667</v>
      </c>
      <c r="K134">
        <v>52</v>
      </c>
      <c r="L134">
        <v>53</v>
      </c>
      <c r="M134">
        <v>2008</v>
      </c>
      <c r="N134" t="s">
        <v>69</v>
      </c>
      <c r="O134" t="s">
        <v>5843</v>
      </c>
    </row>
    <row r="135" spans="1:21" x14ac:dyDescent="0.25">
      <c r="A135" s="2" t="s">
        <v>5886</v>
      </c>
      <c r="B135" s="2" t="s">
        <v>5299</v>
      </c>
      <c r="C135" s="2"/>
      <c r="D135">
        <v>213</v>
      </c>
      <c r="E135" t="s">
        <v>4417</v>
      </c>
      <c r="F135" t="s">
        <v>4418</v>
      </c>
      <c r="G135" t="s">
        <v>4419</v>
      </c>
      <c r="H135" t="s">
        <v>4420</v>
      </c>
      <c r="I135" t="s">
        <v>69</v>
      </c>
      <c r="J135" t="s">
        <v>4421</v>
      </c>
      <c r="K135">
        <v>14</v>
      </c>
      <c r="L135">
        <v>14</v>
      </c>
      <c r="M135">
        <v>2009</v>
      </c>
      <c r="N135" t="s">
        <v>69</v>
      </c>
      <c r="O135" t="s">
        <v>5843</v>
      </c>
    </row>
    <row r="136" spans="1:21" x14ac:dyDescent="0.25">
      <c r="A136" s="2" t="s">
        <v>5299</v>
      </c>
      <c r="D136">
        <v>214</v>
      </c>
      <c r="E136" t="s">
        <v>697</v>
      </c>
      <c r="F136" t="s">
        <v>698</v>
      </c>
      <c r="G136" s="2" t="s">
        <v>699</v>
      </c>
      <c r="H136" t="s">
        <v>332</v>
      </c>
      <c r="I136" t="s">
        <v>700</v>
      </c>
      <c r="J136" t="s">
        <v>701</v>
      </c>
      <c r="K136">
        <v>1</v>
      </c>
      <c r="L136">
        <v>1</v>
      </c>
      <c r="M136">
        <v>2019</v>
      </c>
      <c r="N136" t="s">
        <v>69</v>
      </c>
      <c r="O136">
        <v>1</v>
      </c>
      <c r="P136" s="2" t="s">
        <v>5517</v>
      </c>
      <c r="S136" t="s">
        <v>5518</v>
      </c>
      <c r="T136" s="2" t="s">
        <v>5333</v>
      </c>
      <c r="U136" s="2" t="s">
        <v>5433</v>
      </c>
    </row>
    <row r="137" spans="1:21" x14ac:dyDescent="0.25">
      <c r="A137" s="2" t="s">
        <v>5299</v>
      </c>
      <c r="D137">
        <v>216</v>
      </c>
      <c r="E137" t="s">
        <v>2718</v>
      </c>
      <c r="F137" t="s">
        <v>2719</v>
      </c>
      <c r="G137" t="s">
        <v>2720</v>
      </c>
      <c r="H137" t="s">
        <v>2721</v>
      </c>
      <c r="I137" t="s">
        <v>69</v>
      </c>
      <c r="J137" t="s">
        <v>2722</v>
      </c>
      <c r="K137">
        <v>877</v>
      </c>
      <c r="L137">
        <v>912</v>
      </c>
      <c r="M137">
        <v>2014</v>
      </c>
      <c r="N137" t="s">
        <v>69</v>
      </c>
      <c r="O137" s="2" t="s">
        <v>5888</v>
      </c>
      <c r="T137" s="2" t="s">
        <v>5333</v>
      </c>
      <c r="U137" s="2" t="s">
        <v>5433</v>
      </c>
    </row>
    <row r="138" spans="1:21" x14ac:dyDescent="0.25">
      <c r="A138" s="2" t="s">
        <v>5299</v>
      </c>
      <c r="D138">
        <v>218</v>
      </c>
      <c r="E138" t="s">
        <v>1625</v>
      </c>
      <c r="F138" t="s">
        <v>1626</v>
      </c>
      <c r="G138" t="s">
        <v>1627</v>
      </c>
      <c r="H138" t="s">
        <v>72</v>
      </c>
      <c r="I138" t="s">
        <v>1628</v>
      </c>
      <c r="J138" t="s">
        <v>1629</v>
      </c>
      <c r="K138">
        <v>1</v>
      </c>
      <c r="L138">
        <v>1</v>
      </c>
      <c r="M138">
        <v>2017</v>
      </c>
      <c r="N138" t="s">
        <v>69</v>
      </c>
      <c r="O138" t="s">
        <v>5843</v>
      </c>
    </row>
    <row r="139" spans="1:21" x14ac:dyDescent="0.25">
      <c r="A139" s="2" t="s">
        <v>5316</v>
      </c>
      <c r="B139" s="2" t="s">
        <v>5299</v>
      </c>
      <c r="C139" s="2"/>
      <c r="D139">
        <v>220</v>
      </c>
      <c r="E139" t="s">
        <v>3686</v>
      </c>
      <c r="F139" t="s">
        <v>3687</v>
      </c>
      <c r="G139" t="s">
        <v>3688</v>
      </c>
      <c r="H139" t="s">
        <v>1168</v>
      </c>
      <c r="I139" t="s">
        <v>69</v>
      </c>
      <c r="J139" t="s">
        <v>3689</v>
      </c>
      <c r="K139">
        <v>14</v>
      </c>
      <c r="L139">
        <v>14</v>
      </c>
      <c r="M139">
        <v>2012</v>
      </c>
      <c r="N139" t="s">
        <v>69</v>
      </c>
      <c r="O139" t="s">
        <v>5843</v>
      </c>
    </row>
    <row r="140" spans="1:21" x14ac:dyDescent="0.25">
      <c r="A140" s="2" t="s">
        <v>5299</v>
      </c>
      <c r="D140">
        <v>223</v>
      </c>
      <c r="E140" t="s">
        <v>4512</v>
      </c>
      <c r="F140" t="s">
        <v>4513</v>
      </c>
      <c r="G140" t="s">
        <v>4514</v>
      </c>
      <c r="H140" t="s">
        <v>416</v>
      </c>
      <c r="I140" t="s">
        <v>4515</v>
      </c>
      <c r="J140" t="s">
        <v>4516</v>
      </c>
      <c r="K140">
        <v>15</v>
      </c>
      <c r="L140">
        <v>15</v>
      </c>
      <c r="M140">
        <v>2009</v>
      </c>
      <c r="N140" t="s">
        <v>69</v>
      </c>
      <c r="O140">
        <v>1</v>
      </c>
      <c r="P140" s="2" t="s">
        <v>5525</v>
      </c>
      <c r="T140" s="2" t="s">
        <v>5333</v>
      </c>
      <c r="U140" s="2" t="s">
        <v>5433</v>
      </c>
    </row>
    <row r="141" spans="1:21" x14ac:dyDescent="0.25">
      <c r="A141" s="2" t="s">
        <v>5299</v>
      </c>
      <c r="D141">
        <v>224</v>
      </c>
      <c r="E141" t="s">
        <v>2500</v>
      </c>
      <c r="F141" t="s">
        <v>2501</v>
      </c>
      <c r="G141" t="s">
        <v>2502</v>
      </c>
      <c r="H141" t="s">
        <v>1757</v>
      </c>
      <c r="I141" t="s">
        <v>2503</v>
      </c>
      <c r="J141" t="s">
        <v>2504</v>
      </c>
      <c r="K141">
        <v>18</v>
      </c>
      <c r="L141">
        <v>18</v>
      </c>
      <c r="M141">
        <v>2015</v>
      </c>
      <c r="N141" t="s">
        <v>69</v>
      </c>
      <c r="O141" t="s">
        <v>5843</v>
      </c>
    </row>
    <row r="142" spans="1:21" x14ac:dyDescent="0.25">
      <c r="A142" s="2" t="s">
        <v>5299</v>
      </c>
      <c r="D142">
        <v>236</v>
      </c>
      <c r="E142" t="s">
        <v>1660</v>
      </c>
      <c r="F142" t="s">
        <v>1661</v>
      </c>
      <c r="G142" t="s">
        <v>1662</v>
      </c>
      <c r="H142" t="s">
        <v>1168</v>
      </c>
      <c r="I142" t="s">
        <v>1663</v>
      </c>
      <c r="J142" t="s">
        <v>1664</v>
      </c>
      <c r="K142">
        <v>7</v>
      </c>
      <c r="L142">
        <v>7</v>
      </c>
      <c r="M142">
        <v>2017</v>
      </c>
      <c r="N142" t="s">
        <v>69</v>
      </c>
      <c r="O142" t="s">
        <v>5843</v>
      </c>
    </row>
    <row r="143" spans="1:21" x14ac:dyDescent="0.25">
      <c r="A143" s="2" t="s">
        <v>5299</v>
      </c>
      <c r="D143">
        <v>240</v>
      </c>
      <c r="E143" t="s">
        <v>3880</v>
      </c>
      <c r="F143" t="s">
        <v>3881</v>
      </c>
      <c r="G143" t="s">
        <v>3882</v>
      </c>
      <c r="H143" t="s">
        <v>3883</v>
      </c>
      <c r="I143" t="s">
        <v>3884</v>
      </c>
      <c r="J143" t="s">
        <v>3885</v>
      </c>
      <c r="K143">
        <v>2</v>
      </c>
      <c r="L143">
        <v>2</v>
      </c>
      <c r="M143">
        <v>2012</v>
      </c>
      <c r="N143" t="s">
        <v>69</v>
      </c>
      <c r="O143" t="s">
        <v>5843</v>
      </c>
    </row>
    <row r="144" spans="1:21" x14ac:dyDescent="0.25">
      <c r="A144" s="2" t="s">
        <v>5299</v>
      </c>
      <c r="D144">
        <v>241</v>
      </c>
      <c r="E144" t="s">
        <v>2994</v>
      </c>
      <c r="F144" t="s">
        <v>2995</v>
      </c>
      <c r="G144" s="2" t="s">
        <v>2996</v>
      </c>
      <c r="H144" t="s">
        <v>174</v>
      </c>
      <c r="I144" t="s">
        <v>2997</v>
      </c>
      <c r="J144" t="s">
        <v>2998</v>
      </c>
      <c r="K144">
        <v>25</v>
      </c>
      <c r="L144">
        <v>27</v>
      </c>
      <c r="M144">
        <v>2014</v>
      </c>
      <c r="N144" t="s">
        <v>69</v>
      </c>
      <c r="O144">
        <v>0</v>
      </c>
      <c r="P144" t="s">
        <v>5888</v>
      </c>
    </row>
    <row r="145" spans="1:21" x14ac:dyDescent="0.25">
      <c r="A145" s="2" t="s">
        <v>5299</v>
      </c>
      <c r="B145" s="12" t="s">
        <v>5536</v>
      </c>
      <c r="C145" s="12"/>
      <c r="D145">
        <v>248</v>
      </c>
      <c r="E145" t="s">
        <v>599</v>
      </c>
      <c r="F145" t="s">
        <v>600</v>
      </c>
      <c r="G145" t="s">
        <v>601</v>
      </c>
      <c r="H145" t="s">
        <v>416</v>
      </c>
      <c r="I145" t="s">
        <v>602</v>
      </c>
      <c r="J145" t="s">
        <v>603</v>
      </c>
      <c r="K145">
        <v>3</v>
      </c>
      <c r="L145">
        <v>3</v>
      </c>
      <c r="M145">
        <v>2019</v>
      </c>
      <c r="N145" t="s">
        <v>69</v>
      </c>
      <c r="O145">
        <v>1</v>
      </c>
      <c r="P145" s="2" t="s">
        <v>5538</v>
      </c>
      <c r="T145" s="2" t="s">
        <v>5333</v>
      </c>
      <c r="U145" s="2" t="s">
        <v>5433</v>
      </c>
    </row>
    <row r="146" spans="1:21" x14ac:dyDescent="0.25">
      <c r="A146" s="2" t="s">
        <v>5316</v>
      </c>
      <c r="B146" s="2" t="s">
        <v>5299</v>
      </c>
      <c r="C146" s="2"/>
      <c r="D146">
        <v>249</v>
      </c>
      <c r="E146" t="s">
        <v>470</v>
      </c>
      <c r="F146" t="s">
        <v>471</v>
      </c>
      <c r="G146" t="s">
        <v>472</v>
      </c>
      <c r="H146" t="s">
        <v>473</v>
      </c>
      <c r="I146" t="s">
        <v>474</v>
      </c>
      <c r="J146" t="s">
        <v>475</v>
      </c>
      <c r="K146">
        <v>0</v>
      </c>
      <c r="L146">
        <v>0</v>
      </c>
      <c r="M146">
        <v>2020</v>
      </c>
      <c r="N146" t="s">
        <v>69</v>
      </c>
      <c r="O146" t="s">
        <v>5843</v>
      </c>
    </row>
    <row r="147" spans="1:21" x14ac:dyDescent="0.25">
      <c r="A147" s="2" t="s">
        <v>5299</v>
      </c>
      <c r="B147" s="12" t="s">
        <v>5536</v>
      </c>
      <c r="C147" s="12"/>
      <c r="D147">
        <v>260</v>
      </c>
      <c r="E147" t="s">
        <v>3447</v>
      </c>
      <c r="F147" t="s">
        <v>3448</v>
      </c>
      <c r="G147" s="2" t="s">
        <v>3449</v>
      </c>
      <c r="H147" t="s">
        <v>1267</v>
      </c>
      <c r="I147" t="s">
        <v>69</v>
      </c>
      <c r="J147" t="s">
        <v>3450</v>
      </c>
      <c r="K147">
        <v>20</v>
      </c>
      <c r="L147">
        <v>20</v>
      </c>
      <c r="M147">
        <v>2013</v>
      </c>
      <c r="N147" t="s">
        <v>69</v>
      </c>
      <c r="O147" t="s">
        <v>5843</v>
      </c>
      <c r="T147" s="2" t="s">
        <v>5333</v>
      </c>
      <c r="U147" s="2" t="s">
        <v>5433</v>
      </c>
    </row>
    <row r="148" spans="1:21" x14ac:dyDescent="0.25">
      <c r="A148" s="2" t="s">
        <v>5299</v>
      </c>
      <c r="D148">
        <v>261</v>
      </c>
      <c r="E148" t="s">
        <v>1839</v>
      </c>
      <c r="F148" t="s">
        <v>1840</v>
      </c>
      <c r="G148" t="s">
        <v>1841</v>
      </c>
      <c r="H148" t="s">
        <v>1041</v>
      </c>
      <c r="I148" t="s">
        <v>69</v>
      </c>
      <c r="J148" t="s">
        <v>1842</v>
      </c>
      <c r="K148">
        <v>51</v>
      </c>
      <c r="L148">
        <v>51</v>
      </c>
      <c r="M148">
        <v>2017</v>
      </c>
      <c r="N148" t="s">
        <v>69</v>
      </c>
      <c r="O148">
        <v>1</v>
      </c>
      <c r="P148" s="2" t="s">
        <v>5552</v>
      </c>
      <c r="T148" s="2" t="s">
        <v>5333</v>
      </c>
      <c r="U148" s="2" t="s">
        <v>5433</v>
      </c>
    </row>
    <row r="149" spans="1:21" x14ac:dyDescent="0.25">
      <c r="A149" s="2" t="s">
        <v>5298</v>
      </c>
      <c r="D149">
        <v>263</v>
      </c>
      <c r="E149" t="s">
        <v>4877</v>
      </c>
      <c r="F149" t="s">
        <v>4878</v>
      </c>
      <c r="G149" t="s">
        <v>4879</v>
      </c>
      <c r="H149" t="s">
        <v>4880</v>
      </c>
      <c r="I149" t="s">
        <v>4881</v>
      </c>
      <c r="J149" t="s">
        <v>4882</v>
      </c>
      <c r="K149">
        <v>4</v>
      </c>
      <c r="L149">
        <v>4</v>
      </c>
      <c r="M149">
        <v>2007</v>
      </c>
      <c r="N149" t="s">
        <v>69</v>
      </c>
      <c r="O149" t="s">
        <v>5843</v>
      </c>
    </row>
    <row r="150" spans="1:21" x14ac:dyDescent="0.25">
      <c r="A150" s="2" t="s">
        <v>5298</v>
      </c>
      <c r="D150">
        <v>269</v>
      </c>
      <c r="E150" t="s">
        <v>4318</v>
      </c>
      <c r="F150" t="s">
        <v>4319</v>
      </c>
      <c r="G150" t="s">
        <v>4320</v>
      </c>
      <c r="H150" t="s">
        <v>4321</v>
      </c>
      <c r="I150" t="s">
        <v>4322</v>
      </c>
      <c r="J150" t="s">
        <v>69</v>
      </c>
      <c r="K150">
        <v>21</v>
      </c>
      <c r="L150">
        <v>26</v>
      </c>
      <c r="M150">
        <v>2010</v>
      </c>
      <c r="N150" t="s">
        <v>69</v>
      </c>
      <c r="O150" t="s">
        <v>5843</v>
      </c>
    </row>
    <row r="151" spans="1:21" x14ac:dyDescent="0.25">
      <c r="A151" s="2" t="s">
        <v>5895</v>
      </c>
      <c r="B151" s="2" t="s">
        <v>5896</v>
      </c>
      <c r="C151" s="2"/>
      <c r="D151">
        <v>271</v>
      </c>
      <c r="E151" t="s">
        <v>4992</v>
      </c>
      <c r="F151" t="s">
        <v>4993</v>
      </c>
      <c r="G151" t="s">
        <v>4994</v>
      </c>
      <c r="H151" t="s">
        <v>4995</v>
      </c>
      <c r="I151" t="s">
        <v>4996</v>
      </c>
      <c r="J151" t="s">
        <v>4997</v>
      </c>
      <c r="K151">
        <v>23</v>
      </c>
      <c r="L151">
        <v>23</v>
      </c>
      <c r="M151">
        <v>2006</v>
      </c>
      <c r="N151" t="s">
        <v>69</v>
      </c>
      <c r="O151" t="s">
        <v>5843</v>
      </c>
    </row>
    <row r="152" spans="1:21" x14ac:dyDescent="0.25">
      <c r="A152" s="2" t="s">
        <v>5299</v>
      </c>
      <c r="D152">
        <v>273</v>
      </c>
      <c r="E152" t="s">
        <v>2406</v>
      </c>
      <c r="F152" t="s">
        <v>2407</v>
      </c>
      <c r="G152" t="s">
        <v>2408</v>
      </c>
      <c r="H152" t="s">
        <v>544</v>
      </c>
      <c r="I152" t="s">
        <v>2409</v>
      </c>
      <c r="J152" t="s">
        <v>2410</v>
      </c>
      <c r="K152">
        <v>133</v>
      </c>
      <c r="L152">
        <v>133</v>
      </c>
      <c r="M152">
        <v>2015</v>
      </c>
      <c r="N152" t="s">
        <v>69</v>
      </c>
      <c r="P152" s="2" t="s">
        <v>5486</v>
      </c>
      <c r="T152" s="2" t="s">
        <v>5333</v>
      </c>
      <c r="U152" s="2" t="s">
        <v>5433</v>
      </c>
    </row>
    <row r="153" spans="1:21" x14ac:dyDescent="0.25">
      <c r="A153" s="2" t="s">
        <v>5898</v>
      </c>
      <c r="B153" s="2" t="s">
        <v>5897</v>
      </c>
      <c r="C153" s="2"/>
      <c r="D153">
        <v>282</v>
      </c>
      <c r="E153" t="s">
        <v>4367</v>
      </c>
      <c r="F153" t="s">
        <v>4368</v>
      </c>
      <c r="G153" t="s">
        <v>4369</v>
      </c>
      <c r="H153" t="s">
        <v>4370</v>
      </c>
      <c r="I153" t="s">
        <v>4371</v>
      </c>
      <c r="J153" t="s">
        <v>4372</v>
      </c>
      <c r="K153">
        <v>3</v>
      </c>
      <c r="L153">
        <v>3</v>
      </c>
      <c r="M153">
        <v>2010</v>
      </c>
      <c r="N153" t="s">
        <v>69</v>
      </c>
      <c r="O153" t="s">
        <v>5843</v>
      </c>
    </row>
    <row r="154" spans="1:21" x14ac:dyDescent="0.25">
      <c r="A154" s="2" t="s">
        <v>5899</v>
      </c>
      <c r="B154" s="2" t="s">
        <v>5869</v>
      </c>
      <c r="C154" s="2"/>
      <c r="D154">
        <v>283</v>
      </c>
      <c r="E154" t="s">
        <v>4143</v>
      </c>
      <c r="F154" t="s">
        <v>4144</v>
      </c>
      <c r="G154" t="s">
        <v>4145</v>
      </c>
      <c r="H154" t="s">
        <v>3328</v>
      </c>
      <c r="I154" t="s">
        <v>4146</v>
      </c>
      <c r="J154" t="s">
        <v>4147</v>
      </c>
      <c r="K154">
        <v>9</v>
      </c>
      <c r="L154">
        <v>9</v>
      </c>
      <c r="M154">
        <v>2011</v>
      </c>
      <c r="N154" t="s">
        <v>69</v>
      </c>
      <c r="O154" t="s">
        <v>5843</v>
      </c>
    </row>
    <row r="155" spans="1:21" x14ac:dyDescent="0.25">
      <c r="A155" s="2" t="s">
        <v>5900</v>
      </c>
      <c r="B155" s="2" t="s">
        <v>5299</v>
      </c>
      <c r="C155" s="2"/>
      <c r="D155">
        <v>284</v>
      </c>
      <c r="E155" t="s">
        <v>2901</v>
      </c>
      <c r="F155" t="s">
        <v>2902</v>
      </c>
      <c r="G155" t="s">
        <v>2903</v>
      </c>
      <c r="H155" t="s">
        <v>2629</v>
      </c>
      <c r="I155" t="s">
        <v>69</v>
      </c>
      <c r="J155" t="s">
        <v>2904</v>
      </c>
      <c r="K155">
        <v>14</v>
      </c>
      <c r="L155">
        <v>19</v>
      </c>
      <c r="M155">
        <v>2014</v>
      </c>
      <c r="N155" t="s">
        <v>69</v>
      </c>
      <c r="O155" t="s">
        <v>5843</v>
      </c>
    </row>
    <row r="156" spans="1:21" x14ac:dyDescent="0.25">
      <c r="A156" s="2" t="s">
        <v>5299</v>
      </c>
      <c r="D156">
        <v>291</v>
      </c>
      <c r="E156" t="s">
        <v>616</v>
      </c>
      <c r="F156" t="s">
        <v>617</v>
      </c>
      <c r="G156" t="s">
        <v>618</v>
      </c>
      <c r="H156" t="s">
        <v>544</v>
      </c>
      <c r="I156" t="s">
        <v>619</v>
      </c>
      <c r="J156" t="s">
        <v>620</v>
      </c>
      <c r="K156">
        <v>5</v>
      </c>
      <c r="L156">
        <v>5</v>
      </c>
      <c r="M156">
        <v>2019</v>
      </c>
      <c r="N156" t="s">
        <v>69</v>
      </c>
      <c r="O156" t="s">
        <v>5843</v>
      </c>
    </row>
    <row r="157" spans="1:21" x14ac:dyDescent="0.25">
      <c r="A157" s="17" t="s">
        <v>5316</v>
      </c>
      <c r="B157" s="17" t="s">
        <v>5299</v>
      </c>
      <c r="C157" s="17"/>
      <c r="D157" s="16">
        <v>296</v>
      </c>
      <c r="E157" t="s">
        <v>2551</v>
      </c>
      <c r="F157" t="s">
        <v>2552</v>
      </c>
      <c r="G157" t="s">
        <v>2553</v>
      </c>
      <c r="H157" t="s">
        <v>1757</v>
      </c>
      <c r="I157" t="s">
        <v>2554</v>
      </c>
      <c r="J157" t="s">
        <v>2555</v>
      </c>
      <c r="K157">
        <v>0</v>
      </c>
      <c r="L157">
        <v>0</v>
      </c>
      <c r="M157">
        <v>2015</v>
      </c>
      <c r="N157" t="s">
        <v>69</v>
      </c>
      <c r="O157" t="s">
        <v>5843</v>
      </c>
    </row>
    <row r="158" spans="1:21" x14ac:dyDescent="0.25">
      <c r="A158" s="18" t="s">
        <v>5316</v>
      </c>
      <c r="B158" s="19" t="s">
        <v>5902</v>
      </c>
      <c r="C158" s="19"/>
      <c r="D158">
        <v>301</v>
      </c>
      <c r="E158" t="s">
        <v>3916</v>
      </c>
      <c r="F158" t="s">
        <v>3917</v>
      </c>
      <c r="G158" t="s">
        <v>3918</v>
      </c>
      <c r="H158" t="s">
        <v>1168</v>
      </c>
      <c r="I158" t="s">
        <v>69</v>
      </c>
      <c r="J158" s="2" t="s">
        <v>3919</v>
      </c>
      <c r="K158">
        <v>51</v>
      </c>
      <c r="L158">
        <v>52</v>
      </c>
      <c r="M158">
        <v>2011</v>
      </c>
      <c r="N158" t="s">
        <v>69</v>
      </c>
      <c r="O158">
        <v>0</v>
      </c>
      <c r="P158" t="s">
        <v>5903</v>
      </c>
      <c r="T158" s="2" t="s">
        <v>5333</v>
      </c>
      <c r="U158" s="2" t="s">
        <v>5432</v>
      </c>
    </row>
    <row r="159" spans="1:21" x14ac:dyDescent="0.25">
      <c r="A159" s="2" t="s">
        <v>5298</v>
      </c>
      <c r="D159">
        <v>300</v>
      </c>
      <c r="E159" t="s">
        <v>3005</v>
      </c>
      <c r="F159" t="s">
        <v>3006</v>
      </c>
      <c r="G159" t="s">
        <v>3007</v>
      </c>
      <c r="H159" t="s">
        <v>1168</v>
      </c>
      <c r="I159" t="s">
        <v>3008</v>
      </c>
      <c r="J159" t="s">
        <v>3009</v>
      </c>
      <c r="K159">
        <v>49</v>
      </c>
      <c r="L159">
        <v>52</v>
      </c>
      <c r="M159">
        <v>2014</v>
      </c>
      <c r="N159" t="s">
        <v>69</v>
      </c>
      <c r="O159" t="s">
        <v>5843</v>
      </c>
    </row>
    <row r="160" spans="1:21" x14ac:dyDescent="0.25">
      <c r="A160" s="2" t="s">
        <v>5316</v>
      </c>
      <c r="B160" s="2" t="s">
        <v>5299</v>
      </c>
      <c r="C160" s="2"/>
      <c r="D160">
        <v>299</v>
      </c>
      <c r="E160" t="s">
        <v>2316</v>
      </c>
      <c r="F160" t="s">
        <v>2317</v>
      </c>
      <c r="G160" t="s">
        <v>2318</v>
      </c>
      <c r="H160" t="s">
        <v>1168</v>
      </c>
      <c r="I160" t="s">
        <v>2319</v>
      </c>
      <c r="J160" t="s">
        <v>2320</v>
      </c>
      <c r="K160">
        <v>20</v>
      </c>
      <c r="L160">
        <v>20</v>
      </c>
      <c r="M160">
        <v>2016</v>
      </c>
      <c r="N160" t="s">
        <v>69</v>
      </c>
      <c r="O160">
        <v>0</v>
      </c>
      <c r="P160" s="2" t="s">
        <v>5724</v>
      </c>
      <c r="T160" s="2" t="s">
        <v>5333</v>
      </c>
      <c r="U160" s="2" t="s">
        <v>5432</v>
      </c>
    </row>
    <row r="161" spans="1:21" x14ac:dyDescent="0.25">
      <c r="A161" s="2" t="s">
        <v>5299</v>
      </c>
      <c r="B161" s="3" t="s">
        <v>5581</v>
      </c>
      <c r="C161" s="3"/>
      <c r="D161">
        <v>310</v>
      </c>
      <c r="E161" t="s">
        <v>3280</v>
      </c>
      <c r="F161" t="s">
        <v>3281</v>
      </c>
      <c r="G161" s="8" t="s">
        <v>3282</v>
      </c>
      <c r="H161" t="s">
        <v>416</v>
      </c>
      <c r="I161" t="s">
        <v>3283</v>
      </c>
      <c r="J161" t="s">
        <v>3284</v>
      </c>
      <c r="K161">
        <v>45</v>
      </c>
      <c r="L161">
        <v>45</v>
      </c>
      <c r="M161">
        <v>2013</v>
      </c>
      <c r="N161" t="s">
        <v>69</v>
      </c>
      <c r="O161" t="s">
        <v>5843</v>
      </c>
    </row>
    <row r="162" spans="1:21" x14ac:dyDescent="0.25">
      <c r="A162" s="2" t="s">
        <v>5299</v>
      </c>
      <c r="D162">
        <v>312</v>
      </c>
      <c r="E162" t="s">
        <v>4127</v>
      </c>
      <c r="F162" t="s">
        <v>4128</v>
      </c>
      <c r="G162" s="2" t="s">
        <v>4129</v>
      </c>
      <c r="H162" t="s">
        <v>454</v>
      </c>
      <c r="I162" t="s">
        <v>69</v>
      </c>
      <c r="J162" t="s">
        <v>4130</v>
      </c>
      <c r="K162">
        <v>51</v>
      </c>
      <c r="L162">
        <v>53</v>
      </c>
      <c r="M162">
        <v>2011</v>
      </c>
      <c r="N162" t="s">
        <v>69</v>
      </c>
      <c r="O162">
        <v>1</v>
      </c>
      <c r="P162" t="s">
        <v>5584</v>
      </c>
      <c r="T162" s="2" t="s">
        <v>5333</v>
      </c>
      <c r="U162" s="2" t="s">
        <v>5433</v>
      </c>
    </row>
    <row r="163" spans="1:21" x14ac:dyDescent="0.25">
      <c r="A163" s="2" t="s">
        <v>5299</v>
      </c>
      <c r="D163">
        <v>313</v>
      </c>
      <c r="E163" t="s">
        <v>3594</v>
      </c>
      <c r="F163" t="s">
        <v>3595</v>
      </c>
      <c r="G163" t="s">
        <v>3596</v>
      </c>
      <c r="H163" t="s">
        <v>454</v>
      </c>
      <c r="I163" t="s">
        <v>69</v>
      </c>
      <c r="J163" t="s">
        <v>3597</v>
      </c>
      <c r="K163">
        <v>64</v>
      </c>
      <c r="L163">
        <v>66</v>
      </c>
      <c r="M163">
        <v>2012</v>
      </c>
      <c r="N163" t="s">
        <v>69</v>
      </c>
      <c r="O163">
        <v>1</v>
      </c>
      <c r="P163" s="2" t="s">
        <v>5585</v>
      </c>
      <c r="T163" s="2" t="s">
        <v>5333</v>
      </c>
      <c r="U163" s="2" t="s">
        <v>5433</v>
      </c>
    </row>
    <row r="164" spans="1:21" x14ac:dyDescent="0.25">
      <c r="A164" s="2" t="s">
        <v>5299</v>
      </c>
      <c r="B164" s="12" t="s">
        <v>5536</v>
      </c>
      <c r="C164" s="12"/>
      <c r="D164">
        <v>316</v>
      </c>
      <c r="E164" t="s">
        <v>652</v>
      </c>
      <c r="F164" t="s">
        <v>653</v>
      </c>
      <c r="G164" t="s">
        <v>654</v>
      </c>
      <c r="H164" t="s">
        <v>655</v>
      </c>
      <c r="I164" t="s">
        <v>656</v>
      </c>
      <c r="J164" t="s">
        <v>657</v>
      </c>
      <c r="K164">
        <v>0</v>
      </c>
      <c r="L164">
        <v>0</v>
      </c>
      <c r="M164">
        <v>2019</v>
      </c>
      <c r="N164" t="s">
        <v>69</v>
      </c>
      <c r="O164" t="s">
        <v>5843</v>
      </c>
    </row>
    <row r="165" spans="1:21" x14ac:dyDescent="0.25">
      <c r="A165" s="2" t="s">
        <v>5299</v>
      </c>
      <c r="D165" s="16">
        <v>318</v>
      </c>
      <c r="E165" t="s">
        <v>3501</v>
      </c>
      <c r="F165" t="s">
        <v>3502</v>
      </c>
      <c r="G165" s="2" t="s">
        <v>3503</v>
      </c>
      <c r="H165" t="s">
        <v>1267</v>
      </c>
      <c r="I165" t="s">
        <v>69</v>
      </c>
      <c r="J165" t="s">
        <v>3504</v>
      </c>
      <c r="K165">
        <v>19</v>
      </c>
      <c r="L165">
        <v>20</v>
      </c>
      <c r="M165">
        <v>2013</v>
      </c>
      <c r="N165" t="s">
        <v>69</v>
      </c>
      <c r="O165">
        <v>1</v>
      </c>
      <c r="P165" s="2" t="s">
        <v>5589</v>
      </c>
      <c r="S165" t="s">
        <v>5590</v>
      </c>
      <c r="T165" s="2" t="s">
        <v>5333</v>
      </c>
      <c r="U165" s="2" t="s">
        <v>5433</v>
      </c>
    </row>
    <row r="166" spans="1:21" x14ac:dyDescent="0.25">
      <c r="A166" s="2" t="s">
        <v>5886</v>
      </c>
      <c r="B166" t="s">
        <v>5904</v>
      </c>
      <c r="D166">
        <v>320</v>
      </c>
      <c r="E166" t="s">
        <v>212</v>
      </c>
      <c r="F166" t="s">
        <v>213</v>
      </c>
      <c r="G166" t="s">
        <v>214</v>
      </c>
      <c r="H166" t="s">
        <v>215</v>
      </c>
      <c r="I166" t="s">
        <v>216</v>
      </c>
      <c r="J166" t="s">
        <v>217</v>
      </c>
      <c r="K166">
        <v>0</v>
      </c>
      <c r="L166">
        <v>0</v>
      </c>
      <c r="M166">
        <v>2020</v>
      </c>
      <c r="N166" t="s">
        <v>69</v>
      </c>
      <c r="O166" t="s">
        <v>5843</v>
      </c>
    </row>
    <row r="167" spans="1:21" x14ac:dyDescent="0.25">
      <c r="A167" s="2" t="s">
        <v>5316</v>
      </c>
      <c r="B167" s="2" t="s">
        <v>5299</v>
      </c>
      <c r="C167" s="2"/>
      <c r="D167">
        <v>335</v>
      </c>
      <c r="E167" t="s">
        <v>1165</v>
      </c>
      <c r="F167" t="s">
        <v>1166</v>
      </c>
      <c r="G167" t="s">
        <v>1167</v>
      </c>
      <c r="H167" t="s">
        <v>1168</v>
      </c>
      <c r="I167" t="s">
        <v>1169</v>
      </c>
      <c r="J167" t="s">
        <v>1170</v>
      </c>
      <c r="K167">
        <v>5</v>
      </c>
      <c r="L167">
        <v>5</v>
      </c>
      <c r="M167">
        <v>2018</v>
      </c>
      <c r="N167" t="s">
        <v>69</v>
      </c>
      <c r="O167" t="s">
        <v>5843</v>
      </c>
    </row>
    <row r="168" spans="1:21" x14ac:dyDescent="0.25">
      <c r="A168" s="2" t="s">
        <v>5299</v>
      </c>
      <c r="D168">
        <v>340</v>
      </c>
      <c r="E168" t="s">
        <v>2874</v>
      </c>
      <c r="F168" t="s">
        <v>2875</v>
      </c>
      <c r="G168" t="s">
        <v>2876</v>
      </c>
      <c r="H168" t="s">
        <v>72</v>
      </c>
      <c r="I168" t="s">
        <v>2877</v>
      </c>
      <c r="J168" t="s">
        <v>2878</v>
      </c>
      <c r="K168">
        <v>23</v>
      </c>
      <c r="L168">
        <v>23</v>
      </c>
      <c r="M168">
        <v>2014</v>
      </c>
      <c r="N168" t="s">
        <v>69</v>
      </c>
      <c r="O168">
        <v>1</v>
      </c>
      <c r="P168" t="s">
        <v>5613</v>
      </c>
      <c r="S168" t="s">
        <v>5614</v>
      </c>
      <c r="T168" t="s">
        <v>5333</v>
      </c>
      <c r="U168" t="s">
        <v>5433</v>
      </c>
    </row>
    <row r="169" spans="1:21" x14ac:dyDescent="0.25">
      <c r="A169" s="2" t="s">
        <v>5299</v>
      </c>
      <c r="D169">
        <v>344</v>
      </c>
      <c r="E169" t="s">
        <v>5217</v>
      </c>
      <c r="F169" t="s">
        <v>5217</v>
      </c>
      <c r="G169" t="s">
        <v>5218</v>
      </c>
      <c r="H169" t="s">
        <v>5219</v>
      </c>
      <c r="I169" t="s">
        <v>69</v>
      </c>
      <c r="J169" t="s">
        <v>5220</v>
      </c>
      <c r="K169">
        <v>26</v>
      </c>
      <c r="L169">
        <v>28</v>
      </c>
      <c r="M169">
        <v>2001</v>
      </c>
      <c r="N169" t="s">
        <v>69</v>
      </c>
      <c r="O169" t="s">
        <v>5843</v>
      </c>
    </row>
    <row r="170" spans="1:21" x14ac:dyDescent="0.25">
      <c r="A170" s="2" t="s">
        <v>5299</v>
      </c>
      <c r="D170">
        <v>350</v>
      </c>
      <c r="E170" t="s">
        <v>1792</v>
      </c>
      <c r="F170" t="s">
        <v>1793</v>
      </c>
      <c r="G170" t="s">
        <v>1794</v>
      </c>
      <c r="H170" t="s">
        <v>72</v>
      </c>
      <c r="I170" t="s">
        <v>1795</v>
      </c>
      <c r="J170" t="s">
        <v>1796</v>
      </c>
      <c r="K170">
        <v>14</v>
      </c>
      <c r="L170">
        <v>16</v>
      </c>
      <c r="M170">
        <v>2017</v>
      </c>
      <c r="N170" t="s">
        <v>69</v>
      </c>
      <c r="O170" t="s">
        <v>5843</v>
      </c>
    </row>
    <row r="171" spans="1:21" x14ac:dyDescent="0.25">
      <c r="A171" s="2" t="s">
        <v>5299</v>
      </c>
      <c r="D171">
        <v>364</v>
      </c>
      <c r="E171" t="s">
        <v>2397</v>
      </c>
      <c r="F171" t="s">
        <v>2398</v>
      </c>
      <c r="G171" t="s">
        <v>2399</v>
      </c>
      <c r="H171" t="s">
        <v>544</v>
      </c>
      <c r="I171" t="s">
        <v>2400</v>
      </c>
      <c r="J171" t="s">
        <v>2401</v>
      </c>
      <c r="K171">
        <v>55</v>
      </c>
      <c r="L171">
        <v>60</v>
      </c>
      <c r="M171">
        <v>2015</v>
      </c>
      <c r="N171" t="s">
        <v>69</v>
      </c>
      <c r="O171" t="s">
        <v>5843</v>
      </c>
    </row>
    <row r="172" spans="1:21" x14ac:dyDescent="0.25">
      <c r="A172" s="2" t="s">
        <v>5906</v>
      </c>
      <c r="B172" s="2" t="s">
        <v>5299</v>
      </c>
      <c r="C172" s="2"/>
      <c r="D172">
        <v>369</v>
      </c>
      <c r="E172" t="s">
        <v>3263</v>
      </c>
      <c r="F172" t="s">
        <v>3264</v>
      </c>
      <c r="G172" t="s">
        <v>3265</v>
      </c>
      <c r="H172" t="s">
        <v>454</v>
      </c>
      <c r="I172" t="s">
        <v>69</v>
      </c>
      <c r="J172" t="s">
        <v>3266</v>
      </c>
      <c r="K172">
        <v>21</v>
      </c>
      <c r="L172">
        <v>22</v>
      </c>
      <c r="M172">
        <v>2013</v>
      </c>
      <c r="N172" t="s">
        <v>69</v>
      </c>
      <c r="O172" t="s">
        <v>5843</v>
      </c>
    </row>
    <row r="173" spans="1:21" x14ac:dyDescent="0.25">
      <c r="A173" s="2" t="s">
        <v>5906</v>
      </c>
      <c r="B173" s="12" t="s">
        <v>5907</v>
      </c>
      <c r="C173" s="12"/>
      <c r="D173">
        <v>372</v>
      </c>
      <c r="E173" t="s">
        <v>2415</v>
      </c>
      <c r="F173" t="s">
        <v>2416</v>
      </c>
      <c r="G173" t="s">
        <v>2417</v>
      </c>
      <c r="H173" t="s">
        <v>1041</v>
      </c>
      <c r="I173" t="s">
        <v>69</v>
      </c>
      <c r="J173" t="s">
        <v>2418</v>
      </c>
      <c r="K173">
        <v>4</v>
      </c>
      <c r="L173">
        <v>4</v>
      </c>
      <c r="M173">
        <v>2015</v>
      </c>
      <c r="N173" t="s">
        <v>69</v>
      </c>
      <c r="O173" t="s">
        <v>5843</v>
      </c>
    </row>
    <row r="174" spans="1:21" x14ac:dyDescent="0.25">
      <c r="A174" s="2" t="s">
        <v>5299</v>
      </c>
      <c r="D174" s="16">
        <v>380</v>
      </c>
      <c r="E174" t="s">
        <v>1754</v>
      </c>
      <c r="F174" t="s">
        <v>1755</v>
      </c>
      <c r="G174" t="s">
        <v>1756</v>
      </c>
      <c r="H174" t="s">
        <v>1757</v>
      </c>
      <c r="I174" t="s">
        <v>1758</v>
      </c>
      <c r="J174" t="s">
        <v>1759</v>
      </c>
      <c r="K174">
        <v>5</v>
      </c>
      <c r="L174">
        <v>4</v>
      </c>
      <c r="M174">
        <v>2017</v>
      </c>
      <c r="N174" t="s">
        <v>69</v>
      </c>
      <c r="O174">
        <v>0</v>
      </c>
      <c r="P174" s="2" t="s">
        <v>5596</v>
      </c>
      <c r="T174" s="2" t="s">
        <v>5319</v>
      </c>
      <c r="U174" s="2" t="s">
        <v>5432</v>
      </c>
    </row>
    <row r="175" spans="1:21" x14ac:dyDescent="0.25">
      <c r="A175" s="2" t="s">
        <v>5910</v>
      </c>
      <c r="B175" s="3" t="s">
        <v>5911</v>
      </c>
      <c r="C175" s="2" t="s">
        <v>5912</v>
      </c>
      <c r="D175">
        <v>388</v>
      </c>
      <c r="E175" t="s">
        <v>5135</v>
      </c>
      <c r="F175" t="s">
        <v>5135</v>
      </c>
      <c r="G175" t="s">
        <v>5136</v>
      </c>
      <c r="H175" t="s">
        <v>5137</v>
      </c>
      <c r="I175" t="s">
        <v>5138</v>
      </c>
      <c r="J175" t="s">
        <v>5139</v>
      </c>
      <c r="K175">
        <v>2</v>
      </c>
      <c r="L175">
        <v>2</v>
      </c>
      <c r="M175">
        <v>2004</v>
      </c>
      <c r="N175" t="s">
        <v>69</v>
      </c>
      <c r="O175" t="s">
        <v>5843</v>
      </c>
    </row>
    <row r="176" spans="1:21" x14ac:dyDescent="0.25">
      <c r="A176" s="2" t="s">
        <v>5933</v>
      </c>
      <c r="B176" s="2" t="s">
        <v>5904</v>
      </c>
      <c r="D176">
        <v>406</v>
      </c>
      <c r="E176" t="s">
        <v>3200</v>
      </c>
      <c r="F176" t="s">
        <v>3201</v>
      </c>
      <c r="G176" t="s">
        <v>3202</v>
      </c>
      <c r="H176" t="s">
        <v>386</v>
      </c>
      <c r="I176" t="s">
        <v>3203</v>
      </c>
      <c r="J176" t="s">
        <v>3204</v>
      </c>
      <c r="K176">
        <v>59</v>
      </c>
      <c r="L176">
        <v>60</v>
      </c>
      <c r="M176">
        <v>2013</v>
      </c>
      <c r="N176" t="s">
        <v>69</v>
      </c>
      <c r="O176" t="s">
        <v>5843</v>
      </c>
    </row>
    <row r="177" spans="1:21" x14ac:dyDescent="0.25">
      <c r="A177" s="2" t="s">
        <v>5937</v>
      </c>
      <c r="B177" s="12"/>
      <c r="C177" s="2"/>
      <c r="D177">
        <v>410</v>
      </c>
      <c r="E177" t="s">
        <v>2843</v>
      </c>
      <c r="F177" t="s">
        <v>2844</v>
      </c>
      <c r="G177" t="s">
        <v>2845</v>
      </c>
      <c r="H177" t="s">
        <v>1168</v>
      </c>
      <c r="I177" t="s">
        <v>69</v>
      </c>
      <c r="J177" t="s">
        <v>2846</v>
      </c>
      <c r="K177">
        <v>27</v>
      </c>
      <c r="L177">
        <v>28</v>
      </c>
      <c r="M177">
        <v>2014</v>
      </c>
      <c r="N177" t="s">
        <v>69</v>
      </c>
      <c r="O177">
        <v>1</v>
      </c>
      <c r="P177" s="2" t="s">
        <v>5525</v>
      </c>
      <c r="T177" s="2" t="s">
        <v>5333</v>
      </c>
      <c r="U177" s="2" t="s">
        <v>5433</v>
      </c>
    </row>
    <row r="178" spans="1:21" x14ac:dyDescent="0.25">
      <c r="A178" s="2" t="s">
        <v>5938</v>
      </c>
      <c r="C178" s="2" t="s">
        <v>5912</v>
      </c>
      <c r="D178">
        <v>416</v>
      </c>
      <c r="E178" t="s">
        <v>3693</v>
      </c>
      <c r="F178" t="s">
        <v>3694</v>
      </c>
      <c r="G178" t="s">
        <v>3695</v>
      </c>
      <c r="H178" t="s">
        <v>111</v>
      </c>
      <c r="I178" t="s">
        <v>3696</v>
      </c>
      <c r="J178" t="s">
        <v>3697</v>
      </c>
      <c r="K178">
        <v>23</v>
      </c>
      <c r="L178">
        <v>23</v>
      </c>
      <c r="M178">
        <v>2012</v>
      </c>
      <c r="N178" t="s">
        <v>69</v>
      </c>
      <c r="O178">
        <v>0</v>
      </c>
      <c r="P178" s="2" t="s">
        <v>5478</v>
      </c>
      <c r="T178" s="2" t="s">
        <v>5333</v>
      </c>
      <c r="U178" s="2" t="s">
        <v>5433</v>
      </c>
    </row>
    <row r="179" spans="1:21" x14ac:dyDescent="0.25">
      <c r="A179" s="2" t="s">
        <v>5942</v>
      </c>
      <c r="C179" s="2" t="s">
        <v>5912</v>
      </c>
      <c r="D179">
        <v>432</v>
      </c>
      <c r="E179" t="s">
        <v>5094</v>
      </c>
      <c r="F179" t="s">
        <v>5094</v>
      </c>
      <c r="G179" s="2" t="s">
        <v>5095</v>
      </c>
      <c r="H179" t="s">
        <v>416</v>
      </c>
      <c r="I179" t="s">
        <v>5096</v>
      </c>
      <c r="J179" t="s">
        <v>5097</v>
      </c>
      <c r="K179">
        <v>30</v>
      </c>
      <c r="L179">
        <v>33</v>
      </c>
      <c r="M179">
        <v>2004</v>
      </c>
      <c r="N179" t="s">
        <v>69</v>
      </c>
      <c r="O179" s="2" t="s">
        <v>5843</v>
      </c>
      <c r="P179" s="2" t="s">
        <v>5298</v>
      </c>
    </row>
    <row r="180" spans="1:21" x14ac:dyDescent="0.25">
      <c r="A180" s="2" t="s">
        <v>5959</v>
      </c>
      <c r="B180" s="2" t="s">
        <v>5960</v>
      </c>
      <c r="C180" s="2" t="s">
        <v>5912</v>
      </c>
      <c r="D180">
        <v>455</v>
      </c>
      <c r="E180" t="s">
        <v>4824</v>
      </c>
      <c r="F180" t="s">
        <v>4825</v>
      </c>
      <c r="G180" t="s">
        <v>4826</v>
      </c>
      <c r="H180" t="s">
        <v>3328</v>
      </c>
      <c r="I180" t="s">
        <v>4827</v>
      </c>
      <c r="J180" t="s">
        <v>4828</v>
      </c>
      <c r="K180">
        <v>3</v>
      </c>
      <c r="L180">
        <v>3</v>
      </c>
      <c r="M180">
        <v>2007</v>
      </c>
      <c r="N180" t="s">
        <v>69</v>
      </c>
      <c r="O180" t="s">
        <v>5843</v>
      </c>
    </row>
    <row r="181" spans="1:21" x14ac:dyDescent="0.25">
      <c r="A181" s="2" t="s">
        <v>5959</v>
      </c>
      <c r="B181" s="2" t="s">
        <v>5961</v>
      </c>
      <c r="C181" s="2" t="s">
        <v>5912</v>
      </c>
      <c r="D181">
        <v>456</v>
      </c>
      <c r="E181" t="s">
        <v>4840</v>
      </c>
      <c r="F181" t="s">
        <v>4841</v>
      </c>
      <c r="G181" t="s">
        <v>4842</v>
      </c>
      <c r="H181" t="s">
        <v>3328</v>
      </c>
      <c r="I181" t="s">
        <v>4843</v>
      </c>
      <c r="J181" t="s">
        <v>4844</v>
      </c>
      <c r="K181">
        <v>7</v>
      </c>
      <c r="L181">
        <v>7</v>
      </c>
      <c r="M181">
        <v>2007</v>
      </c>
      <c r="N181" t="s">
        <v>69</v>
      </c>
      <c r="O181" t="s">
        <v>5843</v>
      </c>
    </row>
    <row r="182" spans="1:21" x14ac:dyDescent="0.25">
      <c r="A182" s="2" t="s">
        <v>5933</v>
      </c>
      <c r="B182" s="2" t="s">
        <v>5299</v>
      </c>
      <c r="C182" s="2" t="s">
        <v>5912</v>
      </c>
      <c r="D182">
        <v>463</v>
      </c>
      <c r="E182" t="s">
        <v>2542</v>
      </c>
      <c r="F182" t="s">
        <v>2543</v>
      </c>
      <c r="G182" t="s">
        <v>2544</v>
      </c>
      <c r="H182" t="s">
        <v>1168</v>
      </c>
      <c r="I182" t="s">
        <v>2545</v>
      </c>
      <c r="J182" t="s">
        <v>2546</v>
      </c>
      <c r="K182">
        <v>12</v>
      </c>
      <c r="L182">
        <v>12</v>
      </c>
      <c r="M182">
        <v>2015</v>
      </c>
      <c r="N182" t="s">
        <v>69</v>
      </c>
      <c r="O182" t="s">
        <v>5843</v>
      </c>
    </row>
    <row r="183" spans="1:21" x14ac:dyDescent="0.25">
      <c r="A183" s="2" t="s">
        <v>5968</v>
      </c>
      <c r="B183" s="2" t="s">
        <v>5967</v>
      </c>
      <c r="C183" s="2" t="s">
        <v>5912</v>
      </c>
      <c r="D183">
        <v>466</v>
      </c>
      <c r="E183" t="s">
        <v>2763</v>
      </c>
      <c r="F183" t="s">
        <v>2764</v>
      </c>
      <c r="G183" s="2" t="s">
        <v>2765</v>
      </c>
      <c r="H183" t="s">
        <v>2741</v>
      </c>
      <c r="I183" t="s">
        <v>69</v>
      </c>
      <c r="J183" t="s">
        <v>2766</v>
      </c>
      <c r="K183">
        <v>76</v>
      </c>
      <c r="L183">
        <v>77</v>
      </c>
      <c r="M183">
        <v>2014</v>
      </c>
      <c r="N183" t="s">
        <v>69</v>
      </c>
      <c r="O183">
        <v>0</v>
      </c>
      <c r="P183" s="2" t="s">
        <v>5799</v>
      </c>
      <c r="T183" s="2" t="s">
        <v>5333</v>
      </c>
      <c r="U183" s="2" t="s">
        <v>5432</v>
      </c>
    </row>
    <row r="184" spans="1:21" x14ac:dyDescent="0.25">
      <c r="A184" s="2" t="s">
        <v>5969</v>
      </c>
      <c r="C184" s="2" t="s">
        <v>5912</v>
      </c>
      <c r="D184">
        <v>469</v>
      </c>
      <c r="E184" t="s">
        <v>2783</v>
      </c>
      <c r="F184" t="s">
        <v>2784</v>
      </c>
      <c r="G184" s="2" t="s">
        <v>2785</v>
      </c>
      <c r="H184" t="s">
        <v>473</v>
      </c>
      <c r="I184" t="s">
        <v>2786</v>
      </c>
      <c r="J184" t="s">
        <v>2787</v>
      </c>
      <c r="K184">
        <v>13</v>
      </c>
      <c r="L184">
        <v>13</v>
      </c>
      <c r="M184">
        <v>2014</v>
      </c>
      <c r="N184" t="s">
        <v>69</v>
      </c>
      <c r="O184">
        <v>1</v>
      </c>
      <c r="P184" s="2" t="s">
        <v>5731</v>
      </c>
      <c r="T184" s="2" t="s">
        <v>5333</v>
      </c>
      <c r="U184" s="2" t="s">
        <v>5433</v>
      </c>
    </row>
    <row r="185" spans="1:21" x14ac:dyDescent="0.25">
      <c r="A185" s="2" t="s">
        <v>5299</v>
      </c>
      <c r="B185" s="2" t="s">
        <v>5973</v>
      </c>
      <c r="C185" s="2" t="s">
        <v>5912</v>
      </c>
      <c r="D185">
        <v>468</v>
      </c>
      <c r="E185" t="s">
        <v>2832</v>
      </c>
      <c r="F185" t="s">
        <v>2833</v>
      </c>
      <c r="G185" t="s">
        <v>3090</v>
      </c>
      <c r="H185" t="s">
        <v>416</v>
      </c>
      <c r="I185" t="s">
        <v>3091</v>
      </c>
      <c r="J185" t="s">
        <v>3092</v>
      </c>
      <c r="K185">
        <v>21</v>
      </c>
      <c r="L185">
        <v>21</v>
      </c>
      <c r="M185">
        <v>2014</v>
      </c>
      <c r="N185" t="s">
        <v>69</v>
      </c>
      <c r="O185" t="s">
        <v>5843</v>
      </c>
      <c r="T185" s="2" t="s">
        <v>5333</v>
      </c>
      <c r="U185" s="2" t="s">
        <v>5433</v>
      </c>
    </row>
    <row r="186" spans="1:21" x14ac:dyDescent="0.25">
      <c r="A186" s="2" t="s">
        <v>5988</v>
      </c>
      <c r="B186" s="2" t="s">
        <v>5990</v>
      </c>
      <c r="C186" s="20" t="s">
        <v>5989</v>
      </c>
      <c r="D186">
        <v>487</v>
      </c>
      <c r="E186" t="s">
        <v>2476</v>
      </c>
      <c r="F186" t="s">
        <v>2477</v>
      </c>
      <c r="G186" t="s">
        <v>2478</v>
      </c>
      <c r="H186" t="s">
        <v>348</v>
      </c>
      <c r="I186" t="s">
        <v>2479</v>
      </c>
      <c r="J186" t="s">
        <v>2480</v>
      </c>
      <c r="K186">
        <v>90</v>
      </c>
      <c r="L186">
        <v>90</v>
      </c>
      <c r="M186">
        <v>2015</v>
      </c>
      <c r="N186" t="s">
        <v>69</v>
      </c>
      <c r="O186" t="s">
        <v>5843</v>
      </c>
    </row>
    <row r="187" spans="1:21" x14ac:dyDescent="0.25">
      <c r="A187" s="2" t="s">
        <v>5406</v>
      </c>
      <c r="C187" s="18" t="s">
        <v>5912</v>
      </c>
      <c r="D187">
        <v>508</v>
      </c>
      <c r="E187" t="s">
        <v>1911</v>
      </c>
      <c r="F187" t="s">
        <v>1912</v>
      </c>
      <c r="G187" t="s">
        <v>1913</v>
      </c>
      <c r="H187" t="s">
        <v>394</v>
      </c>
      <c r="I187" t="s">
        <v>1914</v>
      </c>
      <c r="J187" t="s">
        <v>1915</v>
      </c>
      <c r="K187">
        <v>311</v>
      </c>
      <c r="L187">
        <v>313</v>
      </c>
      <c r="M187">
        <v>2017</v>
      </c>
      <c r="N187" t="s">
        <v>69</v>
      </c>
      <c r="O187" t="s">
        <v>5843</v>
      </c>
    </row>
    <row r="188" spans="1:21" x14ac:dyDescent="0.25">
      <c r="A188" s="2" t="s">
        <v>6227</v>
      </c>
      <c r="C188" s="56" t="s">
        <v>6228</v>
      </c>
      <c r="D188">
        <v>510</v>
      </c>
      <c r="E188" t="s">
        <v>4473</v>
      </c>
      <c r="F188" t="s">
        <v>4474</v>
      </c>
      <c r="G188" t="s">
        <v>4475</v>
      </c>
      <c r="H188" t="s">
        <v>416</v>
      </c>
      <c r="I188" t="s">
        <v>4476</v>
      </c>
      <c r="J188" t="s">
        <v>4477</v>
      </c>
      <c r="K188">
        <v>52</v>
      </c>
      <c r="L188">
        <v>57</v>
      </c>
      <c r="M188">
        <v>2009</v>
      </c>
      <c r="N188" t="s">
        <v>69</v>
      </c>
      <c r="O188">
        <v>1</v>
      </c>
      <c r="P188" t="s">
        <v>5731</v>
      </c>
    </row>
    <row r="189" spans="1:21" x14ac:dyDescent="0.25">
      <c r="A189" s="2" t="s">
        <v>5298</v>
      </c>
      <c r="C189" t="s">
        <v>5912</v>
      </c>
      <c r="D189">
        <v>513</v>
      </c>
      <c r="E189" t="s">
        <v>3997</v>
      </c>
      <c r="F189" t="s">
        <v>3998</v>
      </c>
      <c r="G189" t="s">
        <v>3999</v>
      </c>
      <c r="H189" t="s">
        <v>3328</v>
      </c>
      <c r="I189" t="s">
        <v>4000</v>
      </c>
      <c r="J189" t="s">
        <v>4001</v>
      </c>
      <c r="K189">
        <v>36</v>
      </c>
      <c r="L189">
        <v>36</v>
      </c>
      <c r="M189">
        <v>2011</v>
      </c>
      <c r="N189" t="s">
        <v>69</v>
      </c>
      <c r="O189" t="s">
        <v>5843</v>
      </c>
    </row>
    <row r="190" spans="1:21" x14ac:dyDescent="0.25">
      <c r="A190" s="2" t="s">
        <v>5298</v>
      </c>
      <c r="C190" t="s">
        <v>5912</v>
      </c>
      <c r="D190">
        <v>524</v>
      </c>
      <c r="E190" t="s">
        <v>4716</v>
      </c>
      <c r="F190" t="s">
        <v>4717</v>
      </c>
      <c r="G190" t="s">
        <v>4718</v>
      </c>
      <c r="H190" t="s">
        <v>1168</v>
      </c>
      <c r="I190" t="s">
        <v>69</v>
      </c>
      <c r="J190" t="s">
        <v>4719</v>
      </c>
      <c r="K190">
        <v>31</v>
      </c>
      <c r="L190">
        <v>31</v>
      </c>
      <c r="M190">
        <v>2008</v>
      </c>
      <c r="N190" t="s">
        <v>69</v>
      </c>
      <c r="O190" t="s">
        <v>5843</v>
      </c>
    </row>
    <row r="191" spans="1:21" x14ac:dyDescent="0.25">
      <c r="A191" s="2" t="s">
        <v>6240</v>
      </c>
      <c r="B191" s="3" t="s">
        <v>5911</v>
      </c>
      <c r="C191" s="2" t="s">
        <v>5912</v>
      </c>
      <c r="D191">
        <v>542</v>
      </c>
      <c r="E191" t="s">
        <v>5079</v>
      </c>
      <c r="F191" t="s">
        <v>5079</v>
      </c>
      <c r="G191" t="s">
        <v>5080</v>
      </c>
      <c r="H191" t="s">
        <v>5081</v>
      </c>
      <c r="I191" t="s">
        <v>5082</v>
      </c>
      <c r="J191" t="s">
        <v>5083</v>
      </c>
      <c r="K191">
        <v>14</v>
      </c>
      <c r="L191">
        <v>15</v>
      </c>
      <c r="M191">
        <v>2004</v>
      </c>
      <c r="N191" t="s">
        <v>69</v>
      </c>
      <c r="O191" t="s">
        <v>5843</v>
      </c>
    </row>
    <row r="192" spans="1:21" x14ac:dyDescent="0.25">
      <c r="A192" s="2" t="s">
        <v>6241</v>
      </c>
      <c r="C192" s="20" t="s">
        <v>6242</v>
      </c>
      <c r="D192">
        <v>543</v>
      </c>
      <c r="E192" t="s">
        <v>2571</v>
      </c>
      <c r="F192" t="s">
        <v>2572</v>
      </c>
      <c r="G192" t="s">
        <v>2573</v>
      </c>
      <c r="H192" t="s">
        <v>1168</v>
      </c>
      <c r="I192" t="s">
        <v>2574</v>
      </c>
      <c r="J192" t="s">
        <v>2575</v>
      </c>
      <c r="K192">
        <v>18</v>
      </c>
      <c r="L192">
        <v>18</v>
      </c>
      <c r="M192">
        <v>2015</v>
      </c>
      <c r="N192" t="s">
        <v>69</v>
      </c>
      <c r="O192">
        <v>1</v>
      </c>
      <c r="P192" s="2" t="s">
        <v>5739</v>
      </c>
      <c r="T192" s="2" t="s">
        <v>5333</v>
      </c>
      <c r="U192" s="2" t="s">
        <v>5433</v>
      </c>
    </row>
    <row r="193" spans="1:21" x14ac:dyDescent="0.25">
      <c r="A193" s="2" t="s">
        <v>5942</v>
      </c>
      <c r="C193" s="18" t="s">
        <v>5912</v>
      </c>
      <c r="D193">
        <v>555</v>
      </c>
      <c r="E193" t="s">
        <v>5000</v>
      </c>
      <c r="F193" t="s">
        <v>5001</v>
      </c>
      <c r="G193" t="s">
        <v>5002</v>
      </c>
      <c r="H193" t="s">
        <v>1168</v>
      </c>
      <c r="I193" t="s">
        <v>69</v>
      </c>
      <c r="J193" t="s">
        <v>5003</v>
      </c>
      <c r="K193">
        <v>12</v>
      </c>
      <c r="L193">
        <v>14</v>
      </c>
      <c r="M193">
        <v>2006</v>
      </c>
      <c r="N193" t="s">
        <v>69</v>
      </c>
      <c r="O193" t="s">
        <v>5843</v>
      </c>
    </row>
    <row r="194" spans="1:21" x14ac:dyDescent="0.25">
      <c r="A194" s="2" t="s">
        <v>6248</v>
      </c>
      <c r="C194" s="18" t="s">
        <v>6249</v>
      </c>
      <c r="D194">
        <v>560</v>
      </c>
      <c r="E194" t="s">
        <v>4327</v>
      </c>
      <c r="F194" t="s">
        <v>4328</v>
      </c>
      <c r="G194" t="s">
        <v>4329</v>
      </c>
      <c r="H194" t="s">
        <v>1168</v>
      </c>
      <c r="I194" t="s">
        <v>69</v>
      </c>
      <c r="J194" t="s">
        <v>4330</v>
      </c>
      <c r="K194">
        <v>70</v>
      </c>
      <c r="L194">
        <v>73</v>
      </c>
      <c r="M194">
        <v>2010</v>
      </c>
      <c r="N194" t="s">
        <v>69</v>
      </c>
      <c r="O194">
        <v>0</v>
      </c>
      <c r="P194" s="2" t="s">
        <v>5885</v>
      </c>
      <c r="T194" s="2" t="s">
        <v>5333</v>
      </c>
      <c r="U194" s="2" t="s">
        <v>5432</v>
      </c>
    </row>
    <row r="195" spans="1:21" x14ac:dyDescent="0.25">
      <c r="A195" s="2" t="s">
        <v>5942</v>
      </c>
      <c r="C195" s="18" t="s">
        <v>5912</v>
      </c>
      <c r="D195">
        <v>573</v>
      </c>
      <c r="E195" t="s">
        <v>2635</v>
      </c>
      <c r="F195" t="s">
        <v>2636</v>
      </c>
      <c r="G195" t="s">
        <v>2637</v>
      </c>
      <c r="H195" t="s">
        <v>2638</v>
      </c>
      <c r="I195" t="s">
        <v>69</v>
      </c>
      <c r="J195" t="s">
        <v>2639</v>
      </c>
      <c r="K195">
        <v>6</v>
      </c>
      <c r="L195">
        <v>6</v>
      </c>
      <c r="M195">
        <v>2015</v>
      </c>
      <c r="N195" t="s">
        <v>69</v>
      </c>
      <c r="O195" t="s">
        <v>5843</v>
      </c>
    </row>
    <row r="196" spans="1:21" x14ac:dyDescent="0.25">
      <c r="A196" s="2" t="s">
        <v>5316</v>
      </c>
      <c r="C196" s="18" t="s">
        <v>5912</v>
      </c>
      <c r="D196">
        <v>577</v>
      </c>
      <c r="E196" t="s">
        <v>4562</v>
      </c>
      <c r="F196" t="s">
        <v>4563</v>
      </c>
      <c r="G196" t="s">
        <v>4564</v>
      </c>
      <c r="H196" t="s">
        <v>4565</v>
      </c>
      <c r="I196" t="s">
        <v>4566</v>
      </c>
      <c r="J196" t="s">
        <v>4567</v>
      </c>
      <c r="K196">
        <v>1</v>
      </c>
      <c r="L196">
        <v>1</v>
      </c>
      <c r="M196">
        <v>2009</v>
      </c>
      <c r="N196" t="s">
        <v>69</v>
      </c>
      <c r="O196" t="s">
        <v>5843</v>
      </c>
    </row>
    <row r="197" spans="1:21" x14ac:dyDescent="0.25">
      <c r="A197" s="2" t="s">
        <v>5316</v>
      </c>
      <c r="B197" t="s">
        <v>6259</v>
      </c>
      <c r="C197" s="18" t="s">
        <v>6260</v>
      </c>
      <c r="D197">
        <v>588</v>
      </c>
      <c r="E197" t="s">
        <v>3351</v>
      </c>
      <c r="F197" t="s">
        <v>3352</v>
      </c>
      <c r="G197" t="s">
        <v>3353</v>
      </c>
      <c r="H197" t="s">
        <v>386</v>
      </c>
      <c r="I197" t="s">
        <v>3354</v>
      </c>
      <c r="J197" t="s">
        <v>3355</v>
      </c>
      <c r="K197">
        <v>17</v>
      </c>
      <c r="L197">
        <v>17</v>
      </c>
      <c r="M197">
        <v>2013</v>
      </c>
      <c r="N197" t="s">
        <v>69</v>
      </c>
      <c r="O197" t="s">
        <v>5843</v>
      </c>
    </row>
    <row r="198" spans="1:21" x14ac:dyDescent="0.25">
      <c r="A198" s="2" t="s">
        <v>5316</v>
      </c>
      <c r="C198" s="18" t="s">
        <v>5912</v>
      </c>
      <c r="D198">
        <v>599</v>
      </c>
      <c r="E198" t="s">
        <v>5059</v>
      </c>
      <c r="F198" t="s">
        <v>5059</v>
      </c>
      <c r="G198" t="s">
        <v>5060</v>
      </c>
      <c r="H198" t="s">
        <v>1168</v>
      </c>
      <c r="I198" t="s">
        <v>69</v>
      </c>
      <c r="J198" t="s">
        <v>5061</v>
      </c>
      <c r="K198">
        <v>38</v>
      </c>
      <c r="L198">
        <v>39</v>
      </c>
      <c r="M198">
        <v>2005</v>
      </c>
      <c r="N198" t="s">
        <v>69</v>
      </c>
      <c r="O198" t="s">
        <v>5843</v>
      </c>
    </row>
    <row r="199" spans="1:21" x14ac:dyDescent="0.25">
      <c r="A199" s="2" t="s">
        <v>5316</v>
      </c>
      <c r="C199" s="18" t="s">
        <v>5912</v>
      </c>
      <c r="D199">
        <v>600</v>
      </c>
      <c r="E199" t="s">
        <v>2440</v>
      </c>
      <c r="F199" t="s">
        <v>2441</v>
      </c>
      <c r="G199" t="s">
        <v>2442</v>
      </c>
      <c r="H199" t="s">
        <v>294</v>
      </c>
      <c r="I199" t="s">
        <v>2443</v>
      </c>
      <c r="J199" t="s">
        <v>2444</v>
      </c>
      <c r="K199">
        <v>15</v>
      </c>
      <c r="L199">
        <v>15</v>
      </c>
      <c r="M199">
        <v>2015</v>
      </c>
      <c r="N199" t="s">
        <v>69</v>
      </c>
      <c r="O199" t="s">
        <v>5843</v>
      </c>
    </row>
  </sheetData>
  <hyperlinks>
    <hyperlink ref="C186" r:id="rId1" xr:uid="{4FD4933C-1189-4A07-BB30-753FE93651F3}"/>
    <hyperlink ref="C188" r:id="rId2" xr:uid="{B692B43E-ED9F-4159-A731-10DB07768036}"/>
    <hyperlink ref="C192" r:id="rId3" xr:uid="{277AD282-500A-45B5-B5AD-56E01E30CFE3}"/>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02"/>
  <sheetViews>
    <sheetView topLeftCell="G526" workbookViewId="0">
      <selection activeCell="P543" sqref="P543"/>
    </sheetView>
  </sheetViews>
  <sheetFormatPr defaultRowHeight="13.2" x14ac:dyDescent="0.25"/>
  <sheetData>
    <row r="1" spans="1:19" x14ac:dyDescent="0.25">
      <c r="A1" t="s">
        <v>5270</v>
      </c>
      <c r="B1" t="s">
        <v>1</v>
      </c>
      <c r="C1" t="s">
        <v>5</v>
      </c>
      <c r="D1" t="s">
        <v>8</v>
      </c>
      <c r="E1" t="s">
        <v>9</v>
      </c>
      <c r="F1" t="s">
        <v>19</v>
      </c>
      <c r="G1" t="s">
        <v>20</v>
      </c>
      <c r="H1" t="s">
        <v>31</v>
      </c>
      <c r="I1" t="s">
        <v>32</v>
      </c>
      <c r="J1" t="s">
        <v>44</v>
      </c>
      <c r="K1" t="s">
        <v>45</v>
      </c>
      <c r="L1" t="s">
        <v>46</v>
      </c>
      <c r="M1" t="s">
        <v>51</v>
      </c>
      <c r="N1" t="s">
        <v>52</v>
      </c>
      <c r="O1" t="s">
        <v>53</v>
      </c>
      <c r="P1" t="s">
        <v>54</v>
      </c>
      <c r="Q1" t="s">
        <v>56</v>
      </c>
      <c r="R1" t="s">
        <v>62</v>
      </c>
    </row>
    <row r="2" spans="1:19" x14ac:dyDescent="0.25">
      <c r="A2">
        <v>1</v>
      </c>
      <c r="B2" t="s">
        <v>5065</v>
      </c>
      <c r="C2" t="s">
        <v>5065</v>
      </c>
      <c r="D2" t="s">
        <v>5066</v>
      </c>
      <c r="E2" t="s">
        <v>386</v>
      </c>
      <c r="F2" t="s">
        <v>5067</v>
      </c>
      <c r="G2" t="s">
        <v>5068</v>
      </c>
      <c r="H2">
        <v>76</v>
      </c>
      <c r="I2">
        <v>83</v>
      </c>
      <c r="J2">
        <v>2005</v>
      </c>
      <c r="K2">
        <v>59</v>
      </c>
      <c r="L2">
        <v>3</v>
      </c>
      <c r="M2">
        <v>532</v>
      </c>
      <c r="N2">
        <v>543</v>
      </c>
      <c r="O2" t="s">
        <v>69</v>
      </c>
      <c r="P2" t="s">
        <v>5069</v>
      </c>
      <c r="Q2" t="s">
        <v>69</v>
      </c>
      <c r="R2">
        <v>15856696</v>
      </c>
      <c r="S2" t="s">
        <v>69</v>
      </c>
    </row>
    <row r="3" spans="1:19" x14ac:dyDescent="0.25">
      <c r="A3">
        <v>2</v>
      </c>
      <c r="B3" t="s">
        <v>1736</v>
      </c>
      <c r="C3" t="s">
        <v>1737</v>
      </c>
      <c r="D3" t="s">
        <v>1738</v>
      </c>
      <c r="E3" t="s">
        <v>1168</v>
      </c>
      <c r="F3" t="s">
        <v>1739</v>
      </c>
      <c r="G3" t="s">
        <v>1740</v>
      </c>
      <c r="H3">
        <v>8</v>
      </c>
      <c r="I3">
        <v>8</v>
      </c>
      <c r="J3">
        <v>2017</v>
      </c>
      <c r="K3">
        <v>206</v>
      </c>
      <c r="L3">
        <v>3</v>
      </c>
      <c r="M3">
        <v>1581</v>
      </c>
      <c r="N3">
        <v>1600</v>
      </c>
      <c r="O3" t="s">
        <v>69</v>
      </c>
      <c r="P3" t="s">
        <v>1743</v>
      </c>
      <c r="Q3" t="s">
        <v>69</v>
      </c>
      <c r="R3">
        <v>28476869</v>
      </c>
      <c r="S3" t="s">
        <v>69</v>
      </c>
    </row>
    <row r="4" spans="1:19" x14ac:dyDescent="0.25">
      <c r="A4">
        <v>3</v>
      </c>
      <c r="B4" t="s">
        <v>2388</v>
      </c>
      <c r="C4" t="s">
        <v>2389</v>
      </c>
      <c r="D4" t="s">
        <v>2390</v>
      </c>
      <c r="E4" t="s">
        <v>72</v>
      </c>
      <c r="F4" t="s">
        <v>2391</v>
      </c>
      <c r="G4" t="s">
        <v>2392</v>
      </c>
      <c r="H4">
        <v>85</v>
      </c>
      <c r="I4">
        <v>86</v>
      </c>
      <c r="J4">
        <v>2015</v>
      </c>
      <c r="K4">
        <v>24</v>
      </c>
      <c r="L4">
        <v>21</v>
      </c>
      <c r="M4">
        <v>5412</v>
      </c>
      <c r="N4">
        <v>5427</v>
      </c>
      <c r="O4" t="s">
        <v>69</v>
      </c>
      <c r="P4" t="s">
        <v>2395</v>
      </c>
      <c r="Q4" t="s">
        <v>69</v>
      </c>
      <c r="R4">
        <v>26248006</v>
      </c>
      <c r="S4" t="s">
        <v>69</v>
      </c>
    </row>
    <row r="5" spans="1:19" x14ac:dyDescent="0.25">
      <c r="A5">
        <v>4</v>
      </c>
      <c r="B5" t="s">
        <v>641</v>
      </c>
      <c r="C5" t="s">
        <v>642</v>
      </c>
      <c r="D5" t="s">
        <v>643</v>
      </c>
      <c r="E5" t="s">
        <v>644</v>
      </c>
      <c r="F5" t="s">
        <v>645</v>
      </c>
      <c r="G5" t="s">
        <v>646</v>
      </c>
      <c r="H5">
        <v>3</v>
      </c>
      <c r="I5">
        <v>3</v>
      </c>
      <c r="J5">
        <v>2019</v>
      </c>
      <c r="K5">
        <v>10</v>
      </c>
      <c r="L5" t="s">
        <v>69</v>
      </c>
      <c r="M5" t="s">
        <v>69</v>
      </c>
      <c r="N5" t="s">
        <v>69</v>
      </c>
      <c r="O5">
        <v>19</v>
      </c>
      <c r="P5" t="s">
        <v>650</v>
      </c>
      <c r="Q5" t="s">
        <v>69</v>
      </c>
      <c r="R5">
        <v>32647623</v>
      </c>
      <c r="S5" t="s">
        <v>69</v>
      </c>
    </row>
    <row r="6" spans="1:19" x14ac:dyDescent="0.25">
      <c r="A6">
        <v>5</v>
      </c>
      <c r="B6" t="s">
        <v>282</v>
      </c>
      <c r="C6" t="s">
        <v>283</v>
      </c>
      <c r="D6" t="s">
        <v>284</v>
      </c>
      <c r="E6" t="s">
        <v>285</v>
      </c>
      <c r="F6" t="s">
        <v>286</v>
      </c>
      <c r="G6" t="s">
        <v>287</v>
      </c>
      <c r="H6">
        <v>0</v>
      </c>
      <c r="I6">
        <v>0</v>
      </c>
      <c r="J6">
        <v>2020</v>
      </c>
      <c r="K6">
        <v>7</v>
      </c>
      <c r="L6">
        <v>7</v>
      </c>
      <c r="M6" t="s">
        <v>69</v>
      </c>
      <c r="N6" t="s">
        <v>69</v>
      </c>
      <c r="O6" t="s">
        <v>69</v>
      </c>
      <c r="P6" t="s">
        <v>289</v>
      </c>
      <c r="Q6" t="s">
        <v>69</v>
      </c>
      <c r="R6">
        <v>32874601</v>
      </c>
      <c r="S6" t="s">
        <v>69</v>
      </c>
    </row>
    <row r="7" spans="1:19" x14ac:dyDescent="0.25">
      <c r="A7">
        <v>6</v>
      </c>
      <c r="B7" t="s">
        <v>1865</v>
      </c>
      <c r="C7" t="s">
        <v>1866</v>
      </c>
      <c r="D7" t="s">
        <v>1867</v>
      </c>
      <c r="E7" t="s">
        <v>1868</v>
      </c>
      <c r="F7" t="s">
        <v>1869</v>
      </c>
      <c r="G7" t="s">
        <v>1870</v>
      </c>
      <c r="H7">
        <v>17</v>
      </c>
      <c r="I7">
        <v>17</v>
      </c>
      <c r="J7">
        <v>2017</v>
      </c>
      <c r="K7">
        <v>55</v>
      </c>
      <c r="L7">
        <v>4</v>
      </c>
      <c r="M7">
        <v>1104</v>
      </c>
      <c r="N7">
        <v>1115</v>
      </c>
      <c r="O7" t="s">
        <v>69</v>
      </c>
      <c r="P7" t="s">
        <v>1873</v>
      </c>
      <c r="Q7" t="s">
        <v>69</v>
      </c>
      <c r="R7">
        <v>28100596</v>
      </c>
      <c r="S7" t="s">
        <v>69</v>
      </c>
    </row>
    <row r="8" spans="1:19" x14ac:dyDescent="0.25">
      <c r="A8">
        <v>7</v>
      </c>
      <c r="B8" t="s">
        <v>976</v>
      </c>
      <c r="C8" t="s">
        <v>977</v>
      </c>
      <c r="D8" t="s">
        <v>978</v>
      </c>
      <c r="E8" t="s">
        <v>544</v>
      </c>
      <c r="F8" t="s">
        <v>979</v>
      </c>
      <c r="G8" t="s">
        <v>980</v>
      </c>
      <c r="H8">
        <v>22</v>
      </c>
      <c r="I8">
        <v>21</v>
      </c>
      <c r="J8">
        <v>2019</v>
      </c>
      <c r="K8">
        <v>68</v>
      </c>
      <c r="L8">
        <v>1</v>
      </c>
      <c r="M8">
        <v>32</v>
      </c>
      <c r="N8">
        <v>46</v>
      </c>
      <c r="O8" t="s">
        <v>69</v>
      </c>
      <c r="P8" t="s">
        <v>983</v>
      </c>
      <c r="Q8" t="s">
        <v>69</v>
      </c>
      <c r="R8">
        <v>29771371</v>
      </c>
      <c r="S8" t="s">
        <v>69</v>
      </c>
    </row>
    <row r="9" spans="1:19" x14ac:dyDescent="0.25">
      <c r="A9">
        <v>8</v>
      </c>
      <c r="B9" t="s">
        <v>3528</v>
      </c>
      <c r="C9" t="s">
        <v>3529</v>
      </c>
      <c r="D9" t="s">
        <v>3530</v>
      </c>
      <c r="E9" t="s">
        <v>72</v>
      </c>
      <c r="F9" t="s">
        <v>3531</v>
      </c>
      <c r="G9" t="s">
        <v>3532</v>
      </c>
      <c r="H9">
        <v>28</v>
      </c>
      <c r="I9">
        <v>29</v>
      </c>
      <c r="J9">
        <v>2013</v>
      </c>
      <c r="K9">
        <v>22</v>
      </c>
      <c r="L9">
        <v>3</v>
      </c>
      <c r="M9">
        <v>799</v>
      </c>
      <c r="N9">
        <v>813</v>
      </c>
      <c r="O9" t="s">
        <v>69</v>
      </c>
      <c r="P9" t="s">
        <v>3535</v>
      </c>
      <c r="Q9" t="s">
        <v>69</v>
      </c>
      <c r="R9">
        <v>23072494</v>
      </c>
      <c r="S9" t="s">
        <v>69</v>
      </c>
    </row>
    <row r="10" spans="1:19" x14ac:dyDescent="0.25">
      <c r="A10">
        <v>9</v>
      </c>
      <c r="B10" t="s">
        <v>4797</v>
      </c>
      <c r="C10" t="s">
        <v>4798</v>
      </c>
      <c r="D10" t="s">
        <v>4799</v>
      </c>
      <c r="E10" t="s">
        <v>394</v>
      </c>
      <c r="F10" t="s">
        <v>4800</v>
      </c>
      <c r="G10" t="s">
        <v>4801</v>
      </c>
      <c r="H10">
        <v>139</v>
      </c>
      <c r="I10">
        <v>141</v>
      </c>
      <c r="J10">
        <v>2007</v>
      </c>
      <c r="K10">
        <v>104</v>
      </c>
      <c r="L10">
        <v>51</v>
      </c>
      <c r="M10">
        <v>20432</v>
      </c>
      <c r="N10">
        <v>20436</v>
      </c>
      <c r="O10" t="s">
        <v>69</v>
      </c>
      <c r="P10" t="s">
        <v>4805</v>
      </c>
      <c r="Q10" t="s">
        <v>69</v>
      </c>
      <c r="R10">
        <v>18077351</v>
      </c>
      <c r="S10" t="s">
        <v>69</v>
      </c>
    </row>
    <row r="11" spans="1:19" x14ac:dyDescent="0.25">
      <c r="A11">
        <v>10</v>
      </c>
      <c r="B11" t="s">
        <v>3369</v>
      </c>
      <c r="C11" t="s">
        <v>3370</v>
      </c>
      <c r="D11" t="s">
        <v>3371</v>
      </c>
      <c r="E11" t="s">
        <v>72</v>
      </c>
      <c r="F11" t="s">
        <v>3372</v>
      </c>
      <c r="G11" t="s">
        <v>3373</v>
      </c>
      <c r="H11">
        <v>219</v>
      </c>
      <c r="I11">
        <v>224</v>
      </c>
      <c r="J11">
        <v>2013</v>
      </c>
      <c r="K11">
        <v>22</v>
      </c>
      <c r="L11">
        <v>11</v>
      </c>
      <c r="M11">
        <v>3179</v>
      </c>
      <c r="N11">
        <v>3190</v>
      </c>
      <c r="O11" t="s">
        <v>69</v>
      </c>
      <c r="P11" t="s">
        <v>3375</v>
      </c>
      <c r="Q11" t="s">
        <v>69</v>
      </c>
      <c r="R11">
        <v>23551379</v>
      </c>
      <c r="S11" t="s">
        <v>69</v>
      </c>
    </row>
    <row r="12" spans="1:19" x14ac:dyDescent="0.25">
      <c r="A12">
        <v>11</v>
      </c>
      <c r="B12" t="s">
        <v>2926</v>
      </c>
      <c r="C12" t="s">
        <v>2927</v>
      </c>
      <c r="D12" t="s">
        <v>2928</v>
      </c>
      <c r="E12" t="s">
        <v>1575</v>
      </c>
      <c r="F12" t="s">
        <v>2929</v>
      </c>
      <c r="G12" t="s">
        <v>2930</v>
      </c>
      <c r="H12">
        <v>10</v>
      </c>
      <c r="I12">
        <v>10</v>
      </c>
      <c r="J12">
        <v>2014</v>
      </c>
      <c r="K12">
        <v>142</v>
      </c>
      <c r="L12">
        <v>4</v>
      </c>
      <c r="M12">
        <v>337</v>
      </c>
      <c r="N12">
        <v>350</v>
      </c>
      <c r="O12" t="s">
        <v>69</v>
      </c>
      <c r="P12" t="s">
        <v>2933</v>
      </c>
      <c r="Q12" t="s">
        <v>69</v>
      </c>
      <c r="R12">
        <v>25027851</v>
      </c>
      <c r="S12" t="s">
        <v>69</v>
      </c>
    </row>
    <row r="13" spans="1:19" x14ac:dyDescent="0.25">
      <c r="A13">
        <v>12</v>
      </c>
      <c r="B13" t="s">
        <v>4758</v>
      </c>
      <c r="C13" t="s">
        <v>4759</v>
      </c>
      <c r="D13" t="s">
        <v>4760</v>
      </c>
      <c r="E13" t="s">
        <v>416</v>
      </c>
      <c r="F13" t="s">
        <v>4761</v>
      </c>
      <c r="G13" t="s">
        <v>4762</v>
      </c>
      <c r="H13">
        <v>175</v>
      </c>
      <c r="I13">
        <v>178</v>
      </c>
      <c r="J13">
        <v>2008</v>
      </c>
      <c r="K13">
        <v>25</v>
      </c>
      <c r="L13">
        <v>2</v>
      </c>
      <c r="M13">
        <v>468</v>
      </c>
      <c r="N13">
        <v>474</v>
      </c>
      <c r="O13" t="s">
        <v>69</v>
      </c>
      <c r="P13" t="s">
        <v>4765</v>
      </c>
      <c r="Q13" t="s">
        <v>69</v>
      </c>
      <c r="R13">
        <v>18093996</v>
      </c>
      <c r="S13" t="s">
        <v>69</v>
      </c>
    </row>
    <row r="14" spans="1:19" x14ac:dyDescent="0.25">
      <c r="A14">
        <v>13</v>
      </c>
      <c r="B14" t="s">
        <v>2431</v>
      </c>
      <c r="C14" t="s">
        <v>2432</v>
      </c>
      <c r="D14" t="s">
        <v>2433</v>
      </c>
      <c r="E14" t="s">
        <v>2434</v>
      </c>
      <c r="F14" t="s">
        <v>69</v>
      </c>
      <c r="G14" t="s">
        <v>2435</v>
      </c>
      <c r="H14">
        <v>60</v>
      </c>
      <c r="I14">
        <v>61</v>
      </c>
      <c r="J14">
        <v>2015</v>
      </c>
      <c r="K14">
        <v>21</v>
      </c>
      <c r="L14">
        <v>10</v>
      </c>
      <c r="M14">
        <v>1742</v>
      </c>
      <c r="N14">
        <v>1750</v>
      </c>
      <c r="O14" t="s">
        <v>69</v>
      </c>
      <c r="P14" t="s">
        <v>2438</v>
      </c>
      <c r="Q14" t="s">
        <v>69</v>
      </c>
      <c r="R14">
        <v>26401714</v>
      </c>
      <c r="S14" t="s">
        <v>69</v>
      </c>
    </row>
    <row r="15" spans="1:19" x14ac:dyDescent="0.25">
      <c r="A15">
        <v>14</v>
      </c>
      <c r="B15" t="s">
        <v>5015</v>
      </c>
      <c r="C15" t="s">
        <v>5015</v>
      </c>
      <c r="D15" t="s">
        <v>5016</v>
      </c>
      <c r="E15" t="s">
        <v>5017</v>
      </c>
      <c r="F15" t="s">
        <v>5018</v>
      </c>
      <c r="G15" t="s">
        <v>5019</v>
      </c>
      <c r="H15">
        <v>37</v>
      </c>
      <c r="I15">
        <v>40</v>
      </c>
      <c r="J15">
        <v>2006</v>
      </c>
      <c r="K15">
        <v>49</v>
      </c>
      <c r="L15">
        <v>1</v>
      </c>
      <c r="M15">
        <v>39</v>
      </c>
      <c r="N15">
        <v>46</v>
      </c>
      <c r="O15" t="s">
        <v>69</v>
      </c>
      <c r="P15" t="s">
        <v>5022</v>
      </c>
      <c r="Q15" t="s">
        <v>69</v>
      </c>
      <c r="R15">
        <v>16328503</v>
      </c>
      <c r="S15" t="s">
        <v>69</v>
      </c>
    </row>
    <row r="16" spans="1:19" x14ac:dyDescent="0.25">
      <c r="A16">
        <v>15</v>
      </c>
      <c r="B16" t="s">
        <v>2033</v>
      </c>
      <c r="C16" t="s">
        <v>2034</v>
      </c>
      <c r="D16" t="s">
        <v>2035</v>
      </c>
      <c r="E16" t="s">
        <v>1041</v>
      </c>
      <c r="F16" t="s">
        <v>69</v>
      </c>
      <c r="G16" t="s">
        <v>2036</v>
      </c>
      <c r="H16">
        <v>11</v>
      </c>
      <c r="I16">
        <v>12</v>
      </c>
      <c r="J16">
        <v>2016</v>
      </c>
      <c r="K16">
        <v>6</v>
      </c>
      <c r="L16" t="s">
        <v>69</v>
      </c>
      <c r="M16" t="s">
        <v>69</v>
      </c>
      <c r="N16" t="s">
        <v>69</v>
      </c>
      <c r="O16">
        <v>36115</v>
      </c>
      <c r="P16" t="s">
        <v>2040</v>
      </c>
      <c r="Q16" t="s">
        <v>69</v>
      </c>
      <c r="R16">
        <v>27786291</v>
      </c>
      <c r="S16" t="s">
        <v>69</v>
      </c>
    </row>
    <row r="17" spans="1:19" x14ac:dyDescent="0.25">
      <c r="A17">
        <v>16</v>
      </c>
      <c r="B17" t="s">
        <v>2598</v>
      </c>
      <c r="C17" t="s">
        <v>2599</v>
      </c>
      <c r="D17" t="s">
        <v>2600</v>
      </c>
      <c r="E17" t="s">
        <v>1267</v>
      </c>
      <c r="F17" t="s">
        <v>69</v>
      </c>
      <c r="G17" t="s">
        <v>2601</v>
      </c>
      <c r="H17">
        <v>32</v>
      </c>
      <c r="I17">
        <v>32</v>
      </c>
      <c r="J17">
        <v>2015</v>
      </c>
      <c r="K17">
        <v>10</v>
      </c>
      <c r="L17">
        <v>4</v>
      </c>
      <c r="M17" t="s">
        <v>69</v>
      </c>
      <c r="N17" t="s">
        <v>69</v>
      </c>
      <c r="O17" t="s">
        <v>2605</v>
      </c>
      <c r="P17" t="s">
        <v>2606</v>
      </c>
      <c r="Q17" t="s">
        <v>69</v>
      </c>
      <c r="R17">
        <v>25849959</v>
      </c>
      <c r="S17" t="s">
        <v>69</v>
      </c>
    </row>
    <row r="18" spans="1:19" x14ac:dyDescent="0.25">
      <c r="A18">
        <v>17</v>
      </c>
      <c r="B18" t="s">
        <v>2747</v>
      </c>
      <c r="C18" t="s">
        <v>2748</v>
      </c>
      <c r="D18" t="s">
        <v>2749</v>
      </c>
      <c r="E18" t="s">
        <v>332</v>
      </c>
      <c r="F18" t="s">
        <v>2750</v>
      </c>
      <c r="G18" t="s">
        <v>2751</v>
      </c>
      <c r="H18">
        <v>39</v>
      </c>
      <c r="I18">
        <v>45</v>
      </c>
      <c r="J18">
        <v>2014</v>
      </c>
      <c r="K18">
        <v>81</v>
      </c>
      <c r="L18" t="s">
        <v>69</v>
      </c>
      <c r="M18">
        <v>37</v>
      </c>
      <c r="N18">
        <v>48</v>
      </c>
      <c r="O18" t="s">
        <v>69</v>
      </c>
      <c r="P18" t="s">
        <v>2754</v>
      </c>
      <c r="Q18" t="s">
        <v>69</v>
      </c>
      <c r="R18">
        <v>25196588</v>
      </c>
      <c r="S18" t="s">
        <v>69</v>
      </c>
    </row>
    <row r="19" spans="1:19" x14ac:dyDescent="0.25">
      <c r="A19">
        <v>18</v>
      </c>
      <c r="B19" t="s">
        <v>1445</v>
      </c>
      <c r="C19" t="s">
        <v>1446</v>
      </c>
      <c r="D19" t="s">
        <v>1447</v>
      </c>
      <c r="E19" t="s">
        <v>574</v>
      </c>
      <c r="F19" t="s">
        <v>1448</v>
      </c>
      <c r="G19" t="s">
        <v>1449</v>
      </c>
      <c r="H19">
        <v>15</v>
      </c>
      <c r="I19">
        <v>16</v>
      </c>
      <c r="J19">
        <v>2018</v>
      </c>
      <c r="K19">
        <v>217</v>
      </c>
      <c r="L19">
        <v>4</v>
      </c>
      <c r="M19">
        <v>1726</v>
      </c>
      <c r="N19">
        <v>1736</v>
      </c>
      <c r="O19" t="s">
        <v>69</v>
      </c>
      <c r="P19" t="s">
        <v>1452</v>
      </c>
      <c r="Q19" t="s">
        <v>69</v>
      </c>
      <c r="R19">
        <v>29178135</v>
      </c>
      <c r="S19" t="s">
        <v>69</v>
      </c>
    </row>
    <row r="20" spans="1:19" x14ac:dyDescent="0.25">
      <c r="A20">
        <v>19</v>
      </c>
      <c r="B20" t="s">
        <v>4102</v>
      </c>
      <c r="C20" t="s">
        <v>4103</v>
      </c>
      <c r="D20" t="s">
        <v>4104</v>
      </c>
      <c r="E20" t="s">
        <v>1904</v>
      </c>
      <c r="F20" t="s">
        <v>4105</v>
      </c>
      <c r="G20" t="s">
        <v>4106</v>
      </c>
      <c r="H20">
        <v>35</v>
      </c>
      <c r="I20">
        <v>38</v>
      </c>
      <c r="J20">
        <v>2011</v>
      </c>
      <c r="K20">
        <v>11</v>
      </c>
      <c r="L20">
        <v>2</v>
      </c>
      <c r="M20">
        <v>276</v>
      </c>
      <c r="N20">
        <v>289</v>
      </c>
      <c r="O20" t="s">
        <v>69</v>
      </c>
      <c r="P20" t="s">
        <v>4109</v>
      </c>
      <c r="Q20" t="s">
        <v>69</v>
      </c>
      <c r="R20">
        <v>20615482</v>
      </c>
      <c r="S20" t="s">
        <v>69</v>
      </c>
    </row>
    <row r="21" spans="1:19" x14ac:dyDescent="0.25">
      <c r="A21">
        <v>20</v>
      </c>
      <c r="B21" t="s">
        <v>4537</v>
      </c>
      <c r="C21" t="s">
        <v>4538</v>
      </c>
      <c r="D21" t="s">
        <v>4539</v>
      </c>
      <c r="E21" t="s">
        <v>1168</v>
      </c>
      <c r="F21" t="s">
        <v>69</v>
      </c>
      <c r="G21" t="s">
        <v>4540</v>
      </c>
      <c r="H21">
        <v>74</v>
      </c>
      <c r="I21">
        <v>75</v>
      </c>
      <c r="J21">
        <v>2009</v>
      </c>
      <c r="K21">
        <v>181</v>
      </c>
      <c r="L21">
        <v>2</v>
      </c>
      <c r="M21">
        <v>645</v>
      </c>
      <c r="N21">
        <v>660</v>
      </c>
      <c r="O21" t="s">
        <v>69</v>
      </c>
      <c r="P21" t="s">
        <v>4543</v>
      </c>
      <c r="Q21" t="s">
        <v>69</v>
      </c>
      <c r="R21">
        <v>19047416</v>
      </c>
      <c r="S21" t="s">
        <v>69</v>
      </c>
    </row>
    <row r="22" spans="1:19" x14ac:dyDescent="0.25">
      <c r="A22">
        <v>21</v>
      </c>
      <c r="B22" t="s">
        <v>301</v>
      </c>
      <c r="C22" t="s">
        <v>302</v>
      </c>
      <c r="D22" t="s">
        <v>303</v>
      </c>
      <c r="E22" t="s">
        <v>206</v>
      </c>
      <c r="F22" t="s">
        <v>304</v>
      </c>
      <c r="G22" t="s">
        <v>305</v>
      </c>
      <c r="H22">
        <v>1</v>
      </c>
      <c r="I22">
        <v>1</v>
      </c>
      <c r="J22">
        <v>2020</v>
      </c>
      <c r="K22">
        <v>10</v>
      </c>
      <c r="L22">
        <v>13</v>
      </c>
      <c r="M22">
        <v>6477</v>
      </c>
      <c r="N22">
        <v>6493</v>
      </c>
      <c r="O22" t="s">
        <v>69</v>
      </c>
      <c r="P22" t="s">
        <v>307</v>
      </c>
      <c r="Q22" t="s">
        <v>308</v>
      </c>
      <c r="R22">
        <v>32724527</v>
      </c>
      <c r="S22" t="s">
        <v>69</v>
      </c>
    </row>
    <row r="23" spans="1:19" x14ac:dyDescent="0.25">
      <c r="A23">
        <v>22</v>
      </c>
      <c r="B23" t="s">
        <v>1330</v>
      </c>
      <c r="C23" t="s">
        <v>1331</v>
      </c>
      <c r="D23" t="s">
        <v>1332</v>
      </c>
      <c r="E23" t="s">
        <v>348</v>
      </c>
      <c r="F23" t="s">
        <v>1333</v>
      </c>
      <c r="G23" t="s">
        <v>1334</v>
      </c>
      <c r="H23">
        <v>10</v>
      </c>
      <c r="I23">
        <v>11</v>
      </c>
      <c r="J23">
        <v>2018</v>
      </c>
      <c r="K23">
        <v>18</v>
      </c>
      <c r="L23" t="s">
        <v>69</v>
      </c>
      <c r="M23" t="s">
        <v>69</v>
      </c>
      <c r="N23" t="s">
        <v>69</v>
      </c>
      <c r="O23">
        <v>86</v>
      </c>
      <c r="P23" t="s">
        <v>1337</v>
      </c>
      <c r="Q23" t="s">
        <v>69</v>
      </c>
      <c r="R23">
        <v>29879898</v>
      </c>
      <c r="S23" t="s">
        <v>69</v>
      </c>
    </row>
    <row r="24" spans="1:19" x14ac:dyDescent="0.25">
      <c r="A24">
        <v>23</v>
      </c>
      <c r="B24" t="s">
        <v>4853</v>
      </c>
      <c r="C24" t="s">
        <v>4854</v>
      </c>
      <c r="D24" t="s">
        <v>4855</v>
      </c>
      <c r="E24" t="s">
        <v>416</v>
      </c>
      <c r="F24" t="s">
        <v>4856</v>
      </c>
      <c r="G24" t="s">
        <v>4857</v>
      </c>
      <c r="H24">
        <v>43</v>
      </c>
      <c r="I24">
        <v>44</v>
      </c>
      <c r="J24">
        <v>2007</v>
      </c>
      <c r="K24">
        <v>24</v>
      </c>
      <c r="L24">
        <v>8</v>
      </c>
      <c r="M24">
        <v>1783</v>
      </c>
      <c r="N24">
        <v>1791</v>
      </c>
      <c r="O24" t="s">
        <v>69</v>
      </c>
      <c r="P24" t="s">
        <v>4860</v>
      </c>
      <c r="Q24" t="s">
        <v>69</v>
      </c>
      <c r="R24">
        <v>17533174</v>
      </c>
      <c r="S24" t="s">
        <v>69</v>
      </c>
    </row>
    <row r="25" spans="1:19" x14ac:dyDescent="0.25">
      <c r="A25">
        <v>24</v>
      </c>
      <c r="B25" t="s">
        <v>4162</v>
      </c>
      <c r="C25" t="s">
        <v>4163</v>
      </c>
      <c r="D25" t="s">
        <v>4164</v>
      </c>
      <c r="E25" t="s">
        <v>416</v>
      </c>
      <c r="F25" t="s">
        <v>4165</v>
      </c>
      <c r="G25" t="s">
        <v>4166</v>
      </c>
      <c r="H25">
        <v>77</v>
      </c>
      <c r="I25">
        <v>77</v>
      </c>
      <c r="J25">
        <v>2011</v>
      </c>
      <c r="K25">
        <v>28</v>
      </c>
      <c r="L25">
        <v>2</v>
      </c>
      <c r="M25">
        <v>1099</v>
      </c>
      <c r="N25">
        <v>1110</v>
      </c>
      <c r="O25" t="s">
        <v>69</v>
      </c>
      <c r="P25" t="s">
        <v>4169</v>
      </c>
      <c r="Q25" t="s">
        <v>69</v>
      </c>
      <c r="R25">
        <v>21041797</v>
      </c>
      <c r="S25" t="s">
        <v>69</v>
      </c>
    </row>
    <row r="26" spans="1:19" x14ac:dyDescent="0.25">
      <c r="A26">
        <v>25</v>
      </c>
      <c r="B26" t="s">
        <v>1217</v>
      </c>
      <c r="C26" t="s">
        <v>1218</v>
      </c>
      <c r="D26" t="s">
        <v>1219</v>
      </c>
      <c r="E26" t="s">
        <v>1220</v>
      </c>
      <c r="F26" t="s">
        <v>1221</v>
      </c>
      <c r="G26" t="s">
        <v>1222</v>
      </c>
      <c r="H26">
        <v>6</v>
      </c>
      <c r="I26">
        <v>6</v>
      </c>
      <c r="J26">
        <v>2018</v>
      </c>
      <c r="K26">
        <v>19</v>
      </c>
      <c r="L26" t="s">
        <v>69</v>
      </c>
      <c r="M26" t="s">
        <v>69</v>
      </c>
      <c r="N26" t="s">
        <v>69</v>
      </c>
      <c r="O26">
        <v>145</v>
      </c>
      <c r="P26" t="s">
        <v>1225</v>
      </c>
      <c r="Q26" t="s">
        <v>69</v>
      </c>
      <c r="R26">
        <v>30253810</v>
      </c>
      <c r="S26" t="s">
        <v>69</v>
      </c>
    </row>
    <row r="27" spans="1:19" x14ac:dyDescent="0.25">
      <c r="A27">
        <v>26</v>
      </c>
      <c r="B27" t="s">
        <v>1808</v>
      </c>
      <c r="C27" t="s">
        <v>1809</v>
      </c>
      <c r="D27" t="s">
        <v>1810</v>
      </c>
      <c r="E27" t="s">
        <v>332</v>
      </c>
      <c r="F27" t="s">
        <v>1811</v>
      </c>
      <c r="G27" t="s">
        <v>1812</v>
      </c>
      <c r="H27">
        <v>20</v>
      </c>
      <c r="I27">
        <v>20</v>
      </c>
      <c r="J27">
        <v>2017</v>
      </c>
      <c r="K27">
        <v>111</v>
      </c>
      <c r="L27" t="s">
        <v>69</v>
      </c>
      <c r="M27">
        <v>65</v>
      </c>
      <c r="N27">
        <v>75</v>
      </c>
      <c r="O27" t="s">
        <v>69</v>
      </c>
      <c r="P27" t="s">
        <v>1815</v>
      </c>
      <c r="Q27" t="s">
        <v>69</v>
      </c>
      <c r="R27">
        <v>28347889</v>
      </c>
      <c r="S27" t="s">
        <v>69</v>
      </c>
    </row>
    <row r="28" spans="1:19" x14ac:dyDescent="0.25">
      <c r="A28">
        <v>27</v>
      </c>
      <c r="B28" t="s">
        <v>4790</v>
      </c>
      <c r="C28" t="s">
        <v>4791</v>
      </c>
      <c r="D28" t="s">
        <v>4792</v>
      </c>
      <c r="E28" t="s">
        <v>544</v>
      </c>
      <c r="F28" t="s">
        <v>4793</v>
      </c>
      <c r="G28" t="s">
        <v>4794</v>
      </c>
      <c r="H28">
        <v>105</v>
      </c>
      <c r="I28">
        <v>105</v>
      </c>
      <c r="J28">
        <v>2008</v>
      </c>
      <c r="K28">
        <v>57</v>
      </c>
      <c r="L28">
        <v>2</v>
      </c>
      <c r="M28">
        <v>294</v>
      </c>
      <c r="N28">
        <v>310</v>
      </c>
      <c r="O28" t="s">
        <v>69</v>
      </c>
      <c r="P28" t="s">
        <v>4795</v>
      </c>
      <c r="Q28" t="s">
        <v>69</v>
      </c>
      <c r="R28">
        <v>18432550</v>
      </c>
      <c r="S28" t="s">
        <v>69</v>
      </c>
    </row>
    <row r="29" spans="1:19" x14ac:dyDescent="0.25">
      <c r="A29">
        <v>28</v>
      </c>
      <c r="B29" t="s">
        <v>3113</v>
      </c>
      <c r="C29" t="s">
        <v>3114</v>
      </c>
      <c r="D29" t="s">
        <v>3115</v>
      </c>
      <c r="E29" t="s">
        <v>3116</v>
      </c>
      <c r="F29" t="s">
        <v>3117</v>
      </c>
      <c r="G29" t="s">
        <v>3118</v>
      </c>
      <c r="H29">
        <v>7</v>
      </c>
      <c r="I29">
        <v>7</v>
      </c>
      <c r="J29">
        <v>2014</v>
      </c>
      <c r="K29">
        <v>62</v>
      </c>
      <c r="L29">
        <v>2</v>
      </c>
      <c r="M29">
        <v>164</v>
      </c>
      <c r="N29">
        <v>174</v>
      </c>
      <c r="O29" t="s">
        <v>69</v>
      </c>
      <c r="P29" t="s">
        <v>3121</v>
      </c>
      <c r="Q29" t="s">
        <v>69</v>
      </c>
      <c r="R29" t="s">
        <v>69</v>
      </c>
      <c r="S29" t="s">
        <v>69</v>
      </c>
    </row>
    <row r="30" spans="1:19" x14ac:dyDescent="0.25">
      <c r="A30">
        <v>29</v>
      </c>
      <c r="B30" t="s">
        <v>822</v>
      </c>
      <c r="C30" t="s">
        <v>823</v>
      </c>
      <c r="D30" t="s">
        <v>824</v>
      </c>
      <c r="E30" t="s">
        <v>72</v>
      </c>
      <c r="F30" t="s">
        <v>825</v>
      </c>
      <c r="G30" t="s">
        <v>826</v>
      </c>
      <c r="H30">
        <v>1</v>
      </c>
      <c r="I30">
        <v>1</v>
      </c>
      <c r="J30">
        <v>2019</v>
      </c>
      <c r="K30">
        <v>28</v>
      </c>
      <c r="L30">
        <v>11</v>
      </c>
      <c r="M30">
        <v>2772</v>
      </c>
      <c r="N30">
        <v>2785</v>
      </c>
      <c r="O30" t="s">
        <v>69</v>
      </c>
      <c r="P30" t="s">
        <v>828</v>
      </c>
      <c r="Q30" t="s">
        <v>69</v>
      </c>
      <c r="R30">
        <v>31100183</v>
      </c>
      <c r="S30" t="s">
        <v>69</v>
      </c>
    </row>
    <row r="31" spans="1:19" x14ac:dyDescent="0.25">
      <c r="A31">
        <v>30</v>
      </c>
      <c r="B31" t="s">
        <v>5239</v>
      </c>
      <c r="C31" t="s">
        <v>5239</v>
      </c>
      <c r="D31" t="s">
        <v>5240</v>
      </c>
      <c r="E31" t="s">
        <v>1950</v>
      </c>
      <c r="F31" t="s">
        <v>69</v>
      </c>
      <c r="G31" t="s">
        <v>5241</v>
      </c>
      <c r="H31">
        <v>126</v>
      </c>
      <c r="I31">
        <v>127</v>
      </c>
      <c r="J31">
        <v>1998</v>
      </c>
      <c r="K31">
        <v>18</v>
      </c>
      <c r="L31">
        <v>3</v>
      </c>
      <c r="M31">
        <v>237</v>
      </c>
      <c r="N31">
        <v>242</v>
      </c>
      <c r="O31" t="s">
        <v>69</v>
      </c>
      <c r="P31" t="s">
        <v>5244</v>
      </c>
      <c r="Q31" t="s">
        <v>69</v>
      </c>
      <c r="R31">
        <v>9500545</v>
      </c>
      <c r="S31" t="s">
        <v>69</v>
      </c>
    </row>
    <row r="32" spans="1:19" x14ac:dyDescent="0.25">
      <c r="A32">
        <v>31</v>
      </c>
      <c r="B32" t="s">
        <v>2016</v>
      </c>
      <c r="C32" t="s">
        <v>2017</v>
      </c>
      <c r="D32" t="s">
        <v>2018</v>
      </c>
      <c r="E32" t="s">
        <v>72</v>
      </c>
      <c r="F32" t="s">
        <v>2019</v>
      </c>
      <c r="G32" t="s">
        <v>2020</v>
      </c>
      <c r="H32">
        <v>27</v>
      </c>
      <c r="I32">
        <v>27</v>
      </c>
      <c r="J32">
        <v>2016</v>
      </c>
      <c r="K32">
        <v>25</v>
      </c>
      <c r="L32">
        <v>21</v>
      </c>
      <c r="M32">
        <v>5312</v>
      </c>
      <c r="N32">
        <v>5329</v>
      </c>
      <c r="O32" t="s">
        <v>69</v>
      </c>
      <c r="P32" t="s">
        <v>2023</v>
      </c>
      <c r="Q32" t="s">
        <v>69</v>
      </c>
      <c r="R32">
        <v>27662523</v>
      </c>
      <c r="S32" t="s">
        <v>69</v>
      </c>
    </row>
    <row r="33" spans="1:19" x14ac:dyDescent="0.25">
      <c r="A33">
        <v>32</v>
      </c>
      <c r="B33" t="s">
        <v>4434</v>
      </c>
      <c r="C33" t="s">
        <v>4435</v>
      </c>
      <c r="D33" t="s">
        <v>4436</v>
      </c>
      <c r="E33" t="s">
        <v>386</v>
      </c>
      <c r="F33" t="s">
        <v>4437</v>
      </c>
      <c r="G33" t="s">
        <v>4438</v>
      </c>
      <c r="H33">
        <v>165</v>
      </c>
      <c r="I33">
        <v>165</v>
      </c>
      <c r="J33">
        <v>2009</v>
      </c>
      <c r="K33">
        <v>63</v>
      </c>
      <c r="L33">
        <v>7</v>
      </c>
      <c r="M33">
        <v>1740</v>
      </c>
      <c r="N33">
        <v>1753</v>
      </c>
      <c r="O33" t="s">
        <v>69</v>
      </c>
      <c r="P33" t="s">
        <v>4441</v>
      </c>
      <c r="Q33" t="s">
        <v>69</v>
      </c>
      <c r="R33">
        <v>19228184</v>
      </c>
      <c r="S33" t="s">
        <v>69</v>
      </c>
    </row>
    <row r="34" spans="1:19" x14ac:dyDescent="0.25">
      <c r="A34">
        <v>33</v>
      </c>
      <c r="B34" t="s">
        <v>1773</v>
      </c>
      <c r="C34" t="s">
        <v>1774</v>
      </c>
      <c r="D34" t="s">
        <v>1775</v>
      </c>
      <c r="E34" t="s">
        <v>348</v>
      </c>
      <c r="F34" t="s">
        <v>1776</v>
      </c>
      <c r="G34" t="s">
        <v>1777</v>
      </c>
      <c r="H34">
        <v>26</v>
      </c>
      <c r="I34">
        <v>27</v>
      </c>
      <c r="J34">
        <v>2017</v>
      </c>
      <c r="K34">
        <v>17</v>
      </c>
      <c r="L34" t="s">
        <v>69</v>
      </c>
      <c r="M34" t="s">
        <v>69</v>
      </c>
      <c r="N34" t="s">
        <v>69</v>
      </c>
      <c r="O34">
        <v>141</v>
      </c>
      <c r="P34" t="s">
        <v>1781</v>
      </c>
      <c r="Q34" t="s">
        <v>69</v>
      </c>
      <c r="R34">
        <v>28622761</v>
      </c>
      <c r="S34" t="s">
        <v>69</v>
      </c>
    </row>
    <row r="35" spans="1:19" x14ac:dyDescent="0.25">
      <c r="A35">
        <v>34</v>
      </c>
      <c r="B35" t="s">
        <v>223</v>
      </c>
      <c r="C35" t="s">
        <v>224</v>
      </c>
      <c r="D35" t="s">
        <v>225</v>
      </c>
      <c r="E35" t="s">
        <v>206</v>
      </c>
      <c r="F35" t="s">
        <v>226</v>
      </c>
      <c r="G35" t="s">
        <v>227</v>
      </c>
      <c r="H35">
        <v>0</v>
      </c>
      <c r="I35">
        <v>0</v>
      </c>
      <c r="J35">
        <v>2020</v>
      </c>
      <c r="K35">
        <v>10</v>
      </c>
      <c r="L35">
        <v>15</v>
      </c>
      <c r="M35">
        <v>8210</v>
      </c>
      <c r="N35">
        <v>8224</v>
      </c>
      <c r="O35" t="s">
        <v>69</v>
      </c>
      <c r="P35" t="s">
        <v>230</v>
      </c>
      <c r="Q35" t="s">
        <v>231</v>
      </c>
      <c r="R35">
        <v>32788973</v>
      </c>
      <c r="S35" t="s">
        <v>69</v>
      </c>
    </row>
    <row r="36" spans="1:19" x14ac:dyDescent="0.25">
      <c r="A36">
        <v>35</v>
      </c>
      <c r="B36" t="s">
        <v>3782</v>
      </c>
      <c r="C36" t="s">
        <v>3783</v>
      </c>
      <c r="D36" t="s">
        <v>3784</v>
      </c>
      <c r="E36" t="s">
        <v>72</v>
      </c>
      <c r="F36" t="s">
        <v>3785</v>
      </c>
      <c r="G36" t="s">
        <v>3786</v>
      </c>
      <c r="H36">
        <v>30</v>
      </c>
      <c r="I36">
        <v>32</v>
      </c>
      <c r="J36">
        <v>2012</v>
      </c>
      <c r="K36">
        <v>21</v>
      </c>
      <c r="L36">
        <v>12</v>
      </c>
      <c r="M36">
        <v>2863</v>
      </c>
      <c r="N36">
        <v>2876</v>
      </c>
      <c r="O36" t="s">
        <v>69</v>
      </c>
      <c r="P36" t="s">
        <v>3789</v>
      </c>
      <c r="Q36" t="s">
        <v>69</v>
      </c>
      <c r="R36">
        <v>22548276</v>
      </c>
      <c r="S36" t="s">
        <v>69</v>
      </c>
    </row>
    <row r="37" spans="1:19" x14ac:dyDescent="0.25">
      <c r="A37">
        <v>36</v>
      </c>
      <c r="B37" t="s">
        <v>2195</v>
      </c>
      <c r="C37" t="s">
        <v>2196</v>
      </c>
      <c r="D37" t="s">
        <v>2197</v>
      </c>
      <c r="E37" t="s">
        <v>2198</v>
      </c>
      <c r="F37" t="s">
        <v>2199</v>
      </c>
      <c r="G37" t="s">
        <v>2200</v>
      </c>
      <c r="H37">
        <v>8</v>
      </c>
      <c r="I37">
        <v>8</v>
      </c>
      <c r="J37">
        <v>2016</v>
      </c>
      <c r="K37">
        <v>2</v>
      </c>
      <c r="L37">
        <v>2</v>
      </c>
      <c r="M37" t="s">
        <v>69</v>
      </c>
      <c r="N37" t="s">
        <v>69</v>
      </c>
      <c r="O37" t="s">
        <v>2203</v>
      </c>
      <c r="P37" t="s">
        <v>2204</v>
      </c>
      <c r="Q37" t="s">
        <v>69</v>
      </c>
      <c r="R37">
        <v>27774306</v>
      </c>
      <c r="S37" t="s">
        <v>69</v>
      </c>
    </row>
    <row r="38" spans="1:19" x14ac:dyDescent="0.25">
      <c r="A38">
        <v>37</v>
      </c>
      <c r="B38" t="s">
        <v>4552</v>
      </c>
      <c r="C38" t="s">
        <v>4553</v>
      </c>
      <c r="D38" t="s">
        <v>4554</v>
      </c>
      <c r="E38" t="s">
        <v>4555</v>
      </c>
      <c r="F38" t="s">
        <v>4556</v>
      </c>
      <c r="G38" t="s">
        <v>4557</v>
      </c>
      <c r="H38">
        <v>23</v>
      </c>
      <c r="I38">
        <v>24</v>
      </c>
      <c r="J38">
        <v>2009</v>
      </c>
      <c r="K38">
        <v>11</v>
      </c>
      <c r="L38">
        <v>1</v>
      </c>
      <c r="M38">
        <v>53</v>
      </c>
      <c r="N38">
        <v>60</v>
      </c>
      <c r="O38" t="s">
        <v>69</v>
      </c>
      <c r="P38" t="s">
        <v>4560</v>
      </c>
      <c r="Q38" t="s">
        <v>69</v>
      </c>
      <c r="R38" t="s">
        <v>69</v>
      </c>
      <c r="S38" t="s">
        <v>69</v>
      </c>
    </row>
    <row r="39" spans="1:19" x14ac:dyDescent="0.25">
      <c r="A39">
        <v>38</v>
      </c>
      <c r="B39" t="s">
        <v>4815</v>
      </c>
      <c r="C39" t="s">
        <v>4816</v>
      </c>
      <c r="D39" t="s">
        <v>4817</v>
      </c>
      <c r="E39" t="s">
        <v>1904</v>
      </c>
      <c r="F39" t="s">
        <v>4818</v>
      </c>
      <c r="G39" t="s">
        <v>4819</v>
      </c>
      <c r="H39">
        <v>42</v>
      </c>
      <c r="I39">
        <v>42</v>
      </c>
      <c r="J39">
        <v>2007</v>
      </c>
      <c r="K39">
        <v>7</v>
      </c>
      <c r="L39">
        <v>6</v>
      </c>
      <c r="M39">
        <v>685</v>
      </c>
      <c r="N39">
        <v>693</v>
      </c>
      <c r="O39" t="s">
        <v>69</v>
      </c>
      <c r="P39" t="s">
        <v>4822</v>
      </c>
      <c r="Q39" t="s">
        <v>69</v>
      </c>
      <c r="R39">
        <v>17716955</v>
      </c>
      <c r="S39" t="s">
        <v>69</v>
      </c>
    </row>
    <row r="40" spans="1:19" x14ac:dyDescent="0.25">
      <c r="A40">
        <v>39</v>
      </c>
      <c r="B40" t="s">
        <v>4202</v>
      </c>
      <c r="C40" t="s">
        <v>4203</v>
      </c>
      <c r="D40" t="s">
        <v>4204</v>
      </c>
      <c r="E40" t="s">
        <v>416</v>
      </c>
      <c r="F40" t="s">
        <v>4205</v>
      </c>
      <c r="G40" t="s">
        <v>4206</v>
      </c>
      <c r="H40">
        <v>36</v>
      </c>
      <c r="I40">
        <v>36</v>
      </c>
      <c r="J40">
        <v>2011</v>
      </c>
      <c r="K40">
        <v>28</v>
      </c>
      <c r="L40">
        <v>1</v>
      </c>
      <c r="M40">
        <v>615</v>
      </c>
      <c r="N40">
        <v>623</v>
      </c>
      <c r="O40" t="s">
        <v>69</v>
      </c>
      <c r="P40" t="s">
        <v>4208</v>
      </c>
      <c r="Q40" t="s">
        <v>69</v>
      </c>
      <c r="R40">
        <v>20802239</v>
      </c>
      <c r="S40" t="s">
        <v>69</v>
      </c>
    </row>
    <row r="41" spans="1:19" x14ac:dyDescent="0.25">
      <c r="A41">
        <v>40</v>
      </c>
      <c r="B41" t="s">
        <v>903</v>
      </c>
      <c r="C41" t="s">
        <v>904</v>
      </c>
      <c r="D41" t="s">
        <v>905</v>
      </c>
      <c r="E41" t="s">
        <v>906</v>
      </c>
      <c r="F41" t="s">
        <v>907</v>
      </c>
      <c r="G41" t="s">
        <v>908</v>
      </c>
      <c r="H41">
        <v>7</v>
      </c>
      <c r="I41">
        <v>8</v>
      </c>
      <c r="J41">
        <v>2019</v>
      </c>
      <c r="K41">
        <v>19</v>
      </c>
      <c r="L41">
        <v>2</v>
      </c>
      <c r="M41">
        <v>349</v>
      </c>
      <c r="N41">
        <v>365</v>
      </c>
      <c r="O41" t="s">
        <v>69</v>
      </c>
      <c r="P41" t="s">
        <v>909</v>
      </c>
      <c r="Q41" t="s">
        <v>69</v>
      </c>
      <c r="R41">
        <v>30565862</v>
      </c>
      <c r="S41" t="s">
        <v>69</v>
      </c>
    </row>
    <row r="42" spans="1:19" x14ac:dyDescent="0.25">
      <c r="A42">
        <v>41</v>
      </c>
      <c r="B42" t="s">
        <v>3013</v>
      </c>
      <c r="C42" t="s">
        <v>3014</v>
      </c>
      <c r="D42" t="s">
        <v>3015</v>
      </c>
      <c r="E42" t="s">
        <v>348</v>
      </c>
      <c r="F42" t="s">
        <v>3016</v>
      </c>
      <c r="G42" t="s">
        <v>3017</v>
      </c>
      <c r="H42">
        <v>14</v>
      </c>
      <c r="I42">
        <v>14</v>
      </c>
      <c r="J42">
        <v>2014</v>
      </c>
      <c r="K42">
        <v>14</v>
      </c>
      <c r="L42" t="s">
        <v>69</v>
      </c>
      <c r="M42" t="s">
        <v>69</v>
      </c>
      <c r="N42" t="s">
        <v>69</v>
      </c>
      <c r="O42">
        <v>57</v>
      </c>
      <c r="P42" t="s">
        <v>3019</v>
      </c>
      <c r="Q42" t="s">
        <v>69</v>
      </c>
      <c r="R42">
        <v>24661555</v>
      </c>
      <c r="S42" t="s">
        <v>69</v>
      </c>
    </row>
    <row r="43" spans="1:19" x14ac:dyDescent="0.25">
      <c r="A43">
        <v>42</v>
      </c>
      <c r="B43" t="s">
        <v>3791</v>
      </c>
      <c r="C43" t="s">
        <v>3792</v>
      </c>
      <c r="D43" t="s">
        <v>3793</v>
      </c>
      <c r="E43" t="s">
        <v>1267</v>
      </c>
      <c r="F43" t="s">
        <v>69</v>
      </c>
      <c r="G43" t="s">
        <v>3794</v>
      </c>
      <c r="H43">
        <v>29</v>
      </c>
      <c r="I43">
        <v>30</v>
      </c>
      <c r="J43">
        <v>2012</v>
      </c>
      <c r="K43">
        <v>7</v>
      </c>
      <c r="L43">
        <v>5</v>
      </c>
      <c r="M43" t="s">
        <v>69</v>
      </c>
      <c r="N43" t="s">
        <v>69</v>
      </c>
      <c r="O43" t="s">
        <v>3798</v>
      </c>
      <c r="P43" t="s">
        <v>3799</v>
      </c>
      <c r="Q43" t="s">
        <v>69</v>
      </c>
      <c r="R43">
        <v>22615869</v>
      </c>
      <c r="S43" t="s">
        <v>69</v>
      </c>
    </row>
    <row r="44" spans="1:19" x14ac:dyDescent="0.25">
      <c r="A44">
        <v>43</v>
      </c>
      <c r="B44" t="s">
        <v>291</v>
      </c>
      <c r="C44" t="s">
        <v>292</v>
      </c>
      <c r="D44" t="s">
        <v>293</v>
      </c>
      <c r="E44" t="s">
        <v>294</v>
      </c>
      <c r="F44" t="s">
        <v>295</v>
      </c>
      <c r="G44" t="s">
        <v>296</v>
      </c>
      <c r="H44">
        <v>3</v>
      </c>
      <c r="I44">
        <v>3</v>
      </c>
      <c r="J44">
        <v>2020</v>
      </c>
      <c r="K44">
        <v>21</v>
      </c>
      <c r="L44">
        <v>1</v>
      </c>
      <c r="M44" t="s">
        <v>69</v>
      </c>
      <c r="N44" t="s">
        <v>69</v>
      </c>
      <c r="O44">
        <v>264</v>
      </c>
      <c r="P44" t="s">
        <v>299</v>
      </c>
      <c r="Q44" t="s">
        <v>69</v>
      </c>
      <c r="R44">
        <v>32580695</v>
      </c>
      <c r="S44" t="s">
        <v>69</v>
      </c>
    </row>
    <row r="45" spans="1:19" x14ac:dyDescent="0.25">
      <c r="A45">
        <v>44</v>
      </c>
      <c r="B45" t="s">
        <v>2684</v>
      </c>
      <c r="C45" t="s">
        <v>2685</v>
      </c>
      <c r="D45" t="s">
        <v>2686</v>
      </c>
      <c r="E45" t="s">
        <v>1267</v>
      </c>
      <c r="F45" t="s">
        <v>69</v>
      </c>
      <c r="G45" t="s">
        <v>2687</v>
      </c>
      <c r="H45">
        <v>31</v>
      </c>
      <c r="I45">
        <v>32</v>
      </c>
      <c r="J45">
        <v>2015</v>
      </c>
      <c r="K45">
        <v>10</v>
      </c>
      <c r="L45">
        <v>1</v>
      </c>
      <c r="M45" t="s">
        <v>69</v>
      </c>
      <c r="N45" t="s">
        <v>69</v>
      </c>
      <c r="O45" t="s">
        <v>2690</v>
      </c>
      <c r="P45" t="s">
        <v>2691</v>
      </c>
      <c r="Q45" t="s">
        <v>69</v>
      </c>
      <c r="R45">
        <v>25629166</v>
      </c>
      <c r="S45" t="s">
        <v>69</v>
      </c>
    </row>
    <row r="46" spans="1:19" x14ac:dyDescent="0.25">
      <c r="A46">
        <v>45</v>
      </c>
      <c r="B46" t="s">
        <v>4504</v>
      </c>
      <c r="C46" t="s">
        <v>4505</v>
      </c>
      <c r="D46" t="s">
        <v>4506</v>
      </c>
      <c r="E46" t="s">
        <v>707</v>
      </c>
      <c r="F46" t="s">
        <v>69</v>
      </c>
      <c r="G46" t="s">
        <v>4507</v>
      </c>
      <c r="H46">
        <v>56</v>
      </c>
      <c r="I46">
        <v>57</v>
      </c>
      <c r="J46">
        <v>2009</v>
      </c>
      <c r="K46">
        <v>100</v>
      </c>
      <c r="L46">
        <v>2</v>
      </c>
      <c r="M46">
        <v>158</v>
      </c>
      <c r="N46">
        <v>169</v>
      </c>
      <c r="O46" t="s">
        <v>69</v>
      </c>
      <c r="P46" t="s">
        <v>4510</v>
      </c>
      <c r="Q46" t="s">
        <v>69</v>
      </c>
      <c r="R46">
        <v>18974398</v>
      </c>
      <c r="S46" t="s">
        <v>69</v>
      </c>
    </row>
    <row r="47" spans="1:19" x14ac:dyDescent="0.25">
      <c r="A47">
        <v>46</v>
      </c>
      <c r="B47" t="s">
        <v>262</v>
      </c>
      <c r="C47" t="s">
        <v>263</v>
      </c>
      <c r="D47" t="s">
        <v>264</v>
      </c>
      <c r="E47" t="s">
        <v>72</v>
      </c>
      <c r="F47" t="s">
        <v>265</v>
      </c>
      <c r="G47" t="s">
        <v>266</v>
      </c>
      <c r="H47">
        <v>7</v>
      </c>
      <c r="I47">
        <v>7</v>
      </c>
      <c r="J47">
        <v>2020</v>
      </c>
      <c r="K47">
        <v>29</v>
      </c>
      <c r="L47">
        <v>22</v>
      </c>
      <c r="M47">
        <v>4274</v>
      </c>
      <c r="N47">
        <v>4279</v>
      </c>
      <c r="O47" t="s">
        <v>69</v>
      </c>
      <c r="P47" t="s">
        <v>268</v>
      </c>
      <c r="Q47" t="s">
        <v>231</v>
      </c>
      <c r="R47">
        <v>32535981</v>
      </c>
      <c r="S47" t="s">
        <v>69</v>
      </c>
    </row>
    <row r="48" spans="1:19" x14ac:dyDescent="0.25">
      <c r="A48">
        <v>47</v>
      </c>
      <c r="B48" t="s">
        <v>1019</v>
      </c>
      <c r="C48" t="s">
        <v>1020</v>
      </c>
      <c r="D48" t="s">
        <v>1021</v>
      </c>
      <c r="E48" t="s">
        <v>332</v>
      </c>
      <c r="F48" t="s">
        <v>1022</v>
      </c>
      <c r="G48" t="s">
        <v>1023</v>
      </c>
      <c r="H48">
        <v>29</v>
      </c>
      <c r="I48">
        <v>30</v>
      </c>
      <c r="J48">
        <v>2019</v>
      </c>
      <c r="K48">
        <v>130</v>
      </c>
      <c r="L48" t="s">
        <v>69</v>
      </c>
      <c r="M48">
        <v>121</v>
      </c>
      <c r="N48">
        <v>131</v>
      </c>
      <c r="O48" t="s">
        <v>69</v>
      </c>
      <c r="P48" t="s">
        <v>1026</v>
      </c>
      <c r="Q48" t="s">
        <v>69</v>
      </c>
      <c r="R48">
        <v>30326287</v>
      </c>
      <c r="S48" t="s">
        <v>69</v>
      </c>
    </row>
    <row r="49" spans="1:19" x14ac:dyDescent="0.25">
      <c r="A49">
        <v>48</v>
      </c>
      <c r="B49" t="s">
        <v>4940</v>
      </c>
      <c r="C49" t="s">
        <v>4941</v>
      </c>
      <c r="D49" t="s">
        <v>4942</v>
      </c>
      <c r="E49" t="s">
        <v>655</v>
      </c>
      <c r="F49" t="s">
        <v>4943</v>
      </c>
      <c r="G49" t="s">
        <v>4944</v>
      </c>
      <c r="H49">
        <v>162</v>
      </c>
      <c r="I49">
        <v>163</v>
      </c>
      <c r="J49">
        <v>2007</v>
      </c>
      <c r="K49">
        <v>274</v>
      </c>
      <c r="L49">
        <v>1608</v>
      </c>
      <c r="M49">
        <v>399</v>
      </c>
      <c r="N49">
        <v>406</v>
      </c>
      <c r="O49" t="s">
        <v>69</v>
      </c>
      <c r="P49" t="s">
        <v>4947</v>
      </c>
      <c r="Q49" t="s">
        <v>69</v>
      </c>
      <c r="R49">
        <v>17164204</v>
      </c>
      <c r="S49" t="s">
        <v>69</v>
      </c>
    </row>
    <row r="50" spans="1:19" x14ac:dyDescent="0.25">
      <c r="A50">
        <v>49</v>
      </c>
      <c r="B50" t="s">
        <v>3289</v>
      </c>
      <c r="C50" t="s">
        <v>3290</v>
      </c>
      <c r="D50" t="s">
        <v>3291</v>
      </c>
      <c r="E50" t="s">
        <v>1123</v>
      </c>
      <c r="F50" t="s">
        <v>3292</v>
      </c>
      <c r="G50" t="s">
        <v>3293</v>
      </c>
      <c r="H50">
        <v>4</v>
      </c>
      <c r="I50">
        <v>5</v>
      </c>
      <c r="J50">
        <v>2013</v>
      </c>
      <c r="K50">
        <v>15</v>
      </c>
      <c r="L50">
        <v>9</v>
      </c>
      <c r="M50">
        <v>1907</v>
      </c>
      <c r="N50">
        <v>1923</v>
      </c>
      <c r="O50" t="s">
        <v>69</v>
      </c>
      <c r="P50" t="s">
        <v>3296</v>
      </c>
      <c r="Q50" t="s">
        <v>69</v>
      </c>
      <c r="R50" t="s">
        <v>69</v>
      </c>
      <c r="S50" t="s">
        <v>69</v>
      </c>
    </row>
    <row r="51" spans="1:19" x14ac:dyDescent="0.25">
      <c r="A51">
        <v>50</v>
      </c>
      <c r="B51" t="s">
        <v>2042</v>
      </c>
      <c r="C51" t="s">
        <v>2043</v>
      </c>
      <c r="D51" t="s">
        <v>2044</v>
      </c>
      <c r="E51" t="s">
        <v>2045</v>
      </c>
      <c r="F51" t="s">
        <v>2046</v>
      </c>
      <c r="G51" t="s">
        <v>2047</v>
      </c>
      <c r="H51">
        <v>4</v>
      </c>
      <c r="I51">
        <v>5</v>
      </c>
      <c r="J51">
        <v>2016</v>
      </c>
      <c r="K51">
        <v>4175</v>
      </c>
      <c r="L51">
        <v>1</v>
      </c>
      <c r="M51">
        <v>23</v>
      </c>
      <c r="N51">
        <v>42</v>
      </c>
      <c r="O51" t="s">
        <v>69</v>
      </c>
      <c r="P51" t="s">
        <v>2051</v>
      </c>
      <c r="Q51" t="s">
        <v>69</v>
      </c>
      <c r="R51">
        <v>27811770</v>
      </c>
      <c r="S51" t="s">
        <v>69</v>
      </c>
    </row>
    <row r="52" spans="1:19" x14ac:dyDescent="0.25">
      <c r="A52">
        <v>51</v>
      </c>
      <c r="B52" t="s">
        <v>3817</v>
      </c>
      <c r="C52" t="s">
        <v>3818</v>
      </c>
      <c r="D52" t="s">
        <v>3819</v>
      </c>
      <c r="E52" t="s">
        <v>72</v>
      </c>
      <c r="F52" t="s">
        <v>3820</v>
      </c>
      <c r="G52" t="s">
        <v>3821</v>
      </c>
      <c r="H52">
        <v>23</v>
      </c>
      <c r="I52">
        <v>24</v>
      </c>
      <c r="J52">
        <v>2012</v>
      </c>
      <c r="K52">
        <v>21</v>
      </c>
      <c r="L52">
        <v>5</v>
      </c>
      <c r="M52">
        <v>1175</v>
      </c>
      <c r="N52">
        <v>1189</v>
      </c>
      <c r="O52" t="s">
        <v>69</v>
      </c>
      <c r="P52" t="s">
        <v>3824</v>
      </c>
      <c r="Q52" t="s">
        <v>69</v>
      </c>
      <c r="R52">
        <v>22260276</v>
      </c>
      <c r="S52" t="s">
        <v>69</v>
      </c>
    </row>
    <row r="53" spans="1:19" x14ac:dyDescent="0.25">
      <c r="A53">
        <v>52</v>
      </c>
      <c r="B53" t="s">
        <v>920</v>
      </c>
      <c r="C53" t="s">
        <v>921</v>
      </c>
      <c r="D53" t="s">
        <v>922</v>
      </c>
      <c r="E53" t="s">
        <v>174</v>
      </c>
      <c r="F53" t="s">
        <v>923</v>
      </c>
      <c r="G53" t="s">
        <v>924</v>
      </c>
      <c r="H53">
        <v>32</v>
      </c>
      <c r="I53">
        <v>32</v>
      </c>
      <c r="J53">
        <v>2019</v>
      </c>
      <c r="K53">
        <v>7</v>
      </c>
      <c r="L53" t="s">
        <v>69</v>
      </c>
      <c r="M53" t="s">
        <v>69</v>
      </c>
      <c r="N53" t="s">
        <v>69</v>
      </c>
      <c r="O53" t="s">
        <v>928</v>
      </c>
      <c r="P53" t="s">
        <v>929</v>
      </c>
      <c r="Q53" t="s">
        <v>69</v>
      </c>
      <c r="R53">
        <v>30783571</v>
      </c>
      <c r="S53" t="s">
        <v>69</v>
      </c>
    </row>
    <row r="54" spans="1:19" x14ac:dyDescent="0.25">
      <c r="A54">
        <v>53</v>
      </c>
      <c r="B54" t="s">
        <v>3801</v>
      </c>
      <c r="C54" t="s">
        <v>3802</v>
      </c>
      <c r="D54" t="s">
        <v>3803</v>
      </c>
      <c r="E54" t="s">
        <v>111</v>
      </c>
      <c r="F54" t="s">
        <v>3804</v>
      </c>
      <c r="G54" t="s">
        <v>3805</v>
      </c>
      <c r="H54">
        <v>22</v>
      </c>
      <c r="I54">
        <v>22</v>
      </c>
      <c r="J54">
        <v>2012</v>
      </c>
      <c r="K54">
        <v>39</v>
      </c>
      <c r="L54">
        <v>5</v>
      </c>
      <c r="M54">
        <v>918</v>
      </c>
      <c r="N54">
        <v>928</v>
      </c>
      <c r="O54" t="s">
        <v>69</v>
      </c>
      <c r="P54" t="s">
        <v>3806</v>
      </c>
      <c r="Q54" t="s">
        <v>69</v>
      </c>
      <c r="R54" t="s">
        <v>69</v>
      </c>
      <c r="S54" t="s">
        <v>69</v>
      </c>
    </row>
    <row r="55" spans="1:19" x14ac:dyDescent="0.25">
      <c r="A55">
        <v>54</v>
      </c>
      <c r="B55" t="s">
        <v>3700</v>
      </c>
      <c r="C55" t="s">
        <v>3701</v>
      </c>
      <c r="D55" t="s">
        <v>3702</v>
      </c>
      <c r="E55" t="s">
        <v>416</v>
      </c>
      <c r="F55" t="s">
        <v>3703</v>
      </c>
      <c r="G55" t="s">
        <v>3704</v>
      </c>
      <c r="H55">
        <v>386</v>
      </c>
      <c r="I55">
        <v>388</v>
      </c>
      <c r="J55">
        <v>2012</v>
      </c>
      <c r="K55">
        <v>29</v>
      </c>
      <c r="L55">
        <v>8</v>
      </c>
      <c r="M55">
        <v>1917</v>
      </c>
      <c r="N55">
        <v>1932</v>
      </c>
      <c r="O55" t="s">
        <v>69</v>
      </c>
      <c r="P55" t="s">
        <v>3706</v>
      </c>
      <c r="Q55" t="s">
        <v>69</v>
      </c>
      <c r="R55">
        <v>22422763</v>
      </c>
      <c r="S55" t="s">
        <v>69</v>
      </c>
    </row>
    <row r="56" spans="1:19" x14ac:dyDescent="0.25">
      <c r="A56">
        <v>55</v>
      </c>
      <c r="B56" t="s">
        <v>2326</v>
      </c>
      <c r="C56" t="s">
        <v>2327</v>
      </c>
      <c r="D56" t="s">
        <v>2328</v>
      </c>
      <c r="E56" t="s">
        <v>2008</v>
      </c>
      <c r="F56" t="s">
        <v>2329</v>
      </c>
      <c r="G56" t="s">
        <v>2330</v>
      </c>
      <c r="H56">
        <v>20</v>
      </c>
      <c r="I56">
        <v>20</v>
      </c>
      <c r="J56">
        <v>2016</v>
      </c>
      <c r="K56">
        <v>17</v>
      </c>
      <c r="L56" t="s">
        <v>69</v>
      </c>
      <c r="M56" t="s">
        <v>69</v>
      </c>
      <c r="N56" t="s">
        <v>69</v>
      </c>
      <c r="O56">
        <v>79</v>
      </c>
      <c r="P56" t="s">
        <v>2334</v>
      </c>
      <c r="Q56" t="s">
        <v>69</v>
      </c>
      <c r="R56">
        <v>26813574</v>
      </c>
      <c r="S56" t="s">
        <v>69</v>
      </c>
    </row>
    <row r="57" spans="1:19" x14ac:dyDescent="0.25">
      <c r="A57">
        <v>56</v>
      </c>
      <c r="B57" t="s">
        <v>1667</v>
      </c>
      <c r="C57" t="s">
        <v>1668</v>
      </c>
      <c r="D57" t="s">
        <v>1669</v>
      </c>
      <c r="E57" t="s">
        <v>111</v>
      </c>
      <c r="F57" t="s">
        <v>1670</v>
      </c>
      <c r="G57" t="s">
        <v>1671</v>
      </c>
      <c r="H57">
        <v>11</v>
      </c>
      <c r="I57">
        <v>11</v>
      </c>
      <c r="J57">
        <v>2017</v>
      </c>
      <c r="K57">
        <v>44</v>
      </c>
      <c r="L57">
        <v>9</v>
      </c>
      <c r="M57">
        <v>2033</v>
      </c>
      <c r="N57">
        <v>2044</v>
      </c>
      <c r="O57" t="s">
        <v>69</v>
      </c>
      <c r="P57" t="s">
        <v>1673</v>
      </c>
      <c r="Q57" t="s">
        <v>69</v>
      </c>
      <c r="R57" t="s">
        <v>69</v>
      </c>
      <c r="S57" t="s">
        <v>69</v>
      </c>
    </row>
    <row r="58" spans="1:19" x14ac:dyDescent="0.25">
      <c r="A58">
        <v>57</v>
      </c>
      <c r="B58" t="s">
        <v>243</v>
      </c>
      <c r="C58" t="s">
        <v>244</v>
      </c>
      <c r="D58" t="s">
        <v>245</v>
      </c>
      <c r="E58" t="s">
        <v>92</v>
      </c>
      <c r="F58" t="s">
        <v>69</v>
      </c>
      <c r="G58" t="s">
        <v>246</v>
      </c>
      <c r="H58">
        <v>1</v>
      </c>
      <c r="I58">
        <v>1</v>
      </c>
      <c r="J58" t="s">
        <v>69</v>
      </c>
      <c r="K58" t="s">
        <v>69</v>
      </c>
      <c r="L58" t="s">
        <v>69</v>
      </c>
      <c r="M58" t="s">
        <v>69</v>
      </c>
      <c r="N58" t="s">
        <v>69</v>
      </c>
      <c r="O58" t="s">
        <v>69</v>
      </c>
      <c r="P58" t="s">
        <v>249</v>
      </c>
      <c r="Q58" t="s">
        <v>231</v>
      </c>
      <c r="R58" t="s">
        <v>69</v>
      </c>
      <c r="S58" t="s">
        <v>69</v>
      </c>
    </row>
    <row r="59" spans="1:19" x14ac:dyDescent="0.25">
      <c r="A59">
        <v>58</v>
      </c>
      <c r="B59" t="s">
        <v>5178</v>
      </c>
      <c r="C59" t="s">
        <v>5178</v>
      </c>
      <c r="D59" t="s">
        <v>5179</v>
      </c>
      <c r="E59" t="s">
        <v>72</v>
      </c>
      <c r="F59" t="s">
        <v>5180</v>
      </c>
      <c r="G59" t="s">
        <v>5181</v>
      </c>
      <c r="H59">
        <v>78</v>
      </c>
      <c r="I59">
        <v>81</v>
      </c>
      <c r="J59">
        <v>2003</v>
      </c>
      <c r="K59">
        <v>12</v>
      </c>
      <c r="L59">
        <v>4</v>
      </c>
      <c r="M59">
        <v>831</v>
      </c>
      <c r="N59">
        <v>844</v>
      </c>
      <c r="O59" t="s">
        <v>69</v>
      </c>
      <c r="P59" t="s">
        <v>5182</v>
      </c>
      <c r="Q59" t="s">
        <v>69</v>
      </c>
      <c r="R59">
        <v>12753205</v>
      </c>
      <c r="S59" t="s">
        <v>69</v>
      </c>
    </row>
    <row r="60" spans="1:19" x14ac:dyDescent="0.25">
      <c r="A60">
        <v>59</v>
      </c>
      <c r="B60" t="s">
        <v>2370</v>
      </c>
      <c r="C60" t="s">
        <v>2371</v>
      </c>
      <c r="D60" t="s">
        <v>2372</v>
      </c>
      <c r="E60" t="s">
        <v>1168</v>
      </c>
      <c r="F60" t="s">
        <v>2373</v>
      </c>
      <c r="G60" t="s">
        <v>2374</v>
      </c>
      <c r="H60">
        <v>13</v>
      </c>
      <c r="I60">
        <v>13</v>
      </c>
      <c r="J60">
        <v>2015</v>
      </c>
      <c r="K60">
        <v>201</v>
      </c>
      <c r="L60">
        <v>3</v>
      </c>
      <c r="M60">
        <v>1157</v>
      </c>
      <c r="N60" t="s">
        <v>2376</v>
      </c>
      <c r="O60" t="s">
        <v>69</v>
      </c>
      <c r="P60" t="s">
        <v>2377</v>
      </c>
      <c r="Q60" t="s">
        <v>69</v>
      </c>
      <c r="R60">
        <v>26341659</v>
      </c>
      <c r="S60" t="s">
        <v>69</v>
      </c>
    </row>
    <row r="61" spans="1:19" x14ac:dyDescent="0.25">
      <c r="A61">
        <v>60</v>
      </c>
      <c r="B61" t="s">
        <v>4035</v>
      </c>
      <c r="C61" t="s">
        <v>4036</v>
      </c>
      <c r="D61" t="s">
        <v>4037</v>
      </c>
      <c r="E61" t="s">
        <v>72</v>
      </c>
      <c r="F61" t="s">
        <v>4038</v>
      </c>
      <c r="G61" t="s">
        <v>4039</v>
      </c>
      <c r="H61">
        <v>10</v>
      </c>
      <c r="I61">
        <v>10</v>
      </c>
      <c r="J61">
        <v>2011</v>
      </c>
      <c r="K61">
        <v>20</v>
      </c>
      <c r="L61">
        <v>12</v>
      </c>
      <c r="M61">
        <v>2603</v>
      </c>
      <c r="N61">
        <v>2618</v>
      </c>
      <c r="O61" t="s">
        <v>69</v>
      </c>
      <c r="P61" t="s">
        <v>4040</v>
      </c>
      <c r="Q61" t="s">
        <v>69</v>
      </c>
      <c r="R61">
        <v>21557784</v>
      </c>
      <c r="S61" t="s">
        <v>69</v>
      </c>
    </row>
    <row r="62" spans="1:19" x14ac:dyDescent="0.25">
      <c r="A62">
        <v>61</v>
      </c>
      <c r="B62" t="s">
        <v>4646</v>
      </c>
      <c r="C62" t="s">
        <v>4647</v>
      </c>
      <c r="D62" t="s">
        <v>4648</v>
      </c>
      <c r="E62" t="s">
        <v>416</v>
      </c>
      <c r="F62" t="s">
        <v>4649</v>
      </c>
      <c r="G62" t="s">
        <v>4650</v>
      </c>
      <c r="H62">
        <v>109</v>
      </c>
      <c r="I62">
        <v>112</v>
      </c>
      <c r="J62">
        <v>2008</v>
      </c>
      <c r="K62">
        <v>25</v>
      </c>
      <c r="L62">
        <v>9</v>
      </c>
      <c r="M62">
        <v>1979</v>
      </c>
      <c r="N62">
        <v>1994</v>
      </c>
      <c r="O62" t="s">
        <v>69</v>
      </c>
      <c r="P62" t="s">
        <v>4652</v>
      </c>
      <c r="Q62" t="s">
        <v>69</v>
      </c>
      <c r="R62">
        <v>18603620</v>
      </c>
      <c r="S62" t="s">
        <v>69</v>
      </c>
    </row>
    <row r="63" spans="1:19" x14ac:dyDescent="0.25">
      <c r="A63">
        <v>62</v>
      </c>
      <c r="B63" t="s">
        <v>3137</v>
      </c>
      <c r="C63" t="s">
        <v>3138</v>
      </c>
      <c r="D63" t="s">
        <v>3139</v>
      </c>
      <c r="E63" t="s">
        <v>655</v>
      </c>
      <c r="F63" t="s">
        <v>3140</v>
      </c>
      <c r="G63" t="s">
        <v>3141</v>
      </c>
      <c r="H63">
        <v>10</v>
      </c>
      <c r="I63">
        <v>11</v>
      </c>
      <c r="J63">
        <v>2013</v>
      </c>
      <c r="K63">
        <v>280</v>
      </c>
      <c r="L63">
        <v>1773</v>
      </c>
      <c r="M63" t="s">
        <v>69</v>
      </c>
      <c r="N63" t="s">
        <v>69</v>
      </c>
      <c r="O63">
        <v>2013.2447999999999</v>
      </c>
      <c r="P63" t="s">
        <v>3145</v>
      </c>
      <c r="Q63" t="s">
        <v>69</v>
      </c>
      <c r="R63">
        <v>24174114</v>
      </c>
      <c r="S63" t="s">
        <v>69</v>
      </c>
    </row>
    <row r="64" spans="1:19" x14ac:dyDescent="0.25">
      <c r="A64">
        <v>63</v>
      </c>
      <c r="B64" t="s">
        <v>2176</v>
      </c>
      <c r="C64" t="s">
        <v>2177</v>
      </c>
      <c r="D64" t="s">
        <v>2178</v>
      </c>
      <c r="E64" t="s">
        <v>2179</v>
      </c>
      <c r="F64" t="s">
        <v>2180</v>
      </c>
      <c r="G64" t="s">
        <v>2181</v>
      </c>
      <c r="H64">
        <v>13</v>
      </c>
      <c r="I64">
        <v>13</v>
      </c>
      <c r="J64">
        <v>2016</v>
      </c>
      <c r="K64">
        <v>371</v>
      </c>
      <c r="L64">
        <v>1699</v>
      </c>
      <c r="M64" t="s">
        <v>69</v>
      </c>
      <c r="N64" t="s">
        <v>69</v>
      </c>
      <c r="O64">
        <v>20150138</v>
      </c>
      <c r="P64" t="s">
        <v>2184</v>
      </c>
      <c r="Q64" t="s">
        <v>69</v>
      </c>
      <c r="R64">
        <v>27325835</v>
      </c>
      <c r="S64" t="s">
        <v>69</v>
      </c>
    </row>
    <row r="65" spans="1:19" x14ac:dyDescent="0.25">
      <c r="A65">
        <v>64</v>
      </c>
      <c r="B65" t="s">
        <v>2280</v>
      </c>
      <c r="C65" t="s">
        <v>2281</v>
      </c>
      <c r="D65" t="s">
        <v>2282</v>
      </c>
      <c r="E65" t="s">
        <v>184</v>
      </c>
      <c r="F65" t="s">
        <v>2283</v>
      </c>
      <c r="G65" t="s">
        <v>2284</v>
      </c>
      <c r="H65">
        <v>12</v>
      </c>
      <c r="I65">
        <v>13</v>
      </c>
      <c r="J65">
        <v>2016</v>
      </c>
      <c r="K65">
        <v>54</v>
      </c>
      <c r="L65">
        <v>2</v>
      </c>
      <c r="M65">
        <v>136</v>
      </c>
      <c r="N65">
        <v>151</v>
      </c>
      <c r="O65" t="s">
        <v>69</v>
      </c>
      <c r="P65" t="s">
        <v>2287</v>
      </c>
      <c r="Q65" t="s">
        <v>69</v>
      </c>
      <c r="R65" t="s">
        <v>69</v>
      </c>
      <c r="S65" t="s">
        <v>69</v>
      </c>
    </row>
    <row r="66" spans="1:19" x14ac:dyDescent="0.25">
      <c r="A66">
        <v>65</v>
      </c>
      <c r="B66" t="s">
        <v>1066</v>
      </c>
      <c r="C66" t="s">
        <v>1067</v>
      </c>
      <c r="D66" t="s">
        <v>1068</v>
      </c>
      <c r="E66" t="s">
        <v>1069</v>
      </c>
      <c r="F66" t="s">
        <v>1070</v>
      </c>
      <c r="G66" t="s">
        <v>1071</v>
      </c>
      <c r="H66">
        <v>1</v>
      </c>
      <c r="I66">
        <v>1</v>
      </c>
      <c r="J66">
        <v>2018</v>
      </c>
      <c r="K66">
        <v>7</v>
      </c>
      <c r="L66">
        <v>3</v>
      </c>
      <c r="M66">
        <v>450</v>
      </c>
      <c r="N66">
        <v>462</v>
      </c>
      <c r="O66" t="s">
        <v>69</v>
      </c>
      <c r="P66" t="s">
        <v>1072</v>
      </c>
      <c r="Q66" t="s">
        <v>69</v>
      </c>
      <c r="R66">
        <v>30568876</v>
      </c>
      <c r="S66" t="s">
        <v>69</v>
      </c>
    </row>
    <row r="67" spans="1:19" x14ac:dyDescent="0.25">
      <c r="A67">
        <v>66</v>
      </c>
      <c r="B67" t="s">
        <v>252</v>
      </c>
      <c r="C67" t="s">
        <v>253</v>
      </c>
      <c r="D67" t="s">
        <v>254</v>
      </c>
      <c r="E67" t="s">
        <v>174</v>
      </c>
      <c r="F67" t="s">
        <v>255</v>
      </c>
      <c r="G67" t="s">
        <v>256</v>
      </c>
      <c r="H67">
        <v>0</v>
      </c>
      <c r="I67">
        <v>0</v>
      </c>
      <c r="J67">
        <v>2020</v>
      </c>
      <c r="K67">
        <v>8</v>
      </c>
      <c r="L67" t="s">
        <v>69</v>
      </c>
      <c r="M67" t="s">
        <v>69</v>
      </c>
      <c r="N67" t="s">
        <v>69</v>
      </c>
      <c r="O67" t="s">
        <v>259</v>
      </c>
      <c r="P67" t="s">
        <v>260</v>
      </c>
      <c r="Q67" t="s">
        <v>69</v>
      </c>
      <c r="R67">
        <v>32685284</v>
      </c>
      <c r="S67" t="s">
        <v>69</v>
      </c>
    </row>
    <row r="68" spans="1:19" x14ac:dyDescent="0.25">
      <c r="A68">
        <v>67</v>
      </c>
      <c r="B68" t="s">
        <v>2508</v>
      </c>
      <c r="C68" t="s">
        <v>2509</v>
      </c>
      <c r="D68" t="s">
        <v>2510</v>
      </c>
      <c r="E68" t="s">
        <v>348</v>
      </c>
      <c r="F68" t="s">
        <v>2511</v>
      </c>
      <c r="G68" t="s">
        <v>2512</v>
      </c>
      <c r="H68">
        <v>4</v>
      </c>
      <c r="I68">
        <v>5</v>
      </c>
      <c r="J68">
        <v>2015</v>
      </c>
      <c r="K68">
        <v>15</v>
      </c>
      <c r="L68" t="s">
        <v>69</v>
      </c>
      <c r="M68" t="s">
        <v>69</v>
      </c>
      <c r="N68" t="s">
        <v>69</v>
      </c>
      <c r="O68">
        <v>144</v>
      </c>
      <c r="P68" t="s">
        <v>2514</v>
      </c>
      <c r="Q68" t="s">
        <v>69</v>
      </c>
      <c r="R68">
        <v>26187279</v>
      </c>
      <c r="S68" t="s">
        <v>69</v>
      </c>
    </row>
    <row r="69" spans="1:19" x14ac:dyDescent="0.25">
      <c r="A69">
        <v>68</v>
      </c>
      <c r="B69" t="s">
        <v>4680</v>
      </c>
      <c r="C69" t="s">
        <v>4681</v>
      </c>
      <c r="D69" t="s">
        <v>4682</v>
      </c>
      <c r="E69" t="s">
        <v>236</v>
      </c>
      <c r="F69" t="s">
        <v>4683</v>
      </c>
      <c r="G69" t="s">
        <v>4684</v>
      </c>
      <c r="H69">
        <v>5</v>
      </c>
      <c r="I69">
        <v>5</v>
      </c>
      <c r="J69">
        <v>2008</v>
      </c>
      <c r="K69">
        <v>100</v>
      </c>
      <c r="L69">
        <v>6</v>
      </c>
      <c r="M69">
        <v>602</v>
      </c>
      <c r="N69">
        <v>609</v>
      </c>
      <c r="O69" t="s">
        <v>69</v>
      </c>
      <c r="P69" t="s">
        <v>4687</v>
      </c>
      <c r="Q69" t="s">
        <v>69</v>
      </c>
      <c r="R69">
        <v>18493260</v>
      </c>
      <c r="S69" t="s">
        <v>69</v>
      </c>
    </row>
    <row r="70" spans="1:19" x14ac:dyDescent="0.25">
      <c r="A70">
        <v>69</v>
      </c>
      <c r="B70" t="s">
        <v>1048</v>
      </c>
      <c r="C70" t="s">
        <v>1049</v>
      </c>
      <c r="D70" t="s">
        <v>1050</v>
      </c>
      <c r="E70" t="s">
        <v>1051</v>
      </c>
      <c r="F70" t="s">
        <v>1052</v>
      </c>
      <c r="G70" t="s">
        <v>69</v>
      </c>
      <c r="H70">
        <v>2</v>
      </c>
      <c r="I70">
        <v>2</v>
      </c>
      <c r="J70">
        <v>2018</v>
      </c>
      <c r="K70">
        <v>8</v>
      </c>
      <c r="L70">
        <v>4</v>
      </c>
      <c r="M70" t="s">
        <v>69</v>
      </c>
      <c r="N70" t="s">
        <v>69</v>
      </c>
      <c r="O70">
        <v>49</v>
      </c>
      <c r="P70" t="s">
        <v>1055</v>
      </c>
      <c r="Q70" t="s">
        <v>69</v>
      </c>
      <c r="R70">
        <v>30360410</v>
      </c>
      <c r="S70" t="s">
        <v>69</v>
      </c>
    </row>
    <row r="71" spans="1:19" x14ac:dyDescent="0.25">
      <c r="A71">
        <v>70</v>
      </c>
      <c r="B71" t="s">
        <v>2089</v>
      </c>
      <c r="C71" t="s">
        <v>2090</v>
      </c>
      <c r="D71" t="s">
        <v>2091</v>
      </c>
      <c r="E71" t="s">
        <v>332</v>
      </c>
      <c r="F71" t="s">
        <v>2092</v>
      </c>
      <c r="G71" t="s">
        <v>2093</v>
      </c>
      <c r="H71">
        <v>25</v>
      </c>
      <c r="I71">
        <v>29</v>
      </c>
      <c r="J71">
        <v>2016</v>
      </c>
      <c r="K71">
        <v>102</v>
      </c>
      <c r="L71" t="s">
        <v>69</v>
      </c>
      <c r="M71">
        <v>104</v>
      </c>
      <c r="N71">
        <v>116</v>
      </c>
      <c r="O71" t="s">
        <v>69</v>
      </c>
      <c r="P71" t="s">
        <v>2095</v>
      </c>
      <c r="Q71" t="s">
        <v>69</v>
      </c>
      <c r="R71">
        <v>27241629</v>
      </c>
      <c r="S71" t="s">
        <v>69</v>
      </c>
    </row>
    <row r="72" spans="1:19" x14ac:dyDescent="0.25">
      <c r="A72">
        <v>71</v>
      </c>
      <c r="B72" t="s">
        <v>4521</v>
      </c>
      <c r="C72" t="s">
        <v>4522</v>
      </c>
      <c r="D72" t="s">
        <v>4523</v>
      </c>
      <c r="E72" t="s">
        <v>72</v>
      </c>
      <c r="F72" t="s">
        <v>4524</v>
      </c>
      <c r="G72" t="s">
        <v>4525</v>
      </c>
      <c r="H72">
        <v>37</v>
      </c>
      <c r="I72">
        <v>39</v>
      </c>
      <c r="J72">
        <v>2009</v>
      </c>
      <c r="K72">
        <v>18</v>
      </c>
      <c r="L72">
        <v>5</v>
      </c>
      <c r="M72">
        <v>834</v>
      </c>
      <c r="N72">
        <v>847</v>
      </c>
      <c r="O72" t="s">
        <v>69</v>
      </c>
      <c r="P72" t="s">
        <v>4526</v>
      </c>
      <c r="Q72" t="s">
        <v>69</v>
      </c>
      <c r="R72">
        <v>19207259</v>
      </c>
      <c r="S72" t="s">
        <v>69</v>
      </c>
    </row>
    <row r="73" spans="1:19" x14ac:dyDescent="0.25">
      <c r="A73">
        <v>72</v>
      </c>
      <c r="B73" t="s">
        <v>4521</v>
      </c>
      <c r="C73" t="s">
        <v>4522</v>
      </c>
      <c r="D73" t="s">
        <v>4641</v>
      </c>
      <c r="E73" t="s">
        <v>386</v>
      </c>
      <c r="F73" t="s">
        <v>4642</v>
      </c>
      <c r="G73" t="s">
        <v>4643</v>
      </c>
      <c r="H73">
        <v>113</v>
      </c>
      <c r="I73">
        <v>115</v>
      </c>
      <c r="J73">
        <v>2008</v>
      </c>
      <c r="K73">
        <v>62</v>
      </c>
      <c r="L73">
        <v>10</v>
      </c>
      <c r="M73">
        <v>2600</v>
      </c>
      <c r="N73">
        <v>2615</v>
      </c>
      <c r="O73" t="s">
        <v>69</v>
      </c>
      <c r="P73" t="s">
        <v>4644</v>
      </c>
      <c r="Q73" t="s">
        <v>69</v>
      </c>
      <c r="R73">
        <v>18691261</v>
      </c>
      <c r="S73" t="s">
        <v>69</v>
      </c>
    </row>
    <row r="74" spans="1:19" x14ac:dyDescent="0.25">
      <c r="A74">
        <v>73</v>
      </c>
      <c r="B74" t="s">
        <v>1138</v>
      </c>
      <c r="C74" t="s">
        <v>1139</v>
      </c>
      <c r="D74" t="s">
        <v>1140</v>
      </c>
      <c r="E74" t="s">
        <v>332</v>
      </c>
      <c r="F74" t="s">
        <v>1141</v>
      </c>
      <c r="G74" t="s">
        <v>1142</v>
      </c>
      <c r="H74">
        <v>13</v>
      </c>
      <c r="I74">
        <v>13</v>
      </c>
      <c r="J74">
        <v>2018</v>
      </c>
      <c r="K74">
        <v>128</v>
      </c>
      <c r="L74" t="s">
        <v>69</v>
      </c>
      <c r="M74">
        <v>55</v>
      </c>
      <c r="N74">
        <v>68</v>
      </c>
      <c r="O74" t="s">
        <v>69</v>
      </c>
      <c r="P74" t="s">
        <v>1145</v>
      </c>
      <c r="Q74" t="s">
        <v>69</v>
      </c>
      <c r="R74">
        <v>30063997</v>
      </c>
      <c r="S74" t="s">
        <v>69</v>
      </c>
    </row>
    <row r="75" spans="1:19" x14ac:dyDescent="0.25">
      <c r="A75">
        <v>74</v>
      </c>
      <c r="B75" t="s">
        <v>2148</v>
      </c>
      <c r="C75" t="s">
        <v>2149</v>
      </c>
      <c r="D75" t="s">
        <v>2150</v>
      </c>
      <c r="E75" t="s">
        <v>332</v>
      </c>
      <c r="F75" t="s">
        <v>2151</v>
      </c>
      <c r="G75" t="s">
        <v>2152</v>
      </c>
      <c r="H75">
        <v>15</v>
      </c>
      <c r="I75">
        <v>15</v>
      </c>
      <c r="J75">
        <v>2016</v>
      </c>
      <c r="K75">
        <v>101</v>
      </c>
      <c r="L75" t="s">
        <v>69</v>
      </c>
      <c r="M75">
        <v>194</v>
      </c>
      <c r="N75">
        <v>202</v>
      </c>
      <c r="O75" t="s">
        <v>69</v>
      </c>
      <c r="P75" t="s">
        <v>2155</v>
      </c>
      <c r="Q75" t="s">
        <v>69</v>
      </c>
      <c r="R75">
        <v>27165938</v>
      </c>
      <c r="S75" t="s">
        <v>69</v>
      </c>
    </row>
    <row r="76" spans="1:19" x14ac:dyDescent="0.25">
      <c r="A76">
        <v>75</v>
      </c>
      <c r="B76" t="s">
        <v>2005</v>
      </c>
      <c r="C76" t="s">
        <v>2006</v>
      </c>
      <c r="D76" t="s">
        <v>2007</v>
      </c>
      <c r="E76" t="s">
        <v>2008</v>
      </c>
      <c r="F76" t="s">
        <v>2009</v>
      </c>
      <c r="G76" t="s">
        <v>2010</v>
      </c>
      <c r="H76">
        <v>6</v>
      </c>
      <c r="I76">
        <v>6</v>
      </c>
      <c r="J76">
        <v>2016</v>
      </c>
      <c r="K76">
        <v>17</v>
      </c>
      <c r="L76" t="s">
        <v>69</v>
      </c>
      <c r="M76" t="s">
        <v>69</v>
      </c>
      <c r="N76" t="s">
        <v>69</v>
      </c>
      <c r="O76">
        <v>888</v>
      </c>
      <c r="P76" t="s">
        <v>2014</v>
      </c>
      <c r="Q76" t="s">
        <v>69</v>
      </c>
      <c r="R76">
        <v>27821055</v>
      </c>
      <c r="S76" t="s">
        <v>69</v>
      </c>
    </row>
    <row r="77" spans="1:19" x14ac:dyDescent="0.25">
      <c r="A77">
        <v>76</v>
      </c>
      <c r="B77" t="s">
        <v>2466</v>
      </c>
      <c r="C77" t="s">
        <v>2467</v>
      </c>
      <c r="D77" t="s">
        <v>2468</v>
      </c>
      <c r="E77" t="s">
        <v>1267</v>
      </c>
      <c r="F77" t="s">
        <v>69</v>
      </c>
      <c r="G77" t="s">
        <v>2469</v>
      </c>
      <c r="H77">
        <v>4</v>
      </c>
      <c r="I77">
        <v>4</v>
      </c>
      <c r="J77">
        <v>2015</v>
      </c>
      <c r="K77">
        <v>10</v>
      </c>
      <c r="L77">
        <v>8</v>
      </c>
      <c r="M77" t="s">
        <v>69</v>
      </c>
      <c r="N77" t="s">
        <v>69</v>
      </c>
      <c r="O77" t="s">
        <v>2473</v>
      </c>
      <c r="P77" t="s">
        <v>2474</v>
      </c>
      <c r="Q77" t="s">
        <v>69</v>
      </c>
      <c r="R77">
        <v>26301872</v>
      </c>
      <c r="S77" t="s">
        <v>69</v>
      </c>
    </row>
    <row r="78" spans="1:19" x14ac:dyDescent="0.25">
      <c r="A78">
        <v>77</v>
      </c>
      <c r="B78" t="s">
        <v>4774</v>
      </c>
      <c r="C78" t="s">
        <v>4775</v>
      </c>
      <c r="D78" t="s">
        <v>4776</v>
      </c>
      <c r="E78" t="s">
        <v>2537</v>
      </c>
      <c r="F78" t="s">
        <v>4777</v>
      </c>
      <c r="G78" t="s">
        <v>4778</v>
      </c>
      <c r="H78">
        <v>18</v>
      </c>
      <c r="I78">
        <v>19</v>
      </c>
      <c r="J78">
        <v>2008</v>
      </c>
      <c r="K78">
        <v>19</v>
      </c>
      <c r="L78">
        <v>6</v>
      </c>
      <c r="M78">
        <v>490</v>
      </c>
      <c r="N78">
        <v>496</v>
      </c>
      <c r="O78" t="s">
        <v>69</v>
      </c>
      <c r="P78" t="s">
        <v>4779</v>
      </c>
      <c r="Q78" t="s">
        <v>69</v>
      </c>
      <c r="R78">
        <v>19489135</v>
      </c>
      <c r="S78" t="s">
        <v>69</v>
      </c>
    </row>
    <row r="79" spans="1:19" x14ac:dyDescent="0.25">
      <c r="A79">
        <v>78</v>
      </c>
      <c r="B79" t="s">
        <v>3316</v>
      </c>
      <c r="C79" t="s">
        <v>3317</v>
      </c>
      <c r="D79" t="s">
        <v>3318</v>
      </c>
      <c r="E79" t="s">
        <v>72</v>
      </c>
      <c r="F79" t="s">
        <v>3319</v>
      </c>
      <c r="G79" t="s">
        <v>3320</v>
      </c>
      <c r="H79">
        <v>46</v>
      </c>
      <c r="I79">
        <v>47</v>
      </c>
      <c r="J79">
        <v>2013</v>
      </c>
      <c r="K79">
        <v>22</v>
      </c>
      <c r="L79">
        <v>15</v>
      </c>
      <c r="M79">
        <v>4014</v>
      </c>
      <c r="N79">
        <v>4028</v>
      </c>
      <c r="O79" t="s">
        <v>69</v>
      </c>
      <c r="P79" t="s">
        <v>3323</v>
      </c>
      <c r="Q79" t="s">
        <v>69</v>
      </c>
      <c r="R79">
        <v>23848064</v>
      </c>
      <c r="S79" t="s">
        <v>69</v>
      </c>
    </row>
    <row r="80" spans="1:19" x14ac:dyDescent="0.25">
      <c r="A80">
        <v>79</v>
      </c>
      <c r="B80" t="s">
        <v>5071</v>
      </c>
      <c r="C80" t="s">
        <v>5071</v>
      </c>
      <c r="D80" t="s">
        <v>5072</v>
      </c>
      <c r="E80" t="s">
        <v>72</v>
      </c>
      <c r="F80" t="s">
        <v>5073</v>
      </c>
      <c r="G80" t="s">
        <v>5074</v>
      </c>
      <c r="H80">
        <v>77</v>
      </c>
      <c r="I80">
        <v>77</v>
      </c>
      <c r="J80">
        <v>2005</v>
      </c>
      <c r="K80">
        <v>14</v>
      </c>
      <c r="L80">
        <v>1</v>
      </c>
      <c r="M80">
        <v>255</v>
      </c>
      <c r="N80">
        <v>265</v>
      </c>
      <c r="O80" t="s">
        <v>69</v>
      </c>
      <c r="P80" t="s">
        <v>5077</v>
      </c>
      <c r="Q80" t="s">
        <v>69</v>
      </c>
      <c r="R80">
        <v>15643968</v>
      </c>
      <c r="S80" t="s">
        <v>69</v>
      </c>
    </row>
    <row r="81" spans="1:19" x14ac:dyDescent="0.25">
      <c r="A81">
        <v>80</v>
      </c>
      <c r="B81" t="s">
        <v>1236</v>
      </c>
      <c r="C81" t="s">
        <v>1237</v>
      </c>
      <c r="D81" t="s">
        <v>1238</v>
      </c>
      <c r="E81" t="s">
        <v>1239</v>
      </c>
      <c r="F81" t="s">
        <v>1240</v>
      </c>
      <c r="G81" t="s">
        <v>1241</v>
      </c>
      <c r="H81">
        <v>2</v>
      </c>
      <c r="I81">
        <v>4</v>
      </c>
      <c r="J81">
        <v>2018</v>
      </c>
      <c r="K81">
        <v>122</v>
      </c>
      <c r="L81">
        <v>9</v>
      </c>
      <c r="M81">
        <v>891</v>
      </c>
      <c r="N81">
        <v>899</v>
      </c>
      <c r="O81" t="s">
        <v>69</v>
      </c>
      <c r="P81" t="s">
        <v>1244</v>
      </c>
      <c r="Q81" t="s">
        <v>69</v>
      </c>
      <c r="R81">
        <v>30115323</v>
      </c>
      <c r="S81" t="s">
        <v>69</v>
      </c>
    </row>
    <row r="82" spans="1:19" x14ac:dyDescent="0.25">
      <c r="A82">
        <v>81</v>
      </c>
      <c r="B82" t="s">
        <v>5159</v>
      </c>
      <c r="C82" t="s">
        <v>5159</v>
      </c>
      <c r="D82" t="s">
        <v>5160</v>
      </c>
      <c r="E82" t="s">
        <v>5161</v>
      </c>
      <c r="F82" t="s">
        <v>69</v>
      </c>
      <c r="G82" t="s">
        <v>5162</v>
      </c>
      <c r="H82">
        <v>16</v>
      </c>
      <c r="I82">
        <v>18</v>
      </c>
      <c r="J82">
        <v>2003</v>
      </c>
      <c r="K82">
        <v>82</v>
      </c>
      <c r="L82">
        <v>3</v>
      </c>
      <c r="M82">
        <v>183</v>
      </c>
      <c r="N82">
        <v>190</v>
      </c>
      <c r="O82" t="s">
        <v>69</v>
      </c>
      <c r="P82" t="s">
        <v>5163</v>
      </c>
      <c r="Q82" t="s">
        <v>69</v>
      </c>
      <c r="R82">
        <v>15134197</v>
      </c>
      <c r="S82" t="s">
        <v>69</v>
      </c>
    </row>
    <row r="83" spans="1:19" x14ac:dyDescent="0.25">
      <c r="A83">
        <v>82</v>
      </c>
      <c r="B83" t="s">
        <v>3888</v>
      </c>
      <c r="C83" t="s">
        <v>3889</v>
      </c>
      <c r="D83" t="s">
        <v>3890</v>
      </c>
      <c r="E83" t="s">
        <v>3891</v>
      </c>
      <c r="F83" t="s">
        <v>3892</v>
      </c>
      <c r="G83" t="s">
        <v>3893</v>
      </c>
      <c r="H83">
        <v>6</v>
      </c>
      <c r="I83">
        <v>6</v>
      </c>
      <c r="J83">
        <v>2012</v>
      </c>
      <c r="K83">
        <v>35</v>
      </c>
      <c r="L83">
        <v>2</v>
      </c>
      <c r="M83">
        <v>480</v>
      </c>
      <c r="N83">
        <v>497</v>
      </c>
      <c r="O83" t="s">
        <v>69</v>
      </c>
      <c r="P83" t="s">
        <v>3896</v>
      </c>
      <c r="Q83" t="s">
        <v>69</v>
      </c>
      <c r="R83">
        <v>22888299</v>
      </c>
      <c r="S83" t="s">
        <v>69</v>
      </c>
    </row>
    <row r="84" spans="1:19" x14ac:dyDescent="0.25">
      <c r="A84">
        <v>83</v>
      </c>
      <c r="B84" t="s">
        <v>3563</v>
      </c>
      <c r="C84" t="s">
        <v>3564</v>
      </c>
      <c r="D84" t="s">
        <v>3565</v>
      </c>
      <c r="E84" t="s">
        <v>454</v>
      </c>
      <c r="F84" t="s">
        <v>69</v>
      </c>
      <c r="G84" t="s">
        <v>3566</v>
      </c>
      <c r="H84">
        <v>106</v>
      </c>
      <c r="I84">
        <v>106</v>
      </c>
      <c r="J84">
        <v>2012</v>
      </c>
      <c r="K84">
        <v>8</v>
      </c>
      <c r="L84">
        <v>12</v>
      </c>
      <c r="M84" t="s">
        <v>69</v>
      </c>
      <c r="N84" t="s">
        <v>69</v>
      </c>
      <c r="O84" t="s">
        <v>3567</v>
      </c>
      <c r="P84" t="s">
        <v>3568</v>
      </c>
      <c r="Q84" t="s">
        <v>69</v>
      </c>
      <c r="R84">
        <v>23284288</v>
      </c>
      <c r="S84" t="s">
        <v>69</v>
      </c>
    </row>
    <row r="85" spans="1:19" x14ac:dyDescent="0.25">
      <c r="A85">
        <v>84</v>
      </c>
      <c r="B85" t="s">
        <v>4904</v>
      </c>
      <c r="C85" t="s">
        <v>4905</v>
      </c>
      <c r="D85" t="s">
        <v>4906</v>
      </c>
      <c r="E85" t="s">
        <v>416</v>
      </c>
      <c r="F85" t="s">
        <v>4907</v>
      </c>
      <c r="G85" t="s">
        <v>4908</v>
      </c>
      <c r="H85">
        <v>1777</v>
      </c>
      <c r="I85">
        <v>1816</v>
      </c>
      <c r="J85">
        <v>2007</v>
      </c>
      <c r="K85">
        <v>24</v>
      </c>
      <c r="L85">
        <v>3</v>
      </c>
      <c r="M85">
        <v>621</v>
      </c>
      <c r="N85">
        <v>631</v>
      </c>
      <c r="O85" t="s">
        <v>69</v>
      </c>
      <c r="P85" t="s">
        <v>4911</v>
      </c>
      <c r="Q85" t="s">
        <v>69</v>
      </c>
      <c r="R85">
        <v>17150975</v>
      </c>
      <c r="S85" t="s">
        <v>69</v>
      </c>
    </row>
    <row r="86" spans="1:19" x14ac:dyDescent="0.25">
      <c r="A86">
        <v>85</v>
      </c>
      <c r="B86" t="s">
        <v>2816</v>
      </c>
      <c r="C86" t="s">
        <v>2817</v>
      </c>
      <c r="D86" t="s">
        <v>2818</v>
      </c>
      <c r="E86" t="s">
        <v>1031</v>
      </c>
      <c r="F86" t="s">
        <v>2819</v>
      </c>
      <c r="G86" t="s">
        <v>2820</v>
      </c>
      <c r="H86">
        <v>2</v>
      </c>
      <c r="I86">
        <v>2</v>
      </c>
      <c r="J86">
        <v>2014</v>
      </c>
      <c r="K86">
        <v>113</v>
      </c>
      <c r="L86">
        <v>2</v>
      </c>
      <c r="M86">
        <v>536</v>
      </c>
      <c r="N86">
        <v>546</v>
      </c>
      <c r="O86" t="s">
        <v>69</v>
      </c>
      <c r="P86" t="s">
        <v>2821</v>
      </c>
      <c r="Q86" t="s">
        <v>69</v>
      </c>
      <c r="R86" t="s">
        <v>69</v>
      </c>
      <c r="S86" t="s">
        <v>69</v>
      </c>
    </row>
    <row r="87" spans="1:19" x14ac:dyDescent="0.25">
      <c r="A87">
        <v>86</v>
      </c>
      <c r="B87" t="s">
        <v>1729</v>
      </c>
      <c r="C87" t="s">
        <v>1730</v>
      </c>
      <c r="D87" t="s">
        <v>1731</v>
      </c>
      <c r="E87" t="s">
        <v>236</v>
      </c>
      <c r="F87" t="s">
        <v>69</v>
      </c>
      <c r="G87" t="s">
        <v>1732</v>
      </c>
      <c r="H87">
        <v>12</v>
      </c>
      <c r="I87">
        <v>13</v>
      </c>
      <c r="J87">
        <v>2017</v>
      </c>
      <c r="K87">
        <v>119</v>
      </c>
      <c r="L87">
        <v>2</v>
      </c>
      <c r="M87">
        <v>95</v>
      </c>
      <c r="N87">
        <v>106</v>
      </c>
      <c r="O87" t="s">
        <v>69</v>
      </c>
      <c r="P87" t="s">
        <v>1734</v>
      </c>
      <c r="Q87" t="s">
        <v>69</v>
      </c>
      <c r="R87">
        <v>28379211</v>
      </c>
      <c r="S87" t="s">
        <v>69</v>
      </c>
    </row>
    <row r="88" spans="1:19" x14ac:dyDescent="0.25">
      <c r="A88">
        <v>87</v>
      </c>
      <c r="B88" t="s">
        <v>5100</v>
      </c>
      <c r="C88" t="s">
        <v>5100</v>
      </c>
      <c r="D88" t="s">
        <v>5101</v>
      </c>
      <c r="E88" t="s">
        <v>332</v>
      </c>
      <c r="F88" t="s">
        <v>5102</v>
      </c>
      <c r="G88" t="s">
        <v>5103</v>
      </c>
      <c r="H88">
        <v>7</v>
      </c>
      <c r="I88">
        <v>7</v>
      </c>
      <c r="J88">
        <v>2004</v>
      </c>
      <c r="K88">
        <v>32</v>
      </c>
      <c r="L88">
        <v>2</v>
      </c>
      <c r="M88">
        <v>616</v>
      </c>
      <c r="N88">
        <v>626</v>
      </c>
      <c r="O88" t="s">
        <v>69</v>
      </c>
      <c r="P88" t="s">
        <v>5105</v>
      </c>
      <c r="Q88" t="s">
        <v>69</v>
      </c>
      <c r="R88">
        <v>15223042</v>
      </c>
      <c r="S88" t="s">
        <v>69</v>
      </c>
    </row>
    <row r="89" spans="1:19" x14ac:dyDescent="0.25">
      <c r="A89">
        <v>88</v>
      </c>
      <c r="B89" t="s">
        <v>2807</v>
      </c>
      <c r="C89" t="s">
        <v>2808</v>
      </c>
      <c r="D89" t="s">
        <v>2809</v>
      </c>
      <c r="E89" t="s">
        <v>1267</v>
      </c>
      <c r="F89" t="s">
        <v>69</v>
      </c>
      <c r="G89" t="s">
        <v>2810</v>
      </c>
      <c r="H89">
        <v>7</v>
      </c>
      <c r="I89">
        <v>7</v>
      </c>
      <c r="J89">
        <v>2014</v>
      </c>
      <c r="K89">
        <v>9</v>
      </c>
      <c r="L89">
        <v>10</v>
      </c>
      <c r="M89" t="s">
        <v>69</v>
      </c>
      <c r="N89" t="s">
        <v>69</v>
      </c>
      <c r="O89" t="s">
        <v>2813</v>
      </c>
      <c r="P89" t="s">
        <v>2814</v>
      </c>
      <c r="Q89" t="s">
        <v>69</v>
      </c>
      <c r="R89">
        <v>25340817</v>
      </c>
      <c r="S89" t="s">
        <v>69</v>
      </c>
    </row>
    <row r="90" spans="1:19" x14ac:dyDescent="0.25">
      <c r="A90">
        <v>89</v>
      </c>
      <c r="B90" t="s">
        <v>5119</v>
      </c>
      <c r="C90" t="s">
        <v>5119</v>
      </c>
      <c r="D90" t="s">
        <v>5120</v>
      </c>
      <c r="E90" t="s">
        <v>72</v>
      </c>
      <c r="F90" t="s">
        <v>5121</v>
      </c>
      <c r="G90" t="s">
        <v>5122</v>
      </c>
      <c r="H90">
        <v>50</v>
      </c>
      <c r="I90">
        <v>50</v>
      </c>
      <c r="J90">
        <v>2004</v>
      </c>
      <c r="K90">
        <v>13</v>
      </c>
      <c r="L90">
        <v>4</v>
      </c>
      <c r="M90">
        <v>955</v>
      </c>
      <c r="N90">
        <v>968</v>
      </c>
      <c r="O90" t="s">
        <v>69</v>
      </c>
      <c r="P90" t="s">
        <v>5125</v>
      </c>
      <c r="Q90" t="s">
        <v>69</v>
      </c>
      <c r="R90">
        <v>15012768</v>
      </c>
      <c r="S90" t="s">
        <v>69</v>
      </c>
    </row>
    <row r="91" spans="1:19" x14ac:dyDescent="0.25">
      <c r="A91">
        <v>90</v>
      </c>
      <c r="B91" t="s">
        <v>3156</v>
      </c>
      <c r="C91" t="s">
        <v>3157</v>
      </c>
      <c r="D91" t="s">
        <v>3158</v>
      </c>
      <c r="E91" t="s">
        <v>416</v>
      </c>
      <c r="F91" t="s">
        <v>3159</v>
      </c>
      <c r="G91" t="s">
        <v>3160</v>
      </c>
      <c r="H91">
        <v>6</v>
      </c>
      <c r="I91">
        <v>6</v>
      </c>
      <c r="J91">
        <v>2013</v>
      </c>
      <c r="K91">
        <v>30</v>
      </c>
      <c r="L91">
        <v>12</v>
      </c>
      <c r="M91">
        <v>2699</v>
      </c>
      <c r="N91">
        <v>2708</v>
      </c>
      <c r="O91" t="s">
        <v>69</v>
      </c>
      <c r="P91" t="s">
        <v>3163</v>
      </c>
      <c r="Q91" t="s">
        <v>69</v>
      </c>
      <c r="R91">
        <v>24077769</v>
      </c>
      <c r="S91" t="s">
        <v>69</v>
      </c>
    </row>
    <row r="92" spans="1:19" x14ac:dyDescent="0.25">
      <c r="A92">
        <v>91</v>
      </c>
      <c r="B92" t="s">
        <v>2693</v>
      </c>
      <c r="C92" t="s">
        <v>2694</v>
      </c>
      <c r="D92" t="s">
        <v>2695</v>
      </c>
      <c r="E92" t="s">
        <v>146</v>
      </c>
      <c r="F92" t="s">
        <v>69</v>
      </c>
      <c r="G92" t="s">
        <v>2696</v>
      </c>
      <c r="H92">
        <v>2</v>
      </c>
      <c r="I92">
        <v>2</v>
      </c>
      <c r="J92">
        <v>2015</v>
      </c>
      <c r="K92">
        <v>160</v>
      </c>
      <c r="L92">
        <v>1</v>
      </c>
      <c r="M92">
        <v>329</v>
      </c>
      <c r="N92">
        <v>333</v>
      </c>
      <c r="O92" t="s">
        <v>69</v>
      </c>
      <c r="P92" t="s">
        <v>2698</v>
      </c>
      <c r="Q92" t="s">
        <v>69</v>
      </c>
      <c r="R92">
        <v>25193070</v>
      </c>
      <c r="S92" t="s">
        <v>69</v>
      </c>
    </row>
    <row r="93" spans="1:19" x14ac:dyDescent="0.25">
      <c r="A93">
        <v>92</v>
      </c>
      <c r="B93" t="s">
        <v>5197</v>
      </c>
      <c r="C93" t="s">
        <v>5197</v>
      </c>
      <c r="D93" t="s">
        <v>5198</v>
      </c>
      <c r="E93" t="s">
        <v>72</v>
      </c>
      <c r="F93" t="s">
        <v>5199</v>
      </c>
      <c r="G93" t="s">
        <v>5200</v>
      </c>
      <c r="H93">
        <v>36</v>
      </c>
      <c r="I93">
        <v>46</v>
      </c>
      <c r="J93">
        <v>2002</v>
      </c>
      <c r="K93">
        <v>11</v>
      </c>
      <c r="L93">
        <v>6</v>
      </c>
      <c r="M93">
        <v>1077</v>
      </c>
      <c r="N93">
        <v>1101</v>
      </c>
      <c r="O93" t="s">
        <v>69</v>
      </c>
      <c r="P93" t="s">
        <v>5201</v>
      </c>
      <c r="Q93" t="s">
        <v>69</v>
      </c>
      <c r="R93">
        <v>12030984</v>
      </c>
      <c r="S93" t="s">
        <v>69</v>
      </c>
    </row>
    <row r="94" spans="1:19" x14ac:dyDescent="0.25">
      <c r="A94">
        <v>93</v>
      </c>
      <c r="B94" t="s">
        <v>607</v>
      </c>
      <c r="C94" t="s">
        <v>608</v>
      </c>
      <c r="D94" t="s">
        <v>609</v>
      </c>
      <c r="E94" t="s">
        <v>544</v>
      </c>
      <c r="F94" t="s">
        <v>610</v>
      </c>
      <c r="G94" t="s">
        <v>611</v>
      </c>
      <c r="H94">
        <v>10</v>
      </c>
      <c r="I94">
        <v>10</v>
      </c>
      <c r="J94">
        <v>2019</v>
      </c>
      <c r="K94">
        <v>68</v>
      </c>
      <c r="L94">
        <v>6</v>
      </c>
      <c r="M94">
        <v>937</v>
      </c>
      <c r="N94">
        <v>955</v>
      </c>
      <c r="O94" t="s">
        <v>69</v>
      </c>
      <c r="P94" t="s">
        <v>614</v>
      </c>
      <c r="Q94" t="s">
        <v>69</v>
      </c>
      <c r="R94">
        <v>31135914</v>
      </c>
      <c r="S94" t="s">
        <v>69</v>
      </c>
    </row>
    <row r="95" spans="1:19" x14ac:dyDescent="0.25">
      <c r="A95">
        <v>94</v>
      </c>
      <c r="B95" t="s">
        <v>1978</v>
      </c>
      <c r="C95" t="s">
        <v>1979</v>
      </c>
      <c r="D95" t="s">
        <v>1980</v>
      </c>
      <c r="E95" t="s">
        <v>1302</v>
      </c>
      <c r="F95" t="s">
        <v>1981</v>
      </c>
      <c r="G95" t="s">
        <v>1982</v>
      </c>
      <c r="H95">
        <v>16</v>
      </c>
      <c r="I95">
        <v>16</v>
      </c>
      <c r="J95">
        <v>2016</v>
      </c>
      <c r="K95">
        <v>17</v>
      </c>
      <c r="L95">
        <v>6</v>
      </c>
      <c r="M95">
        <v>1377</v>
      </c>
      <c r="N95">
        <v>1391</v>
      </c>
      <c r="O95" t="s">
        <v>69</v>
      </c>
      <c r="P95" t="s">
        <v>1985</v>
      </c>
      <c r="Q95" t="s">
        <v>69</v>
      </c>
      <c r="R95" t="s">
        <v>69</v>
      </c>
      <c r="S95" t="s">
        <v>69</v>
      </c>
    </row>
    <row r="96" spans="1:19" x14ac:dyDescent="0.25">
      <c r="A96">
        <v>95</v>
      </c>
      <c r="B96" t="s">
        <v>3584</v>
      </c>
      <c r="C96" t="s">
        <v>3585</v>
      </c>
      <c r="D96" t="s">
        <v>3586</v>
      </c>
      <c r="E96" t="s">
        <v>3587</v>
      </c>
      <c r="F96" t="s">
        <v>3588</v>
      </c>
      <c r="G96" t="s">
        <v>3589</v>
      </c>
      <c r="H96">
        <v>25</v>
      </c>
      <c r="I96">
        <v>26</v>
      </c>
      <c r="J96">
        <v>2012</v>
      </c>
      <c r="K96">
        <v>10</v>
      </c>
      <c r="L96">
        <v>2</v>
      </c>
      <c r="M96">
        <v>169</v>
      </c>
      <c r="N96">
        <v>176</v>
      </c>
      <c r="O96" t="s">
        <v>69</v>
      </c>
      <c r="P96" t="s">
        <v>3592</v>
      </c>
      <c r="Q96" t="s">
        <v>69</v>
      </c>
      <c r="R96" t="s">
        <v>69</v>
      </c>
      <c r="S96" t="s">
        <v>69</v>
      </c>
    </row>
    <row r="97" spans="1:19" x14ac:dyDescent="0.25">
      <c r="A97">
        <v>96</v>
      </c>
      <c r="B97" t="s">
        <v>1102</v>
      </c>
      <c r="C97" t="s">
        <v>1103</v>
      </c>
      <c r="D97" t="s">
        <v>1104</v>
      </c>
      <c r="E97" t="s">
        <v>127</v>
      </c>
      <c r="F97" t="s">
        <v>1105</v>
      </c>
      <c r="G97" t="s">
        <v>1106</v>
      </c>
      <c r="H97">
        <v>5</v>
      </c>
      <c r="I97">
        <v>5</v>
      </c>
      <c r="J97">
        <v>2018</v>
      </c>
      <c r="K97">
        <v>122</v>
      </c>
      <c r="L97">
        <v>6</v>
      </c>
      <c r="M97">
        <v>973</v>
      </c>
      <c r="N97">
        <v>984</v>
      </c>
      <c r="O97" t="s">
        <v>69</v>
      </c>
      <c r="P97" t="s">
        <v>1109</v>
      </c>
      <c r="Q97" t="s">
        <v>69</v>
      </c>
      <c r="R97">
        <v>29897397</v>
      </c>
      <c r="S97" t="s">
        <v>69</v>
      </c>
    </row>
    <row r="98" spans="1:19" x14ac:dyDescent="0.25">
      <c r="A98">
        <v>97</v>
      </c>
      <c r="B98" t="s">
        <v>3628</v>
      </c>
      <c r="C98" t="s">
        <v>3629</v>
      </c>
      <c r="D98" t="s">
        <v>3630</v>
      </c>
      <c r="E98" t="s">
        <v>416</v>
      </c>
      <c r="F98" t="s">
        <v>3631</v>
      </c>
      <c r="G98" t="s">
        <v>3632</v>
      </c>
      <c r="H98">
        <v>52</v>
      </c>
      <c r="I98">
        <v>53</v>
      </c>
      <c r="J98">
        <v>2012</v>
      </c>
      <c r="K98">
        <v>29</v>
      </c>
      <c r="L98">
        <v>11</v>
      </c>
      <c r="M98">
        <v>3413</v>
      </c>
      <c r="N98">
        <v>3425</v>
      </c>
      <c r="O98" t="s">
        <v>69</v>
      </c>
      <c r="P98" t="s">
        <v>3634</v>
      </c>
      <c r="Q98" t="s">
        <v>69</v>
      </c>
      <c r="R98">
        <v>22752048</v>
      </c>
      <c r="S98" t="s">
        <v>69</v>
      </c>
    </row>
    <row r="99" spans="1:19" x14ac:dyDescent="0.25">
      <c r="A99">
        <v>98</v>
      </c>
      <c r="B99" t="s">
        <v>161</v>
      </c>
      <c r="C99" t="s">
        <v>162</v>
      </c>
      <c r="D99" t="s">
        <v>163</v>
      </c>
      <c r="E99" t="s">
        <v>72</v>
      </c>
      <c r="F99" t="s">
        <v>164</v>
      </c>
      <c r="G99" t="s">
        <v>165</v>
      </c>
      <c r="H99">
        <v>0</v>
      </c>
      <c r="I99">
        <v>0</v>
      </c>
      <c r="J99">
        <v>2020</v>
      </c>
      <c r="K99">
        <v>29</v>
      </c>
      <c r="L99">
        <v>19</v>
      </c>
      <c r="M99">
        <v>3649</v>
      </c>
      <c r="N99">
        <v>3666</v>
      </c>
      <c r="O99" t="s">
        <v>69</v>
      </c>
      <c r="P99" t="s">
        <v>169</v>
      </c>
      <c r="Q99" t="s">
        <v>69</v>
      </c>
      <c r="R99">
        <v>32567765</v>
      </c>
      <c r="S99" t="s">
        <v>69</v>
      </c>
    </row>
    <row r="100" spans="1:19" x14ac:dyDescent="0.25">
      <c r="A100">
        <v>99</v>
      </c>
      <c r="B100" t="s">
        <v>5226</v>
      </c>
      <c r="C100" t="s">
        <v>5226</v>
      </c>
      <c r="D100" t="s">
        <v>5227</v>
      </c>
      <c r="E100" t="s">
        <v>1168</v>
      </c>
      <c r="F100" t="s">
        <v>69</v>
      </c>
      <c r="G100" t="s">
        <v>5228</v>
      </c>
      <c r="H100">
        <v>945</v>
      </c>
      <c r="I100">
        <v>972</v>
      </c>
      <c r="J100">
        <v>1999</v>
      </c>
      <c r="K100">
        <v>153</v>
      </c>
      <c r="L100">
        <v>4</v>
      </c>
      <c r="M100">
        <v>1989</v>
      </c>
      <c r="N100">
        <v>2000</v>
      </c>
      <c r="O100" t="s">
        <v>69</v>
      </c>
      <c r="P100" t="s">
        <v>69</v>
      </c>
      <c r="Q100" t="s">
        <v>69</v>
      </c>
      <c r="R100">
        <v>10581301</v>
      </c>
      <c r="S100" t="s">
        <v>69</v>
      </c>
    </row>
    <row r="101" spans="1:19" x14ac:dyDescent="0.25">
      <c r="A101">
        <v>100</v>
      </c>
      <c r="B101" t="s">
        <v>4589</v>
      </c>
      <c r="C101" t="s">
        <v>4590</v>
      </c>
      <c r="D101" t="s">
        <v>4591</v>
      </c>
      <c r="E101" t="s">
        <v>2638</v>
      </c>
      <c r="F101" t="s">
        <v>69</v>
      </c>
      <c r="G101" t="s">
        <v>4592</v>
      </c>
      <c r="H101">
        <v>495</v>
      </c>
      <c r="I101">
        <v>500</v>
      </c>
      <c r="J101">
        <v>2008</v>
      </c>
      <c r="K101">
        <v>24</v>
      </c>
      <c r="L101">
        <v>23</v>
      </c>
      <c r="M101">
        <v>2713</v>
      </c>
      <c r="N101">
        <v>2719</v>
      </c>
      <c r="O101" t="s">
        <v>69</v>
      </c>
      <c r="P101" t="s">
        <v>4596</v>
      </c>
      <c r="Q101" t="s">
        <v>69</v>
      </c>
      <c r="R101">
        <v>18842597</v>
      </c>
      <c r="S101" t="s">
        <v>69</v>
      </c>
    </row>
    <row r="102" spans="1:19" x14ac:dyDescent="0.25">
      <c r="A102">
        <v>101</v>
      </c>
      <c r="B102" t="s">
        <v>3172</v>
      </c>
      <c r="C102" t="s">
        <v>3173</v>
      </c>
      <c r="D102" t="s">
        <v>3174</v>
      </c>
      <c r="E102" t="s">
        <v>332</v>
      </c>
      <c r="F102" t="s">
        <v>3175</v>
      </c>
      <c r="G102" t="s">
        <v>3176</v>
      </c>
      <c r="H102">
        <v>8</v>
      </c>
      <c r="I102">
        <v>10</v>
      </c>
      <c r="J102">
        <v>2013</v>
      </c>
      <c r="K102">
        <v>69</v>
      </c>
      <c r="L102">
        <v>3</v>
      </c>
      <c r="M102">
        <v>1190</v>
      </c>
      <c r="N102">
        <v>1195</v>
      </c>
      <c r="O102" t="s">
        <v>69</v>
      </c>
      <c r="P102" t="s">
        <v>3179</v>
      </c>
      <c r="Q102" t="s">
        <v>69</v>
      </c>
      <c r="R102">
        <v>23933070</v>
      </c>
      <c r="S102" t="s">
        <v>69</v>
      </c>
    </row>
    <row r="103" spans="1:19" x14ac:dyDescent="0.25">
      <c r="A103">
        <v>102</v>
      </c>
      <c r="B103" t="s">
        <v>2080</v>
      </c>
      <c r="C103" t="s">
        <v>2081</v>
      </c>
      <c r="D103" t="s">
        <v>2082</v>
      </c>
      <c r="E103" t="s">
        <v>2083</v>
      </c>
      <c r="F103" t="s">
        <v>69</v>
      </c>
      <c r="G103" t="s">
        <v>2084</v>
      </c>
      <c r="H103">
        <v>4</v>
      </c>
      <c r="I103">
        <v>4</v>
      </c>
      <c r="J103">
        <v>2016</v>
      </c>
      <c r="K103">
        <v>26</v>
      </c>
      <c r="L103">
        <v>9</v>
      </c>
      <c r="M103">
        <v>1257</v>
      </c>
      <c r="N103">
        <v>1267</v>
      </c>
      <c r="O103" t="s">
        <v>69</v>
      </c>
      <c r="P103" t="s">
        <v>2087</v>
      </c>
      <c r="Q103" t="s">
        <v>69</v>
      </c>
      <c r="R103">
        <v>27435933</v>
      </c>
      <c r="S103" t="s">
        <v>69</v>
      </c>
    </row>
    <row r="104" spans="1:19" x14ac:dyDescent="0.25">
      <c r="A104">
        <v>103</v>
      </c>
      <c r="B104" t="s">
        <v>4767</v>
      </c>
      <c r="C104" t="s">
        <v>4768</v>
      </c>
      <c r="D104" t="s">
        <v>4769</v>
      </c>
      <c r="E104" t="s">
        <v>1168</v>
      </c>
      <c r="F104" t="s">
        <v>69</v>
      </c>
      <c r="G104" t="s">
        <v>4770</v>
      </c>
      <c r="H104">
        <v>26</v>
      </c>
      <c r="I104">
        <v>27</v>
      </c>
      <c r="J104">
        <v>2008</v>
      </c>
      <c r="K104">
        <v>178</v>
      </c>
      <c r="L104">
        <v>1</v>
      </c>
      <c r="M104">
        <v>427</v>
      </c>
      <c r="N104">
        <v>437</v>
      </c>
      <c r="O104" t="s">
        <v>69</v>
      </c>
      <c r="P104" t="s">
        <v>4772</v>
      </c>
      <c r="Q104" t="s">
        <v>69</v>
      </c>
      <c r="R104">
        <v>18202385</v>
      </c>
      <c r="S104" t="s">
        <v>69</v>
      </c>
    </row>
    <row r="105" spans="1:19" x14ac:dyDescent="0.25">
      <c r="A105">
        <v>104</v>
      </c>
      <c r="B105" t="s">
        <v>4385</v>
      </c>
      <c r="C105" t="s">
        <v>4386</v>
      </c>
      <c r="D105" t="s">
        <v>4387</v>
      </c>
      <c r="E105" t="s">
        <v>4156</v>
      </c>
      <c r="F105" t="s">
        <v>69</v>
      </c>
      <c r="G105" t="s">
        <v>4388</v>
      </c>
      <c r="H105">
        <v>7</v>
      </c>
      <c r="I105">
        <v>7</v>
      </c>
      <c r="J105">
        <v>2009</v>
      </c>
      <c r="K105">
        <v>66</v>
      </c>
      <c r="L105">
        <v>10</v>
      </c>
      <c r="M105">
        <v>1821</v>
      </c>
      <c r="N105">
        <v>1830</v>
      </c>
      <c r="O105" t="s">
        <v>69</v>
      </c>
      <c r="P105" t="s">
        <v>4389</v>
      </c>
      <c r="Q105" t="s">
        <v>69</v>
      </c>
      <c r="R105" t="s">
        <v>69</v>
      </c>
      <c r="S105" t="s">
        <v>69</v>
      </c>
    </row>
    <row r="106" spans="1:19" x14ac:dyDescent="0.25">
      <c r="A106">
        <v>105</v>
      </c>
      <c r="B106" t="s">
        <v>4723</v>
      </c>
      <c r="C106" t="s">
        <v>4724</v>
      </c>
      <c r="D106" t="s">
        <v>4725</v>
      </c>
      <c r="E106" t="s">
        <v>1168</v>
      </c>
      <c r="F106" t="s">
        <v>69</v>
      </c>
      <c r="G106" t="s">
        <v>4726</v>
      </c>
      <c r="H106">
        <v>20</v>
      </c>
      <c r="I106">
        <v>21</v>
      </c>
      <c r="J106">
        <v>2008</v>
      </c>
      <c r="K106">
        <v>178</v>
      </c>
      <c r="L106">
        <v>3</v>
      </c>
      <c r="M106">
        <v>1661</v>
      </c>
      <c r="N106">
        <v>1672</v>
      </c>
      <c r="O106" t="s">
        <v>69</v>
      </c>
      <c r="P106" t="s">
        <v>4729</v>
      </c>
      <c r="Q106" t="s">
        <v>69</v>
      </c>
      <c r="R106">
        <v>18245859</v>
      </c>
      <c r="S106" t="s">
        <v>69</v>
      </c>
    </row>
    <row r="107" spans="1:19" x14ac:dyDescent="0.25">
      <c r="A107">
        <v>106</v>
      </c>
      <c r="B107" t="s">
        <v>803</v>
      </c>
      <c r="C107" t="s">
        <v>804</v>
      </c>
      <c r="D107" t="s">
        <v>805</v>
      </c>
      <c r="E107" t="s">
        <v>806</v>
      </c>
      <c r="F107" t="s">
        <v>807</v>
      </c>
      <c r="G107" t="s">
        <v>808</v>
      </c>
      <c r="H107">
        <v>1</v>
      </c>
      <c r="I107">
        <v>1</v>
      </c>
      <c r="J107">
        <v>2019</v>
      </c>
      <c r="K107">
        <v>30</v>
      </c>
      <c r="L107">
        <v>5</v>
      </c>
      <c r="M107">
        <v>702</v>
      </c>
      <c r="N107">
        <v>712</v>
      </c>
      <c r="O107" t="s">
        <v>69</v>
      </c>
      <c r="P107" t="s">
        <v>811</v>
      </c>
      <c r="Q107" t="s">
        <v>812</v>
      </c>
      <c r="R107">
        <v>31208245</v>
      </c>
      <c r="S107" t="s">
        <v>69</v>
      </c>
    </row>
    <row r="108" spans="1:19" x14ac:dyDescent="0.25">
      <c r="A108">
        <v>107</v>
      </c>
      <c r="B108" t="s">
        <v>3412</v>
      </c>
      <c r="C108" t="s">
        <v>3413</v>
      </c>
      <c r="D108" t="s">
        <v>3414</v>
      </c>
      <c r="E108" t="s">
        <v>236</v>
      </c>
      <c r="F108" t="s">
        <v>3415</v>
      </c>
      <c r="G108" t="s">
        <v>3416</v>
      </c>
      <c r="H108">
        <v>14</v>
      </c>
      <c r="I108">
        <v>15</v>
      </c>
      <c r="J108">
        <v>2013</v>
      </c>
      <c r="K108">
        <v>110</v>
      </c>
      <c r="L108">
        <v>5</v>
      </c>
      <c r="M108">
        <v>457</v>
      </c>
      <c r="N108">
        <v>465</v>
      </c>
      <c r="O108" t="s">
        <v>69</v>
      </c>
      <c r="P108" t="s">
        <v>3417</v>
      </c>
      <c r="Q108" t="s">
        <v>69</v>
      </c>
      <c r="R108">
        <v>23299099</v>
      </c>
      <c r="S108" t="s">
        <v>69</v>
      </c>
    </row>
    <row r="109" spans="1:19" x14ac:dyDescent="0.25">
      <c r="A109">
        <v>108</v>
      </c>
      <c r="B109" t="s">
        <v>1832</v>
      </c>
      <c r="C109" t="s">
        <v>1833</v>
      </c>
      <c r="D109" t="s">
        <v>1834</v>
      </c>
      <c r="E109" t="s">
        <v>544</v>
      </c>
      <c r="F109" t="s">
        <v>1835</v>
      </c>
      <c r="G109" t="s">
        <v>1836</v>
      </c>
      <c r="H109">
        <v>17</v>
      </c>
      <c r="I109">
        <v>18</v>
      </c>
      <c r="J109">
        <v>2017</v>
      </c>
      <c r="K109">
        <v>66</v>
      </c>
      <c r="L109">
        <v>3</v>
      </c>
      <c r="M109">
        <v>379</v>
      </c>
      <c r="N109">
        <v>398</v>
      </c>
      <c r="O109" t="s">
        <v>69</v>
      </c>
      <c r="P109" t="s">
        <v>1837</v>
      </c>
      <c r="Q109" t="s">
        <v>69</v>
      </c>
      <c r="R109">
        <v>27486180</v>
      </c>
      <c r="S109" t="s">
        <v>69</v>
      </c>
    </row>
    <row r="110" spans="1:19" x14ac:dyDescent="0.25">
      <c r="A110">
        <v>109</v>
      </c>
      <c r="B110" t="s">
        <v>5006</v>
      </c>
      <c r="C110" t="s">
        <v>5007</v>
      </c>
      <c r="D110" t="s">
        <v>5008</v>
      </c>
      <c r="E110" t="s">
        <v>72</v>
      </c>
      <c r="F110" t="s">
        <v>5009</v>
      </c>
      <c r="G110" t="s">
        <v>5010</v>
      </c>
      <c r="H110">
        <v>31</v>
      </c>
      <c r="I110">
        <v>33</v>
      </c>
      <c r="J110">
        <v>2006</v>
      </c>
      <c r="K110">
        <v>15</v>
      </c>
      <c r="L110">
        <v>8</v>
      </c>
      <c r="M110">
        <v>2141</v>
      </c>
      <c r="N110">
        <v>2152</v>
      </c>
      <c r="O110" t="s">
        <v>69</v>
      </c>
      <c r="P110" t="s">
        <v>5013</v>
      </c>
      <c r="Q110" t="s">
        <v>69</v>
      </c>
      <c r="R110">
        <v>16780431</v>
      </c>
      <c r="S110" t="s">
        <v>69</v>
      </c>
    </row>
    <row r="111" spans="1:19" x14ac:dyDescent="0.25">
      <c r="A111">
        <v>110</v>
      </c>
      <c r="B111" t="s">
        <v>714</v>
      </c>
      <c r="C111" t="s">
        <v>715</v>
      </c>
      <c r="D111" t="s">
        <v>716</v>
      </c>
      <c r="E111" t="s">
        <v>717</v>
      </c>
      <c r="F111" t="s">
        <v>718</v>
      </c>
      <c r="G111" t="s">
        <v>719</v>
      </c>
      <c r="H111">
        <v>9</v>
      </c>
      <c r="I111">
        <v>9</v>
      </c>
      <c r="J111">
        <v>2019</v>
      </c>
      <c r="K111">
        <v>11</v>
      </c>
      <c r="L111">
        <v>9</v>
      </c>
      <c r="M111" t="s">
        <v>69</v>
      </c>
      <c r="N111" t="s">
        <v>69</v>
      </c>
      <c r="O111">
        <v>151</v>
      </c>
      <c r="P111" t="s">
        <v>722</v>
      </c>
      <c r="Q111" t="s">
        <v>69</v>
      </c>
      <c r="R111" t="s">
        <v>69</v>
      </c>
      <c r="S111" t="s">
        <v>69</v>
      </c>
    </row>
    <row r="112" spans="1:19" x14ac:dyDescent="0.25">
      <c r="A112">
        <v>111</v>
      </c>
      <c r="B112" t="s">
        <v>2223</v>
      </c>
      <c r="C112" t="s">
        <v>2224</v>
      </c>
      <c r="D112" t="s">
        <v>2225</v>
      </c>
      <c r="E112" t="s">
        <v>2226</v>
      </c>
      <c r="F112" t="s">
        <v>2227</v>
      </c>
      <c r="G112" t="s">
        <v>2228</v>
      </c>
      <c r="H112">
        <v>8</v>
      </c>
      <c r="I112">
        <v>8</v>
      </c>
      <c r="J112">
        <v>2016</v>
      </c>
      <c r="K112">
        <v>302</v>
      </c>
      <c r="L112">
        <v>5</v>
      </c>
      <c r="M112">
        <v>493</v>
      </c>
      <c r="N112">
        <v>513</v>
      </c>
      <c r="O112" t="s">
        <v>69</v>
      </c>
      <c r="P112" t="s">
        <v>2231</v>
      </c>
      <c r="Q112" t="s">
        <v>69</v>
      </c>
      <c r="R112" t="s">
        <v>69</v>
      </c>
      <c r="S112" t="s">
        <v>69</v>
      </c>
    </row>
    <row r="113" spans="1:19" x14ac:dyDescent="0.25">
      <c r="A113">
        <v>112</v>
      </c>
      <c r="B113" t="s">
        <v>3083</v>
      </c>
      <c r="C113" t="s">
        <v>3084</v>
      </c>
      <c r="D113" t="s">
        <v>3085</v>
      </c>
      <c r="E113" t="s">
        <v>72</v>
      </c>
      <c r="F113" t="s">
        <v>3086</v>
      </c>
      <c r="G113" t="s">
        <v>3087</v>
      </c>
      <c r="H113">
        <v>19</v>
      </c>
      <c r="I113">
        <v>19</v>
      </c>
      <c r="J113">
        <v>2014</v>
      </c>
      <c r="K113">
        <v>23</v>
      </c>
      <c r="L113">
        <v>1</v>
      </c>
      <c r="M113">
        <v>225</v>
      </c>
      <c r="N113">
        <v>238</v>
      </c>
      <c r="O113" t="s">
        <v>69</v>
      </c>
      <c r="P113" t="s">
        <v>3088</v>
      </c>
      <c r="Q113" t="s">
        <v>69</v>
      </c>
      <c r="R113">
        <v>24283627</v>
      </c>
      <c r="S113" t="s">
        <v>69</v>
      </c>
    </row>
    <row r="114" spans="1:19" x14ac:dyDescent="0.25">
      <c r="A114">
        <v>113</v>
      </c>
      <c r="B114" t="s">
        <v>2306</v>
      </c>
      <c r="C114" t="s">
        <v>2307</v>
      </c>
      <c r="D114" t="s">
        <v>2308</v>
      </c>
      <c r="E114" t="s">
        <v>2309</v>
      </c>
      <c r="F114" t="s">
        <v>2310</v>
      </c>
      <c r="G114" t="s">
        <v>2311</v>
      </c>
      <c r="H114">
        <v>7</v>
      </c>
      <c r="I114">
        <v>7</v>
      </c>
      <c r="J114">
        <v>2016</v>
      </c>
      <c r="K114">
        <v>63</v>
      </c>
      <c r="L114">
        <v>2</v>
      </c>
      <c r="M114">
        <v>221</v>
      </c>
      <c r="N114">
        <v>234</v>
      </c>
      <c r="O114" t="s">
        <v>69</v>
      </c>
      <c r="P114" t="s">
        <v>2314</v>
      </c>
      <c r="Q114" t="s">
        <v>69</v>
      </c>
      <c r="R114" t="s">
        <v>69</v>
      </c>
      <c r="S114" t="s">
        <v>69</v>
      </c>
    </row>
    <row r="115" spans="1:19" x14ac:dyDescent="0.25">
      <c r="A115">
        <v>114</v>
      </c>
      <c r="B115" t="s">
        <v>1028</v>
      </c>
      <c r="C115" t="s">
        <v>1029</v>
      </c>
      <c r="D115" t="s">
        <v>1030</v>
      </c>
      <c r="E115" t="s">
        <v>1031</v>
      </c>
      <c r="F115" t="s">
        <v>1032</v>
      </c>
      <c r="G115" t="s">
        <v>1033</v>
      </c>
      <c r="H115">
        <v>2</v>
      </c>
      <c r="I115">
        <v>2</v>
      </c>
      <c r="J115">
        <v>2019</v>
      </c>
      <c r="K115">
        <v>126</v>
      </c>
      <c r="L115">
        <v>1</v>
      </c>
      <c r="M115">
        <v>95</v>
      </c>
      <c r="N115">
        <v>113</v>
      </c>
      <c r="O115" t="s">
        <v>69</v>
      </c>
      <c r="P115" t="s">
        <v>1036</v>
      </c>
      <c r="Q115" t="s">
        <v>69</v>
      </c>
      <c r="R115" t="s">
        <v>69</v>
      </c>
      <c r="S115" t="s">
        <v>69</v>
      </c>
    </row>
    <row r="116" spans="1:19" x14ac:dyDescent="0.25">
      <c r="A116">
        <v>115</v>
      </c>
      <c r="B116" t="s">
        <v>931</v>
      </c>
      <c r="C116" t="s">
        <v>932</v>
      </c>
      <c r="D116" t="s">
        <v>933</v>
      </c>
      <c r="E116" t="s">
        <v>394</v>
      </c>
      <c r="F116" t="s">
        <v>934</v>
      </c>
      <c r="G116" t="s">
        <v>935</v>
      </c>
      <c r="H116">
        <v>16</v>
      </c>
      <c r="I116">
        <v>17</v>
      </c>
      <c r="J116">
        <v>2019</v>
      </c>
      <c r="K116">
        <v>116</v>
      </c>
      <c r="L116">
        <v>7</v>
      </c>
      <c r="M116">
        <v>2624</v>
      </c>
      <c r="N116">
        <v>2633</v>
      </c>
      <c r="O116" t="s">
        <v>69</v>
      </c>
      <c r="P116" t="s">
        <v>939</v>
      </c>
      <c r="Q116" t="s">
        <v>69</v>
      </c>
      <c r="R116">
        <v>30642970</v>
      </c>
      <c r="S116" t="s">
        <v>69</v>
      </c>
    </row>
    <row r="117" spans="1:19" x14ac:dyDescent="0.25">
      <c r="A117">
        <v>116</v>
      </c>
      <c r="B117" t="s">
        <v>3483</v>
      </c>
      <c r="C117" t="s">
        <v>3484</v>
      </c>
      <c r="D117" t="s">
        <v>3485</v>
      </c>
      <c r="E117" t="s">
        <v>3486</v>
      </c>
      <c r="F117" t="s">
        <v>69</v>
      </c>
      <c r="G117" t="s">
        <v>3487</v>
      </c>
      <c r="H117">
        <v>6</v>
      </c>
      <c r="I117">
        <v>6</v>
      </c>
      <c r="J117">
        <v>2013</v>
      </c>
      <c r="K117">
        <v>44</v>
      </c>
      <c r="L117">
        <v>2</v>
      </c>
      <c r="M117">
        <v>169</v>
      </c>
      <c r="N117">
        <v>178</v>
      </c>
      <c r="O117" t="s">
        <v>69</v>
      </c>
      <c r="P117" t="s">
        <v>3490</v>
      </c>
      <c r="Q117" t="s">
        <v>69</v>
      </c>
      <c r="R117" t="s">
        <v>69</v>
      </c>
      <c r="S117" t="s">
        <v>69</v>
      </c>
    </row>
    <row r="118" spans="1:19" x14ac:dyDescent="0.25">
      <c r="A118">
        <v>117</v>
      </c>
      <c r="B118" t="s">
        <v>4896</v>
      </c>
      <c r="C118" t="s">
        <v>4897</v>
      </c>
      <c r="D118" t="s">
        <v>4898</v>
      </c>
      <c r="E118" t="s">
        <v>1168</v>
      </c>
      <c r="F118" t="s">
        <v>69</v>
      </c>
      <c r="G118" t="s">
        <v>4899</v>
      </c>
      <c r="H118">
        <v>522</v>
      </c>
      <c r="I118">
        <v>527</v>
      </c>
      <c r="J118">
        <v>2007</v>
      </c>
      <c r="K118">
        <v>175</v>
      </c>
      <c r="L118">
        <v>3</v>
      </c>
      <c r="M118">
        <v>1251</v>
      </c>
      <c r="N118">
        <v>1266</v>
      </c>
      <c r="O118" t="s">
        <v>69</v>
      </c>
      <c r="P118" t="s">
        <v>4902</v>
      </c>
      <c r="Q118" t="s">
        <v>69</v>
      </c>
      <c r="R118">
        <v>17151252</v>
      </c>
      <c r="S118" t="s">
        <v>69</v>
      </c>
    </row>
    <row r="119" spans="1:19" x14ac:dyDescent="0.25">
      <c r="A119">
        <v>118</v>
      </c>
      <c r="B119" t="s">
        <v>5256</v>
      </c>
      <c r="C119" t="s">
        <v>5256</v>
      </c>
      <c r="D119" t="s">
        <v>5257</v>
      </c>
      <c r="E119" t="s">
        <v>394</v>
      </c>
      <c r="F119" t="s">
        <v>5258</v>
      </c>
      <c r="G119" t="s">
        <v>5259</v>
      </c>
      <c r="H119">
        <v>1163</v>
      </c>
      <c r="I119">
        <v>1188</v>
      </c>
      <c r="J119">
        <v>1994</v>
      </c>
      <c r="K119">
        <v>91</v>
      </c>
      <c r="L119">
        <v>8</v>
      </c>
      <c r="M119">
        <v>3166</v>
      </c>
      <c r="N119">
        <v>3170</v>
      </c>
      <c r="O119" t="s">
        <v>69</v>
      </c>
      <c r="P119" t="s">
        <v>5262</v>
      </c>
      <c r="Q119" t="s">
        <v>69</v>
      </c>
      <c r="R119">
        <v>8159720</v>
      </c>
      <c r="S119" t="s">
        <v>69</v>
      </c>
    </row>
    <row r="120" spans="1:19" x14ac:dyDescent="0.25">
      <c r="A120">
        <v>119</v>
      </c>
      <c r="B120" t="s">
        <v>3438</v>
      </c>
      <c r="C120" t="s">
        <v>3439</v>
      </c>
      <c r="D120" t="s">
        <v>3440</v>
      </c>
      <c r="E120" t="s">
        <v>72</v>
      </c>
      <c r="F120" t="s">
        <v>3441</v>
      </c>
      <c r="G120" t="s">
        <v>3442</v>
      </c>
      <c r="H120">
        <v>25</v>
      </c>
      <c r="I120">
        <v>26</v>
      </c>
      <c r="J120">
        <v>2013</v>
      </c>
      <c r="K120">
        <v>22</v>
      </c>
      <c r="L120">
        <v>7</v>
      </c>
      <c r="M120">
        <v>1777</v>
      </c>
      <c r="N120">
        <v>1791</v>
      </c>
      <c r="O120" t="s">
        <v>69</v>
      </c>
      <c r="P120" t="s">
        <v>3445</v>
      </c>
      <c r="Q120" t="s">
        <v>69</v>
      </c>
      <c r="R120">
        <v>23356549</v>
      </c>
      <c r="S120" t="s">
        <v>69</v>
      </c>
    </row>
    <row r="121" spans="1:19" x14ac:dyDescent="0.25">
      <c r="A121">
        <v>120</v>
      </c>
      <c r="B121" t="s">
        <v>3944</v>
      </c>
      <c r="C121" t="s">
        <v>3945</v>
      </c>
      <c r="D121" t="s">
        <v>3946</v>
      </c>
      <c r="E121" t="s">
        <v>3947</v>
      </c>
      <c r="F121" t="s">
        <v>69</v>
      </c>
      <c r="G121" t="s">
        <v>3948</v>
      </c>
      <c r="H121">
        <v>39</v>
      </c>
      <c r="I121">
        <v>44</v>
      </c>
      <c r="J121">
        <v>2011</v>
      </c>
      <c r="K121">
        <v>5</v>
      </c>
      <c r="L121">
        <v>10</v>
      </c>
      <c r="M121" t="s">
        <v>69</v>
      </c>
      <c r="N121" t="s">
        <v>69</v>
      </c>
      <c r="O121" t="s">
        <v>3950</v>
      </c>
      <c r="P121" t="s">
        <v>3951</v>
      </c>
      <c r="Q121" t="s">
        <v>69</v>
      </c>
      <c r="R121">
        <v>21991403</v>
      </c>
      <c r="S121" t="s">
        <v>69</v>
      </c>
    </row>
    <row r="122" spans="1:19" x14ac:dyDescent="0.25">
      <c r="A122">
        <v>121</v>
      </c>
      <c r="B122" t="s">
        <v>2951</v>
      </c>
      <c r="C122" t="s">
        <v>2952</v>
      </c>
      <c r="D122" t="s">
        <v>2953</v>
      </c>
      <c r="E122" t="s">
        <v>1904</v>
      </c>
      <c r="F122" t="s">
        <v>2954</v>
      </c>
      <c r="G122" t="s">
        <v>2955</v>
      </c>
      <c r="H122">
        <v>19</v>
      </c>
      <c r="I122">
        <v>19</v>
      </c>
      <c r="J122">
        <v>2014</v>
      </c>
      <c r="K122">
        <v>25</v>
      </c>
      <c r="L122" t="s">
        <v>69</v>
      </c>
      <c r="M122">
        <v>97</v>
      </c>
      <c r="N122">
        <v>109</v>
      </c>
      <c r="O122" t="s">
        <v>69</v>
      </c>
      <c r="P122" t="s">
        <v>2957</v>
      </c>
      <c r="Q122" t="s">
        <v>69</v>
      </c>
      <c r="R122">
        <v>24780429</v>
      </c>
      <c r="S122" t="s">
        <v>69</v>
      </c>
    </row>
    <row r="123" spans="1:19" x14ac:dyDescent="0.25">
      <c r="A123">
        <v>122</v>
      </c>
      <c r="B123" t="s">
        <v>1545</v>
      </c>
      <c r="C123" t="s">
        <v>1546</v>
      </c>
      <c r="D123" t="s">
        <v>1547</v>
      </c>
      <c r="E123" t="s">
        <v>348</v>
      </c>
      <c r="F123" t="s">
        <v>1548</v>
      </c>
      <c r="G123" t="s">
        <v>1549</v>
      </c>
      <c r="H123">
        <v>7</v>
      </c>
      <c r="I123">
        <v>7</v>
      </c>
      <c r="J123">
        <v>2017</v>
      </c>
      <c r="K123">
        <v>17</v>
      </c>
      <c r="L123" t="s">
        <v>69</v>
      </c>
      <c r="M123" t="s">
        <v>69</v>
      </c>
      <c r="N123" t="s">
        <v>69</v>
      </c>
      <c r="O123">
        <v>244</v>
      </c>
      <c r="P123" t="s">
        <v>1551</v>
      </c>
      <c r="Q123" t="s">
        <v>69</v>
      </c>
      <c r="R123">
        <v>29212454</v>
      </c>
      <c r="S123" t="s">
        <v>69</v>
      </c>
    </row>
    <row r="124" spans="1:19" x14ac:dyDescent="0.25">
      <c r="A124">
        <v>123</v>
      </c>
      <c r="B124" t="s">
        <v>3344</v>
      </c>
      <c r="C124" t="s">
        <v>3345</v>
      </c>
      <c r="D124" t="s">
        <v>3346</v>
      </c>
      <c r="E124" t="s">
        <v>72</v>
      </c>
      <c r="F124" t="s">
        <v>3347</v>
      </c>
      <c r="G124" t="s">
        <v>3348</v>
      </c>
      <c r="H124">
        <v>31</v>
      </c>
      <c r="I124">
        <v>32</v>
      </c>
      <c r="J124">
        <v>2013</v>
      </c>
      <c r="K124">
        <v>22</v>
      </c>
      <c r="L124">
        <v>12</v>
      </c>
      <c r="M124">
        <v>3376</v>
      </c>
      <c r="N124">
        <v>3390</v>
      </c>
      <c r="O124" t="s">
        <v>69</v>
      </c>
      <c r="P124" t="s">
        <v>3349</v>
      </c>
      <c r="Q124" t="s">
        <v>69</v>
      </c>
      <c r="R124">
        <v>23692215</v>
      </c>
      <c r="S124" t="s">
        <v>69</v>
      </c>
    </row>
    <row r="125" spans="1:19" x14ac:dyDescent="0.25">
      <c r="A125">
        <v>124</v>
      </c>
      <c r="B125" t="s">
        <v>3870</v>
      </c>
      <c r="C125" t="s">
        <v>3871</v>
      </c>
      <c r="D125" t="s">
        <v>3872</v>
      </c>
      <c r="E125" t="s">
        <v>707</v>
      </c>
      <c r="F125" t="s">
        <v>3873</v>
      </c>
      <c r="G125" t="s">
        <v>3874</v>
      </c>
      <c r="H125">
        <v>23</v>
      </c>
      <c r="I125">
        <v>24</v>
      </c>
      <c r="J125">
        <v>2012</v>
      </c>
      <c r="K125">
        <v>103</v>
      </c>
      <c r="L125">
        <v>1</v>
      </c>
      <c r="M125">
        <v>55</v>
      </c>
      <c r="N125">
        <v>63</v>
      </c>
      <c r="O125" t="s">
        <v>69</v>
      </c>
      <c r="P125" t="s">
        <v>3878</v>
      </c>
      <c r="Q125" t="s">
        <v>69</v>
      </c>
      <c r="R125">
        <v>22071313</v>
      </c>
      <c r="S125" t="s">
        <v>69</v>
      </c>
    </row>
    <row r="126" spans="1:19" x14ac:dyDescent="0.25">
      <c r="A126">
        <v>125</v>
      </c>
      <c r="B126" t="s">
        <v>4949</v>
      </c>
      <c r="C126" t="s">
        <v>4950</v>
      </c>
      <c r="D126" t="s">
        <v>4951</v>
      </c>
      <c r="E126" t="s">
        <v>72</v>
      </c>
      <c r="F126" t="s">
        <v>4952</v>
      </c>
      <c r="G126" t="s">
        <v>4953</v>
      </c>
      <c r="H126">
        <v>24</v>
      </c>
      <c r="I126">
        <v>24</v>
      </c>
      <c r="J126">
        <v>2007</v>
      </c>
      <c r="K126">
        <v>16</v>
      </c>
      <c r="L126">
        <v>4</v>
      </c>
      <c r="M126">
        <v>753</v>
      </c>
      <c r="N126">
        <v>769</v>
      </c>
      <c r="O126" t="s">
        <v>69</v>
      </c>
      <c r="P126" t="s">
        <v>4954</v>
      </c>
      <c r="Q126" t="s">
        <v>69</v>
      </c>
      <c r="R126">
        <v>17284209</v>
      </c>
      <c r="S126" t="s">
        <v>69</v>
      </c>
    </row>
    <row r="127" spans="1:19" x14ac:dyDescent="0.25">
      <c r="A127">
        <v>126</v>
      </c>
      <c r="B127" t="s">
        <v>4707</v>
      </c>
      <c r="C127" t="s">
        <v>4708</v>
      </c>
      <c r="D127" t="s">
        <v>4709</v>
      </c>
      <c r="E127" t="s">
        <v>72</v>
      </c>
      <c r="F127" t="s">
        <v>4710</v>
      </c>
      <c r="G127" t="s">
        <v>4711</v>
      </c>
      <c r="H127">
        <v>30</v>
      </c>
      <c r="I127">
        <v>32</v>
      </c>
      <c r="J127">
        <v>2008</v>
      </c>
      <c r="K127">
        <v>17</v>
      </c>
      <c r="L127">
        <v>8</v>
      </c>
      <c r="M127">
        <v>1983</v>
      </c>
      <c r="N127">
        <v>1997</v>
      </c>
      <c r="O127" t="s">
        <v>69</v>
      </c>
      <c r="P127" t="s">
        <v>4714</v>
      </c>
      <c r="Q127" t="s">
        <v>69</v>
      </c>
      <c r="R127">
        <v>18346123</v>
      </c>
      <c r="S127" t="s">
        <v>69</v>
      </c>
    </row>
    <row r="128" spans="1:19" x14ac:dyDescent="0.25">
      <c r="A128">
        <v>127</v>
      </c>
      <c r="B128" t="s">
        <v>2166</v>
      </c>
      <c r="C128" t="s">
        <v>2167</v>
      </c>
      <c r="D128" t="s">
        <v>2168</v>
      </c>
      <c r="E128" t="s">
        <v>394</v>
      </c>
      <c r="F128" t="s">
        <v>2169</v>
      </c>
      <c r="G128" t="s">
        <v>2170</v>
      </c>
      <c r="H128">
        <v>57</v>
      </c>
      <c r="I128">
        <v>59</v>
      </c>
      <c r="J128">
        <v>2016</v>
      </c>
      <c r="K128">
        <v>113</v>
      </c>
      <c r="L128">
        <v>29</v>
      </c>
      <c r="M128">
        <v>8025</v>
      </c>
      <c r="N128">
        <v>8032</v>
      </c>
      <c r="O128" t="s">
        <v>69</v>
      </c>
      <c r="P128" t="s">
        <v>2174</v>
      </c>
      <c r="Q128" t="s">
        <v>69</v>
      </c>
      <c r="R128">
        <v>27432956</v>
      </c>
      <c r="S128" t="s">
        <v>69</v>
      </c>
    </row>
    <row r="129" spans="1:19" x14ac:dyDescent="0.25">
      <c r="A129">
        <v>128</v>
      </c>
      <c r="B129" t="s">
        <v>1383</v>
      </c>
      <c r="C129" t="s">
        <v>1384</v>
      </c>
      <c r="D129" t="s">
        <v>1385</v>
      </c>
      <c r="E129" t="s">
        <v>906</v>
      </c>
      <c r="F129" t="s">
        <v>1386</v>
      </c>
      <c r="G129" t="s">
        <v>1387</v>
      </c>
      <c r="H129">
        <v>6</v>
      </c>
      <c r="I129">
        <v>6</v>
      </c>
      <c r="J129">
        <v>2018</v>
      </c>
      <c r="K129">
        <v>18</v>
      </c>
      <c r="L129">
        <v>3</v>
      </c>
      <c r="M129">
        <v>525</v>
      </c>
      <c r="N129">
        <v>540</v>
      </c>
      <c r="O129" t="s">
        <v>69</v>
      </c>
      <c r="P129" t="s">
        <v>1388</v>
      </c>
      <c r="Q129" t="s">
        <v>69</v>
      </c>
      <c r="R129">
        <v>29356336</v>
      </c>
      <c r="S129" t="s">
        <v>69</v>
      </c>
    </row>
    <row r="130" spans="1:19" x14ac:dyDescent="0.25">
      <c r="A130">
        <v>129</v>
      </c>
      <c r="B130" t="s">
        <v>4408</v>
      </c>
      <c r="C130" t="s">
        <v>4409</v>
      </c>
      <c r="D130" t="s">
        <v>4410</v>
      </c>
      <c r="E130" t="s">
        <v>3328</v>
      </c>
      <c r="F130" t="s">
        <v>4411</v>
      </c>
      <c r="G130" t="s">
        <v>4412</v>
      </c>
      <c r="H130">
        <v>13</v>
      </c>
      <c r="I130">
        <v>14</v>
      </c>
      <c r="J130">
        <v>2009</v>
      </c>
      <c r="K130">
        <v>76</v>
      </c>
      <c r="L130">
        <v>2</v>
      </c>
      <c r="M130">
        <v>84</v>
      </c>
      <c r="N130">
        <v>91</v>
      </c>
      <c r="O130" t="s">
        <v>69</v>
      </c>
      <c r="P130" t="s">
        <v>4415</v>
      </c>
      <c r="Q130" t="s">
        <v>69</v>
      </c>
      <c r="R130">
        <v>19433100</v>
      </c>
      <c r="S130" t="s">
        <v>69</v>
      </c>
    </row>
    <row r="131" spans="1:19" x14ac:dyDescent="0.25">
      <c r="A131">
        <v>130</v>
      </c>
      <c r="B131" t="s">
        <v>1473</v>
      </c>
      <c r="C131" t="s">
        <v>1474</v>
      </c>
      <c r="D131" t="s">
        <v>1475</v>
      </c>
      <c r="E131" t="s">
        <v>1476</v>
      </c>
      <c r="F131" t="s">
        <v>1477</v>
      </c>
      <c r="G131" t="s">
        <v>1478</v>
      </c>
      <c r="H131">
        <v>4</v>
      </c>
      <c r="I131">
        <v>4</v>
      </c>
      <c r="J131">
        <v>2018</v>
      </c>
      <c r="K131">
        <v>159</v>
      </c>
      <c r="L131">
        <v>3</v>
      </c>
      <c r="M131">
        <v>167</v>
      </c>
      <c r="N131">
        <v>190</v>
      </c>
      <c r="O131" t="s">
        <v>69</v>
      </c>
      <c r="P131" t="s">
        <v>69</v>
      </c>
      <c r="Q131" t="s">
        <v>69</v>
      </c>
      <c r="R131" t="s">
        <v>69</v>
      </c>
      <c r="S131" t="s">
        <v>69</v>
      </c>
    </row>
    <row r="132" spans="1:19" x14ac:dyDescent="0.25">
      <c r="A132">
        <v>131</v>
      </c>
      <c r="B132" t="s">
        <v>4279</v>
      </c>
      <c r="C132" t="s">
        <v>4280</v>
      </c>
      <c r="D132" t="s">
        <v>4281</v>
      </c>
      <c r="E132" t="s">
        <v>1168</v>
      </c>
      <c r="F132" t="s">
        <v>69</v>
      </c>
      <c r="G132" t="s">
        <v>4282</v>
      </c>
      <c r="H132">
        <v>12</v>
      </c>
      <c r="I132">
        <v>12</v>
      </c>
      <c r="J132">
        <v>2010</v>
      </c>
      <c r="K132">
        <v>185</v>
      </c>
      <c r="L132">
        <v>3</v>
      </c>
      <c r="M132">
        <v>923</v>
      </c>
      <c r="N132">
        <v>937</v>
      </c>
      <c r="O132" t="s">
        <v>69</v>
      </c>
      <c r="P132" t="s">
        <v>4285</v>
      </c>
      <c r="Q132" t="s">
        <v>69</v>
      </c>
      <c r="R132">
        <v>20407130</v>
      </c>
      <c r="S132" t="s">
        <v>69</v>
      </c>
    </row>
    <row r="133" spans="1:19" x14ac:dyDescent="0.25">
      <c r="A133">
        <v>132</v>
      </c>
      <c r="B133" t="s">
        <v>2618</v>
      </c>
      <c r="C133" t="s">
        <v>2619</v>
      </c>
      <c r="D133" t="s">
        <v>2620</v>
      </c>
      <c r="E133" t="s">
        <v>236</v>
      </c>
      <c r="F133" t="s">
        <v>69</v>
      </c>
      <c r="G133" t="s">
        <v>2621</v>
      </c>
      <c r="H133">
        <v>11</v>
      </c>
      <c r="I133">
        <v>11</v>
      </c>
      <c r="J133">
        <v>2015</v>
      </c>
      <c r="K133">
        <v>114</v>
      </c>
      <c r="L133">
        <v>4</v>
      </c>
      <c r="M133">
        <v>387</v>
      </c>
      <c r="N133">
        <v>396</v>
      </c>
      <c r="O133" t="s">
        <v>69</v>
      </c>
      <c r="P133" t="s">
        <v>2624</v>
      </c>
      <c r="Q133" t="s">
        <v>69</v>
      </c>
      <c r="R133">
        <v>25585921</v>
      </c>
      <c r="S133" t="s">
        <v>69</v>
      </c>
    </row>
    <row r="134" spans="1:19" x14ac:dyDescent="0.25">
      <c r="A134">
        <v>133</v>
      </c>
      <c r="B134" t="s">
        <v>552</v>
      </c>
      <c r="C134" t="s">
        <v>553</v>
      </c>
      <c r="D134" t="s">
        <v>554</v>
      </c>
      <c r="E134" t="s">
        <v>332</v>
      </c>
      <c r="F134" t="s">
        <v>555</v>
      </c>
      <c r="G134" t="s">
        <v>556</v>
      </c>
      <c r="H134">
        <v>4</v>
      </c>
      <c r="I134">
        <v>4</v>
      </c>
      <c r="J134">
        <v>2020</v>
      </c>
      <c r="K134">
        <v>142</v>
      </c>
      <c r="L134" t="s">
        <v>69</v>
      </c>
      <c r="M134" t="s">
        <v>69</v>
      </c>
      <c r="N134" t="s">
        <v>69</v>
      </c>
      <c r="O134">
        <v>106646</v>
      </c>
      <c r="P134" t="s">
        <v>559</v>
      </c>
      <c r="Q134" t="s">
        <v>69</v>
      </c>
      <c r="R134">
        <v>31634562</v>
      </c>
      <c r="S134" t="s">
        <v>69</v>
      </c>
    </row>
    <row r="135" spans="1:19" x14ac:dyDescent="0.25">
      <c r="A135">
        <v>134</v>
      </c>
      <c r="B135" t="s">
        <v>1192</v>
      </c>
      <c r="C135" t="s">
        <v>1193</v>
      </c>
      <c r="D135" t="s">
        <v>1194</v>
      </c>
      <c r="E135" t="s">
        <v>332</v>
      </c>
      <c r="F135" t="s">
        <v>1195</v>
      </c>
      <c r="G135" t="s">
        <v>1196</v>
      </c>
      <c r="H135">
        <v>15</v>
      </c>
      <c r="I135">
        <v>16</v>
      </c>
      <c r="J135">
        <v>2018</v>
      </c>
      <c r="K135">
        <v>127</v>
      </c>
      <c r="L135" t="s">
        <v>69</v>
      </c>
      <c r="M135">
        <v>613</v>
      </c>
      <c r="N135">
        <v>625</v>
      </c>
      <c r="O135" t="s">
        <v>69</v>
      </c>
      <c r="P135" t="s">
        <v>1199</v>
      </c>
      <c r="Q135" t="s">
        <v>69</v>
      </c>
      <c r="R135">
        <v>29906607</v>
      </c>
      <c r="S135" t="s">
        <v>69</v>
      </c>
    </row>
    <row r="136" spans="1:19" x14ac:dyDescent="0.25">
      <c r="A136">
        <v>135</v>
      </c>
      <c r="B136" t="s">
        <v>4689</v>
      </c>
      <c r="C136" t="s">
        <v>4690</v>
      </c>
      <c r="D136" t="s">
        <v>4691</v>
      </c>
      <c r="E136" t="s">
        <v>348</v>
      </c>
      <c r="F136" t="s">
        <v>69</v>
      </c>
      <c r="G136" t="s">
        <v>4692</v>
      </c>
      <c r="H136">
        <v>29</v>
      </c>
      <c r="I136">
        <v>29</v>
      </c>
      <c r="J136">
        <v>2008</v>
      </c>
      <c r="K136">
        <v>8</v>
      </c>
      <c r="L136" t="s">
        <v>69</v>
      </c>
      <c r="M136" t="s">
        <v>69</v>
      </c>
      <c r="N136" t="s">
        <v>69</v>
      </c>
      <c r="O136">
        <v>164</v>
      </c>
      <c r="P136" t="s">
        <v>4696</v>
      </c>
      <c r="Q136" t="s">
        <v>69</v>
      </c>
      <c r="R136">
        <v>18513403</v>
      </c>
      <c r="S136" t="s">
        <v>69</v>
      </c>
    </row>
    <row r="137" spans="1:19" x14ac:dyDescent="0.25">
      <c r="A137">
        <v>136</v>
      </c>
      <c r="B137" t="s">
        <v>878</v>
      </c>
      <c r="C137" t="s">
        <v>879</v>
      </c>
      <c r="D137" t="s">
        <v>880</v>
      </c>
      <c r="E137" t="s">
        <v>574</v>
      </c>
      <c r="F137" t="s">
        <v>881</v>
      </c>
      <c r="G137" t="s">
        <v>882</v>
      </c>
      <c r="H137">
        <v>7</v>
      </c>
      <c r="I137">
        <v>8</v>
      </c>
      <c r="J137">
        <v>2019</v>
      </c>
      <c r="K137">
        <v>222</v>
      </c>
      <c r="L137">
        <v>1</v>
      </c>
      <c r="M137">
        <v>576</v>
      </c>
      <c r="N137">
        <v>587</v>
      </c>
      <c r="O137" t="s">
        <v>69</v>
      </c>
      <c r="P137" t="s">
        <v>885</v>
      </c>
      <c r="Q137" t="s">
        <v>69</v>
      </c>
      <c r="R137">
        <v>30415488</v>
      </c>
      <c r="S137" t="s">
        <v>69</v>
      </c>
    </row>
    <row r="138" spans="1:19" x14ac:dyDescent="0.25">
      <c r="A138">
        <v>137</v>
      </c>
      <c r="B138" t="s">
        <v>1003</v>
      </c>
      <c r="C138" t="s">
        <v>1004</v>
      </c>
      <c r="D138" t="s">
        <v>1005</v>
      </c>
      <c r="E138" t="s">
        <v>332</v>
      </c>
      <c r="F138" t="s">
        <v>1006</v>
      </c>
      <c r="G138" t="s">
        <v>1007</v>
      </c>
      <c r="H138">
        <v>8</v>
      </c>
      <c r="I138">
        <v>8</v>
      </c>
      <c r="J138">
        <v>2019</v>
      </c>
      <c r="K138">
        <v>130</v>
      </c>
      <c r="L138" t="s">
        <v>69</v>
      </c>
      <c r="M138">
        <v>9</v>
      </c>
      <c r="N138">
        <v>17</v>
      </c>
      <c r="O138" t="s">
        <v>69</v>
      </c>
      <c r="P138" t="s">
        <v>1008</v>
      </c>
      <c r="Q138" t="s">
        <v>69</v>
      </c>
      <c r="R138">
        <v>30266460</v>
      </c>
      <c r="S138" t="s">
        <v>69</v>
      </c>
    </row>
    <row r="139" spans="1:19" x14ac:dyDescent="0.25">
      <c r="A139">
        <v>138</v>
      </c>
      <c r="B139" t="s">
        <v>525</v>
      </c>
      <c r="C139" t="s">
        <v>526</v>
      </c>
      <c r="D139" t="s">
        <v>527</v>
      </c>
      <c r="E139" t="s">
        <v>273</v>
      </c>
      <c r="F139" t="s">
        <v>528</v>
      </c>
      <c r="G139" t="s">
        <v>529</v>
      </c>
      <c r="H139">
        <v>2</v>
      </c>
      <c r="I139">
        <v>2</v>
      </c>
      <c r="J139">
        <v>2020</v>
      </c>
      <c r="K139">
        <v>137</v>
      </c>
      <c r="L139">
        <v>1</v>
      </c>
      <c r="M139" t="s">
        <v>69</v>
      </c>
      <c r="N139" t="s">
        <v>69</v>
      </c>
      <c r="O139" t="s">
        <v>69</v>
      </c>
      <c r="P139" t="s">
        <v>531</v>
      </c>
      <c r="Q139" t="s">
        <v>69</v>
      </c>
      <c r="R139" t="s">
        <v>69</v>
      </c>
      <c r="S139" t="s">
        <v>69</v>
      </c>
    </row>
    <row r="140" spans="1:19" x14ac:dyDescent="0.25">
      <c r="A140">
        <v>139</v>
      </c>
      <c r="B140" t="s">
        <v>1745</v>
      </c>
      <c r="C140" t="s">
        <v>1746</v>
      </c>
      <c r="D140" t="s">
        <v>1747</v>
      </c>
      <c r="E140" t="s">
        <v>707</v>
      </c>
      <c r="F140" t="s">
        <v>1748</v>
      </c>
      <c r="G140" t="s">
        <v>1749</v>
      </c>
      <c r="H140">
        <v>19</v>
      </c>
      <c r="I140">
        <v>19</v>
      </c>
      <c r="J140">
        <v>2017</v>
      </c>
      <c r="K140">
        <v>108</v>
      </c>
      <c r="L140">
        <v>5</v>
      </c>
      <c r="M140">
        <v>561</v>
      </c>
      <c r="N140">
        <v>573</v>
      </c>
      <c r="O140" t="s">
        <v>69</v>
      </c>
      <c r="P140" t="s">
        <v>1752</v>
      </c>
      <c r="Q140" t="s">
        <v>69</v>
      </c>
      <c r="R140">
        <v>28486592</v>
      </c>
      <c r="S140" t="s">
        <v>69</v>
      </c>
    </row>
    <row r="141" spans="1:19" x14ac:dyDescent="0.25">
      <c r="A141">
        <v>140</v>
      </c>
      <c r="B141" t="s">
        <v>3577</v>
      </c>
      <c r="C141" t="s">
        <v>3578</v>
      </c>
      <c r="D141" t="s">
        <v>3579</v>
      </c>
      <c r="E141" t="s">
        <v>215</v>
      </c>
      <c r="F141" t="s">
        <v>3580</v>
      </c>
      <c r="G141" t="s">
        <v>3581</v>
      </c>
      <c r="H141">
        <v>17</v>
      </c>
      <c r="I141">
        <v>17</v>
      </c>
      <c r="J141">
        <v>2012</v>
      </c>
      <c r="K141">
        <v>25</v>
      </c>
      <c r="L141">
        <v>12</v>
      </c>
      <c r="M141">
        <v>2633</v>
      </c>
      <c r="N141">
        <v>2650</v>
      </c>
      <c r="O141" t="s">
        <v>69</v>
      </c>
      <c r="P141" t="s">
        <v>3582</v>
      </c>
      <c r="Q141" t="s">
        <v>69</v>
      </c>
      <c r="R141">
        <v>23110743</v>
      </c>
      <c r="S141" t="s">
        <v>69</v>
      </c>
    </row>
    <row r="142" spans="1:19" x14ac:dyDescent="0.25">
      <c r="A142">
        <v>141</v>
      </c>
      <c r="B142" t="s">
        <v>4781</v>
      </c>
      <c r="C142" t="s">
        <v>4782</v>
      </c>
      <c r="D142" t="s">
        <v>4783</v>
      </c>
      <c r="E142" t="s">
        <v>72</v>
      </c>
      <c r="F142" t="s">
        <v>4784</v>
      </c>
      <c r="G142" t="s">
        <v>4785</v>
      </c>
      <c r="H142">
        <v>16</v>
      </c>
      <c r="I142">
        <v>16</v>
      </c>
      <c r="J142">
        <v>2008</v>
      </c>
      <c r="K142">
        <v>17</v>
      </c>
      <c r="L142">
        <v>1</v>
      </c>
      <c r="M142">
        <v>464</v>
      </c>
      <c r="N142">
        <v>474</v>
      </c>
      <c r="O142" t="s">
        <v>69</v>
      </c>
      <c r="P142" t="s">
        <v>4788</v>
      </c>
      <c r="Q142" t="s">
        <v>69</v>
      </c>
      <c r="R142">
        <v>17908216</v>
      </c>
      <c r="S142" t="s">
        <v>69</v>
      </c>
    </row>
    <row r="143" spans="1:19" x14ac:dyDescent="0.25">
      <c r="A143">
        <v>142</v>
      </c>
      <c r="B143" t="s">
        <v>413</v>
      </c>
      <c r="C143" t="s">
        <v>414</v>
      </c>
      <c r="D143" t="s">
        <v>415</v>
      </c>
      <c r="E143" t="s">
        <v>416</v>
      </c>
      <c r="F143" t="s">
        <v>417</v>
      </c>
      <c r="G143" t="s">
        <v>418</v>
      </c>
      <c r="H143">
        <v>6</v>
      </c>
      <c r="I143">
        <v>6</v>
      </c>
      <c r="J143">
        <v>2020</v>
      </c>
      <c r="K143">
        <v>37</v>
      </c>
      <c r="L143">
        <v>4</v>
      </c>
      <c r="M143">
        <v>1211</v>
      </c>
      <c r="N143">
        <v>1223</v>
      </c>
      <c r="O143" t="s">
        <v>69</v>
      </c>
      <c r="P143" t="s">
        <v>420</v>
      </c>
      <c r="Q143" t="s">
        <v>69</v>
      </c>
      <c r="R143">
        <v>31825513</v>
      </c>
      <c r="S143" t="s">
        <v>69</v>
      </c>
    </row>
    <row r="144" spans="1:19" x14ac:dyDescent="0.25">
      <c r="A144">
        <v>143</v>
      </c>
      <c r="B144" t="s">
        <v>2486</v>
      </c>
      <c r="C144" t="s">
        <v>2487</v>
      </c>
      <c r="D144" t="s">
        <v>2488</v>
      </c>
      <c r="E144" t="s">
        <v>666</v>
      </c>
      <c r="F144" t="s">
        <v>2489</v>
      </c>
      <c r="G144" t="s">
        <v>2490</v>
      </c>
      <c r="H144">
        <v>40</v>
      </c>
      <c r="I144">
        <v>39</v>
      </c>
      <c r="J144">
        <v>2015</v>
      </c>
      <c r="K144">
        <v>3</v>
      </c>
      <c r="L144">
        <v>8</v>
      </c>
      <c r="M144" t="s">
        <v>69</v>
      </c>
      <c r="N144" t="s">
        <v>69</v>
      </c>
      <c r="O144">
        <v>1500039</v>
      </c>
      <c r="P144" t="s">
        <v>2491</v>
      </c>
      <c r="Q144" t="s">
        <v>69</v>
      </c>
      <c r="R144">
        <v>26312196</v>
      </c>
      <c r="S144" t="s">
        <v>69</v>
      </c>
    </row>
    <row r="145" spans="1:19" x14ac:dyDescent="0.25">
      <c r="A145">
        <v>144</v>
      </c>
      <c r="B145" t="s">
        <v>4270</v>
      </c>
      <c r="C145" t="s">
        <v>4271</v>
      </c>
      <c r="D145" t="s">
        <v>4272</v>
      </c>
      <c r="E145" t="s">
        <v>655</v>
      </c>
      <c r="F145" t="s">
        <v>4273</v>
      </c>
      <c r="G145" t="s">
        <v>4274</v>
      </c>
      <c r="H145">
        <v>44</v>
      </c>
      <c r="I145">
        <v>47</v>
      </c>
      <c r="J145">
        <v>2010</v>
      </c>
      <c r="K145">
        <v>277</v>
      </c>
      <c r="L145">
        <v>1695</v>
      </c>
      <c r="M145">
        <v>2829</v>
      </c>
      <c r="N145">
        <v>2837</v>
      </c>
      <c r="O145" t="s">
        <v>69</v>
      </c>
      <c r="P145" t="s">
        <v>4277</v>
      </c>
      <c r="Q145" t="s">
        <v>69</v>
      </c>
      <c r="R145">
        <v>20444724</v>
      </c>
      <c r="S145" t="s">
        <v>69</v>
      </c>
    </row>
    <row r="146" spans="1:19" x14ac:dyDescent="0.25">
      <c r="A146">
        <v>145</v>
      </c>
      <c r="B146" t="s">
        <v>2025</v>
      </c>
      <c r="C146" t="s">
        <v>2026</v>
      </c>
      <c r="D146" t="s">
        <v>2027</v>
      </c>
      <c r="E146" t="s">
        <v>236</v>
      </c>
      <c r="F146" t="s">
        <v>69</v>
      </c>
      <c r="G146" t="s">
        <v>2028</v>
      </c>
      <c r="H146">
        <v>14</v>
      </c>
      <c r="I146">
        <v>15</v>
      </c>
      <c r="J146">
        <v>2016</v>
      </c>
      <c r="K146">
        <v>117</v>
      </c>
      <c r="L146">
        <v>5</v>
      </c>
      <c r="M146">
        <v>316</v>
      </c>
      <c r="N146">
        <v>325</v>
      </c>
      <c r="O146" t="s">
        <v>69</v>
      </c>
      <c r="P146" t="s">
        <v>2031</v>
      </c>
      <c r="Q146" t="s">
        <v>69</v>
      </c>
      <c r="R146">
        <v>27485668</v>
      </c>
      <c r="S146" t="s">
        <v>69</v>
      </c>
    </row>
    <row r="147" spans="1:19" x14ac:dyDescent="0.25">
      <c r="A147">
        <v>146</v>
      </c>
      <c r="B147" t="s">
        <v>3979</v>
      </c>
      <c r="C147" t="s">
        <v>3980</v>
      </c>
      <c r="D147" t="s">
        <v>3981</v>
      </c>
      <c r="E147" t="s">
        <v>1267</v>
      </c>
      <c r="F147" t="s">
        <v>69</v>
      </c>
      <c r="G147" t="s">
        <v>3982</v>
      </c>
      <c r="H147">
        <v>27</v>
      </c>
      <c r="I147">
        <v>28</v>
      </c>
      <c r="J147">
        <v>2011</v>
      </c>
      <c r="K147">
        <v>6</v>
      </c>
      <c r="L147">
        <v>9</v>
      </c>
      <c r="M147" t="s">
        <v>69</v>
      </c>
      <c r="N147" t="s">
        <v>69</v>
      </c>
      <c r="O147" t="s">
        <v>3986</v>
      </c>
      <c r="P147" t="s">
        <v>3987</v>
      </c>
      <c r="Q147" t="s">
        <v>69</v>
      </c>
      <c r="R147">
        <v>21949818</v>
      </c>
      <c r="S147" t="s">
        <v>69</v>
      </c>
    </row>
    <row r="148" spans="1:19" x14ac:dyDescent="0.25">
      <c r="A148">
        <v>147</v>
      </c>
      <c r="B148" t="s">
        <v>1309</v>
      </c>
      <c r="C148" t="s">
        <v>1310</v>
      </c>
      <c r="D148" t="s">
        <v>1311</v>
      </c>
      <c r="E148" t="s">
        <v>174</v>
      </c>
      <c r="F148" t="s">
        <v>1312</v>
      </c>
      <c r="G148" t="s">
        <v>1313</v>
      </c>
      <c r="H148">
        <v>10</v>
      </c>
      <c r="I148">
        <v>10</v>
      </c>
      <c r="J148">
        <v>2018</v>
      </c>
      <c r="K148">
        <v>6</v>
      </c>
      <c r="L148" t="s">
        <v>69</v>
      </c>
      <c r="M148" t="s">
        <v>69</v>
      </c>
      <c r="N148" t="s">
        <v>69</v>
      </c>
      <c r="O148" t="s">
        <v>1317</v>
      </c>
      <c r="P148" t="s">
        <v>1318</v>
      </c>
      <c r="Q148" t="s">
        <v>69</v>
      </c>
      <c r="R148">
        <v>30083438</v>
      </c>
      <c r="S148" t="s">
        <v>69</v>
      </c>
    </row>
    <row r="149" spans="1:19" x14ac:dyDescent="0.25">
      <c r="A149">
        <v>148</v>
      </c>
      <c r="B149" t="s">
        <v>4335</v>
      </c>
      <c r="C149" t="s">
        <v>4336</v>
      </c>
      <c r="D149" t="s">
        <v>4337</v>
      </c>
      <c r="E149" t="s">
        <v>236</v>
      </c>
      <c r="F149" t="s">
        <v>4338</v>
      </c>
      <c r="G149" t="s">
        <v>4339</v>
      </c>
      <c r="H149">
        <v>36</v>
      </c>
      <c r="I149">
        <v>36</v>
      </c>
      <c r="J149">
        <v>2010</v>
      </c>
      <c r="K149">
        <v>104</v>
      </c>
      <c r="L149">
        <v>2</v>
      </c>
      <c r="M149">
        <v>155</v>
      </c>
      <c r="N149">
        <v>167</v>
      </c>
      <c r="O149" t="s">
        <v>69</v>
      </c>
      <c r="P149" t="s">
        <v>4341</v>
      </c>
      <c r="Q149" t="s">
        <v>69</v>
      </c>
      <c r="R149">
        <v>19639010</v>
      </c>
      <c r="S149" t="s">
        <v>69</v>
      </c>
    </row>
    <row r="150" spans="1:19" x14ac:dyDescent="0.25">
      <c r="A150">
        <v>149</v>
      </c>
      <c r="B150" t="s">
        <v>5151</v>
      </c>
      <c r="C150" t="s">
        <v>5151</v>
      </c>
      <c r="D150" t="s">
        <v>5152</v>
      </c>
      <c r="E150" t="s">
        <v>72</v>
      </c>
      <c r="F150" t="s">
        <v>5153</v>
      </c>
      <c r="G150" t="s">
        <v>5154</v>
      </c>
      <c r="H150">
        <v>117</v>
      </c>
      <c r="I150">
        <v>119</v>
      </c>
      <c r="J150">
        <v>2004</v>
      </c>
      <c r="K150">
        <v>13</v>
      </c>
      <c r="L150">
        <v>1</v>
      </c>
      <c r="M150">
        <v>67</v>
      </c>
      <c r="N150">
        <v>80</v>
      </c>
      <c r="O150" t="s">
        <v>69</v>
      </c>
      <c r="P150" t="s">
        <v>5157</v>
      </c>
      <c r="Q150" t="s">
        <v>69</v>
      </c>
      <c r="R150">
        <v>14653789</v>
      </c>
      <c r="S150" t="s">
        <v>69</v>
      </c>
    </row>
    <row r="151" spans="1:19" x14ac:dyDescent="0.25">
      <c r="A151">
        <v>150</v>
      </c>
      <c r="B151" t="s">
        <v>4572</v>
      </c>
      <c r="C151" t="s">
        <v>4573</v>
      </c>
      <c r="D151" t="s">
        <v>4574</v>
      </c>
      <c r="E151" t="s">
        <v>4575</v>
      </c>
      <c r="F151" t="s">
        <v>4576</v>
      </c>
      <c r="G151" t="s">
        <v>4577</v>
      </c>
      <c r="H151">
        <v>18</v>
      </c>
      <c r="I151">
        <v>18</v>
      </c>
      <c r="J151">
        <v>2009</v>
      </c>
      <c r="K151">
        <v>379</v>
      </c>
      <c r="L151" t="s">
        <v>69</v>
      </c>
      <c r="M151">
        <v>267</v>
      </c>
      <c r="N151">
        <v>278</v>
      </c>
      <c r="O151" t="s">
        <v>69</v>
      </c>
      <c r="P151" t="s">
        <v>4579</v>
      </c>
      <c r="Q151" t="s">
        <v>69</v>
      </c>
      <c r="R151" t="s">
        <v>69</v>
      </c>
      <c r="S151" t="s">
        <v>69</v>
      </c>
    </row>
    <row r="152" spans="1:19" x14ac:dyDescent="0.25">
      <c r="A152">
        <v>151</v>
      </c>
      <c r="B152" t="s">
        <v>2456</v>
      </c>
      <c r="C152" t="s">
        <v>2457</v>
      </c>
      <c r="D152" t="s">
        <v>2458</v>
      </c>
      <c r="E152" t="s">
        <v>2459</v>
      </c>
      <c r="F152" t="s">
        <v>2460</v>
      </c>
      <c r="G152" t="s">
        <v>2461</v>
      </c>
      <c r="H152">
        <v>8</v>
      </c>
      <c r="I152">
        <v>9</v>
      </c>
      <c r="J152">
        <v>2015</v>
      </c>
      <c r="K152">
        <v>87</v>
      </c>
      <c r="L152">
        <v>3</v>
      </c>
      <c r="M152">
        <v>715</v>
      </c>
      <c r="N152">
        <v>727</v>
      </c>
      <c r="O152" t="s">
        <v>69</v>
      </c>
      <c r="P152" t="s">
        <v>2464</v>
      </c>
      <c r="Q152" t="s">
        <v>69</v>
      </c>
      <c r="R152">
        <v>26333139</v>
      </c>
      <c r="S152" t="s">
        <v>69</v>
      </c>
    </row>
    <row r="153" spans="1:19" x14ac:dyDescent="0.25">
      <c r="A153">
        <v>152</v>
      </c>
      <c r="B153" t="s">
        <v>355</v>
      </c>
      <c r="C153" t="s">
        <v>356</v>
      </c>
      <c r="D153" t="s">
        <v>357</v>
      </c>
      <c r="E153" t="s">
        <v>358</v>
      </c>
      <c r="F153" t="s">
        <v>359</v>
      </c>
      <c r="G153" t="s">
        <v>360</v>
      </c>
      <c r="H153">
        <v>0</v>
      </c>
      <c r="I153">
        <v>0</v>
      </c>
      <c r="J153">
        <v>2020</v>
      </c>
      <c r="K153">
        <v>15</v>
      </c>
      <c r="L153">
        <v>3</v>
      </c>
      <c r="M153">
        <v>202</v>
      </c>
      <c r="N153">
        <v>212</v>
      </c>
      <c r="O153" t="s">
        <v>69</v>
      </c>
      <c r="P153" t="s">
        <v>362</v>
      </c>
      <c r="Q153" t="s">
        <v>69</v>
      </c>
      <c r="R153">
        <v>31773863</v>
      </c>
      <c r="S153" t="s">
        <v>69</v>
      </c>
    </row>
    <row r="154" spans="1:19" x14ac:dyDescent="0.25">
      <c r="A154">
        <v>153</v>
      </c>
      <c r="B154" t="s">
        <v>1284</v>
      </c>
      <c r="C154" t="s">
        <v>1285</v>
      </c>
      <c r="D154" t="s">
        <v>1286</v>
      </c>
      <c r="E154" t="s">
        <v>332</v>
      </c>
      <c r="F154" t="s">
        <v>1287</v>
      </c>
      <c r="G154" t="s">
        <v>1288</v>
      </c>
      <c r="H154">
        <v>12</v>
      </c>
      <c r="I154">
        <v>12</v>
      </c>
      <c r="J154">
        <v>2018</v>
      </c>
      <c r="K154">
        <v>125</v>
      </c>
      <c r="L154" t="s">
        <v>69</v>
      </c>
      <c r="M154">
        <v>196</v>
      </c>
      <c r="N154">
        <v>203</v>
      </c>
      <c r="O154" t="s">
        <v>69</v>
      </c>
      <c r="P154" t="s">
        <v>1290</v>
      </c>
      <c r="Q154" t="s">
        <v>69</v>
      </c>
      <c r="R154">
        <v>29625230</v>
      </c>
      <c r="S154" t="s">
        <v>69</v>
      </c>
    </row>
    <row r="155" spans="1:19" x14ac:dyDescent="0.25">
      <c r="A155">
        <v>154</v>
      </c>
      <c r="B155" t="s">
        <v>4807</v>
      </c>
      <c r="C155" t="s">
        <v>4808</v>
      </c>
      <c r="D155" t="s">
        <v>4809</v>
      </c>
      <c r="E155" t="s">
        <v>1168</v>
      </c>
      <c r="F155" t="s">
        <v>69</v>
      </c>
      <c r="G155" t="s">
        <v>4810</v>
      </c>
      <c r="H155">
        <v>55</v>
      </c>
      <c r="I155">
        <v>56</v>
      </c>
      <c r="J155">
        <v>2007</v>
      </c>
      <c r="K155">
        <v>177</v>
      </c>
      <c r="L155">
        <v>4</v>
      </c>
      <c r="M155">
        <v>2195</v>
      </c>
      <c r="N155">
        <v>2207</v>
      </c>
      <c r="O155" t="s">
        <v>69</v>
      </c>
      <c r="P155" t="s">
        <v>4813</v>
      </c>
      <c r="Q155" t="s">
        <v>69</v>
      </c>
      <c r="R155">
        <v>18073427</v>
      </c>
      <c r="S155" t="s">
        <v>69</v>
      </c>
    </row>
    <row r="156" spans="1:19" x14ac:dyDescent="0.25">
      <c r="A156">
        <v>155</v>
      </c>
      <c r="B156" t="s">
        <v>1519</v>
      </c>
      <c r="C156" t="s">
        <v>1520</v>
      </c>
      <c r="D156" t="s">
        <v>1521</v>
      </c>
      <c r="E156" t="s">
        <v>806</v>
      </c>
      <c r="F156" t="s">
        <v>1522</v>
      </c>
      <c r="G156" t="s">
        <v>1523</v>
      </c>
      <c r="H156">
        <v>1</v>
      </c>
      <c r="I156">
        <v>1</v>
      </c>
      <c r="J156">
        <v>2018</v>
      </c>
      <c r="K156">
        <v>29</v>
      </c>
      <c r="L156">
        <v>2</v>
      </c>
      <c r="M156">
        <v>212</v>
      </c>
      <c r="N156">
        <v>219</v>
      </c>
      <c r="O156" t="s">
        <v>69</v>
      </c>
      <c r="P156" t="s">
        <v>1525</v>
      </c>
      <c r="Q156" t="s">
        <v>69</v>
      </c>
      <c r="R156">
        <v>28116946</v>
      </c>
      <c r="S156" t="s">
        <v>69</v>
      </c>
    </row>
    <row r="157" spans="1:19" x14ac:dyDescent="0.25">
      <c r="A157">
        <v>156</v>
      </c>
      <c r="B157" t="s">
        <v>5246</v>
      </c>
      <c r="C157" t="s">
        <v>5246</v>
      </c>
      <c r="D157" t="s">
        <v>5247</v>
      </c>
      <c r="E157" t="s">
        <v>394</v>
      </c>
      <c r="F157" t="s">
        <v>5248</v>
      </c>
      <c r="G157" t="s">
        <v>5249</v>
      </c>
      <c r="H157">
        <v>498</v>
      </c>
      <c r="I157">
        <v>539</v>
      </c>
      <c r="J157">
        <v>1997</v>
      </c>
      <c r="K157">
        <v>94</v>
      </c>
      <c r="L157">
        <v>13</v>
      </c>
      <c r="M157">
        <v>6809</v>
      </c>
      <c r="N157">
        <v>6814</v>
      </c>
      <c r="O157" t="s">
        <v>69</v>
      </c>
      <c r="P157" t="s">
        <v>5250</v>
      </c>
      <c r="Q157" t="s">
        <v>69</v>
      </c>
      <c r="R157">
        <v>11038553</v>
      </c>
      <c r="S157" t="s">
        <v>69</v>
      </c>
    </row>
    <row r="158" spans="1:19" x14ac:dyDescent="0.25">
      <c r="A158">
        <v>157</v>
      </c>
      <c r="B158" t="s">
        <v>4870</v>
      </c>
      <c r="C158" t="s">
        <v>4871</v>
      </c>
      <c r="D158" t="s">
        <v>4872</v>
      </c>
      <c r="E158" t="s">
        <v>1849</v>
      </c>
      <c r="F158" t="s">
        <v>69</v>
      </c>
      <c r="G158" t="s">
        <v>4873</v>
      </c>
      <c r="H158">
        <v>94</v>
      </c>
      <c r="I158">
        <v>98</v>
      </c>
      <c r="J158">
        <v>2007</v>
      </c>
      <c r="K158">
        <v>80</v>
      </c>
      <c r="L158">
        <v>5</v>
      </c>
      <c r="M158">
        <v>884</v>
      </c>
      <c r="N158">
        <v>894</v>
      </c>
      <c r="O158" t="s">
        <v>69</v>
      </c>
      <c r="P158" t="s">
        <v>4875</v>
      </c>
      <c r="Q158" t="s">
        <v>69</v>
      </c>
      <c r="R158">
        <v>17436243</v>
      </c>
      <c r="S158" t="s">
        <v>69</v>
      </c>
    </row>
    <row r="159" spans="1:19" x14ac:dyDescent="0.25">
      <c r="A159">
        <v>158</v>
      </c>
      <c r="B159" t="s">
        <v>2608</v>
      </c>
      <c r="C159" t="s">
        <v>2609</v>
      </c>
      <c r="D159" t="s">
        <v>2610</v>
      </c>
      <c r="E159" t="s">
        <v>2611</v>
      </c>
      <c r="F159" t="s">
        <v>2612</v>
      </c>
      <c r="G159" t="s">
        <v>2613</v>
      </c>
      <c r="H159">
        <v>10</v>
      </c>
      <c r="I159">
        <v>14</v>
      </c>
      <c r="J159">
        <v>2015</v>
      </c>
      <c r="K159">
        <v>33</v>
      </c>
      <c r="L159">
        <v>2</v>
      </c>
      <c r="M159">
        <v>264</v>
      </c>
      <c r="N159">
        <v>280</v>
      </c>
      <c r="O159" t="s">
        <v>69</v>
      </c>
      <c r="P159" t="s">
        <v>2616</v>
      </c>
      <c r="Q159" t="s">
        <v>69</v>
      </c>
      <c r="R159" t="s">
        <v>69</v>
      </c>
      <c r="S159" t="s">
        <v>69</v>
      </c>
    </row>
    <row r="160" spans="1:19" x14ac:dyDescent="0.25">
      <c r="A160">
        <v>159</v>
      </c>
      <c r="B160" t="s">
        <v>3898</v>
      </c>
      <c r="C160" t="s">
        <v>3899</v>
      </c>
      <c r="D160" t="s">
        <v>3900</v>
      </c>
      <c r="E160" t="s">
        <v>3901</v>
      </c>
      <c r="F160" t="s">
        <v>3902</v>
      </c>
      <c r="G160" t="s">
        <v>3903</v>
      </c>
      <c r="H160">
        <v>10</v>
      </c>
      <c r="I160">
        <v>10</v>
      </c>
      <c r="J160">
        <v>2012</v>
      </c>
      <c r="K160">
        <v>63</v>
      </c>
      <c r="L160">
        <v>9</v>
      </c>
      <c r="M160">
        <v>827</v>
      </c>
      <c r="N160">
        <v>833</v>
      </c>
      <c r="O160" t="s">
        <v>69</v>
      </c>
      <c r="P160" t="s">
        <v>3905</v>
      </c>
      <c r="Q160" t="s">
        <v>69</v>
      </c>
      <c r="R160" t="s">
        <v>69</v>
      </c>
      <c r="S160" t="s">
        <v>69</v>
      </c>
    </row>
    <row r="161" spans="1:19" x14ac:dyDescent="0.25">
      <c r="A161">
        <v>160</v>
      </c>
      <c r="B161" t="s">
        <v>3306</v>
      </c>
      <c r="C161" t="s">
        <v>3307</v>
      </c>
      <c r="D161" t="s">
        <v>3308</v>
      </c>
      <c r="E161" t="s">
        <v>1267</v>
      </c>
      <c r="F161" t="s">
        <v>69</v>
      </c>
      <c r="G161" t="s">
        <v>3309</v>
      </c>
      <c r="H161">
        <v>22</v>
      </c>
      <c r="I161">
        <v>23</v>
      </c>
      <c r="J161">
        <v>2013</v>
      </c>
      <c r="K161">
        <v>8</v>
      </c>
      <c r="L161">
        <v>8</v>
      </c>
      <c r="M161" t="s">
        <v>69</v>
      </c>
      <c r="N161" t="s">
        <v>69</v>
      </c>
      <c r="O161" t="s">
        <v>3313</v>
      </c>
      <c r="P161" t="s">
        <v>3314</v>
      </c>
      <c r="Q161" t="s">
        <v>69</v>
      </c>
      <c r="R161">
        <v>23950986</v>
      </c>
      <c r="S161" t="s">
        <v>69</v>
      </c>
    </row>
    <row r="162" spans="1:19" x14ac:dyDescent="0.25">
      <c r="A162">
        <v>161</v>
      </c>
      <c r="B162" t="s">
        <v>1147</v>
      </c>
      <c r="C162" t="s">
        <v>1148</v>
      </c>
      <c r="D162" t="s">
        <v>1149</v>
      </c>
      <c r="E162" t="s">
        <v>332</v>
      </c>
      <c r="F162" t="s">
        <v>1150</v>
      </c>
      <c r="G162" t="s">
        <v>1151</v>
      </c>
      <c r="H162">
        <v>12</v>
      </c>
      <c r="I162">
        <v>12</v>
      </c>
      <c r="J162">
        <v>2018</v>
      </c>
      <c r="K162">
        <v>128</v>
      </c>
      <c r="L162" t="s">
        <v>69</v>
      </c>
      <c r="M162">
        <v>233</v>
      </c>
      <c r="N162">
        <v>245</v>
      </c>
      <c r="O162" t="s">
        <v>69</v>
      </c>
      <c r="P162" t="s">
        <v>1154</v>
      </c>
      <c r="Q162" t="s">
        <v>69</v>
      </c>
      <c r="R162">
        <v>30110663</v>
      </c>
      <c r="S162" t="s">
        <v>69</v>
      </c>
    </row>
    <row r="163" spans="1:19" x14ac:dyDescent="0.25">
      <c r="A163">
        <v>162</v>
      </c>
      <c r="B163" t="s">
        <v>1580</v>
      </c>
      <c r="C163" t="s">
        <v>1581</v>
      </c>
      <c r="D163" t="s">
        <v>1582</v>
      </c>
      <c r="E163" t="s">
        <v>111</v>
      </c>
      <c r="F163" t="s">
        <v>1583</v>
      </c>
      <c r="G163" t="s">
        <v>1584</v>
      </c>
      <c r="H163">
        <v>5</v>
      </c>
      <c r="I163">
        <v>5</v>
      </c>
      <c r="J163">
        <v>2017</v>
      </c>
      <c r="K163">
        <v>44</v>
      </c>
      <c r="L163">
        <v>12</v>
      </c>
      <c r="M163">
        <v>2681</v>
      </c>
      <c r="N163">
        <v>2691</v>
      </c>
      <c r="O163" t="s">
        <v>69</v>
      </c>
      <c r="P163" t="s">
        <v>1587</v>
      </c>
      <c r="Q163" t="s">
        <v>69</v>
      </c>
      <c r="R163" t="s">
        <v>69</v>
      </c>
      <c r="S163" t="s">
        <v>69</v>
      </c>
    </row>
    <row r="164" spans="1:19" x14ac:dyDescent="0.25">
      <c r="A164">
        <v>163</v>
      </c>
      <c r="B164" t="s">
        <v>4193</v>
      </c>
      <c r="C164" t="s">
        <v>4194</v>
      </c>
      <c r="D164" t="s">
        <v>4195</v>
      </c>
      <c r="E164" t="s">
        <v>416</v>
      </c>
      <c r="F164" t="s">
        <v>4196</v>
      </c>
      <c r="G164" t="s">
        <v>4197</v>
      </c>
      <c r="H164">
        <v>61</v>
      </c>
      <c r="I164">
        <v>61</v>
      </c>
      <c r="J164">
        <v>2011</v>
      </c>
      <c r="K164">
        <v>28</v>
      </c>
      <c r="L164">
        <v>1</v>
      </c>
      <c r="M164">
        <v>459</v>
      </c>
      <c r="N164">
        <v>471</v>
      </c>
      <c r="O164" t="s">
        <v>69</v>
      </c>
      <c r="P164" t="s">
        <v>4200</v>
      </c>
      <c r="Q164" t="s">
        <v>69</v>
      </c>
      <c r="R164">
        <v>20837605</v>
      </c>
      <c r="S164" t="s">
        <v>69</v>
      </c>
    </row>
    <row r="165" spans="1:19" x14ac:dyDescent="0.25">
      <c r="A165">
        <v>164</v>
      </c>
      <c r="B165" t="s">
        <v>4180</v>
      </c>
      <c r="C165" t="s">
        <v>4181</v>
      </c>
      <c r="D165" t="s">
        <v>4182</v>
      </c>
      <c r="E165" t="s">
        <v>4183</v>
      </c>
      <c r="F165" t="s">
        <v>69</v>
      </c>
      <c r="G165" t="s">
        <v>4184</v>
      </c>
      <c r="H165">
        <v>6</v>
      </c>
      <c r="I165">
        <v>6</v>
      </c>
      <c r="J165">
        <v>2011</v>
      </c>
      <c r="K165">
        <v>31</v>
      </c>
      <c r="L165">
        <v>2</v>
      </c>
      <c r="M165">
        <v>209</v>
      </c>
      <c r="N165">
        <v>223</v>
      </c>
      <c r="O165" t="s">
        <v>69</v>
      </c>
      <c r="P165" t="s">
        <v>4185</v>
      </c>
      <c r="Q165" t="s">
        <v>69</v>
      </c>
      <c r="R165" t="s">
        <v>69</v>
      </c>
      <c r="S165" t="s">
        <v>69</v>
      </c>
    </row>
    <row r="166" spans="1:19" x14ac:dyDescent="0.25">
      <c r="A166">
        <v>165</v>
      </c>
      <c r="B166" t="s">
        <v>4598</v>
      </c>
      <c r="C166" t="s">
        <v>4599</v>
      </c>
      <c r="D166" t="s">
        <v>4600</v>
      </c>
      <c r="E166" t="s">
        <v>2459</v>
      </c>
      <c r="F166" t="s">
        <v>4601</v>
      </c>
      <c r="G166" t="s">
        <v>4602</v>
      </c>
      <c r="H166">
        <v>27</v>
      </c>
      <c r="I166">
        <v>29</v>
      </c>
      <c r="J166">
        <v>2008</v>
      </c>
      <c r="K166">
        <v>73</v>
      </c>
      <c r="L166">
        <v>8</v>
      </c>
      <c r="M166">
        <v>2040</v>
      </c>
      <c r="N166">
        <v>2057</v>
      </c>
      <c r="O166" t="s">
        <v>69</v>
      </c>
      <c r="P166" t="s">
        <v>4605</v>
      </c>
      <c r="Q166" t="s">
        <v>69</v>
      </c>
      <c r="R166" t="s">
        <v>69</v>
      </c>
      <c r="S166" t="s">
        <v>69</v>
      </c>
    </row>
    <row r="167" spans="1:19" x14ac:dyDescent="0.25">
      <c r="A167">
        <v>166</v>
      </c>
      <c r="B167" t="s">
        <v>2643</v>
      </c>
      <c r="C167" t="s">
        <v>2644</v>
      </c>
      <c r="D167" t="s">
        <v>2645</v>
      </c>
      <c r="E167" t="s">
        <v>1267</v>
      </c>
      <c r="F167" t="s">
        <v>69</v>
      </c>
      <c r="G167" t="s">
        <v>2646</v>
      </c>
      <c r="H167">
        <v>8</v>
      </c>
      <c r="I167">
        <v>9</v>
      </c>
      <c r="J167">
        <v>2015</v>
      </c>
      <c r="K167">
        <v>10</v>
      </c>
      <c r="L167">
        <v>2</v>
      </c>
      <c r="M167" t="s">
        <v>69</v>
      </c>
      <c r="N167" t="s">
        <v>69</v>
      </c>
      <c r="O167" t="s">
        <v>2648</v>
      </c>
      <c r="P167" t="s">
        <v>2649</v>
      </c>
      <c r="Q167" t="s">
        <v>69</v>
      </c>
      <c r="R167">
        <v>25689828</v>
      </c>
      <c r="S167" t="s">
        <v>69</v>
      </c>
    </row>
    <row r="168" spans="1:19" x14ac:dyDescent="0.25">
      <c r="A168">
        <v>167</v>
      </c>
      <c r="B168" t="s">
        <v>4136</v>
      </c>
      <c r="C168" t="s">
        <v>4137</v>
      </c>
      <c r="D168" t="s">
        <v>4138</v>
      </c>
      <c r="E168" t="s">
        <v>348</v>
      </c>
      <c r="F168" t="s">
        <v>69</v>
      </c>
      <c r="G168" t="s">
        <v>4139</v>
      </c>
      <c r="H168">
        <v>60</v>
      </c>
      <c r="I168">
        <v>62</v>
      </c>
      <c r="J168">
        <v>2011</v>
      </c>
      <c r="K168">
        <v>11</v>
      </c>
      <c r="L168" t="s">
        <v>69</v>
      </c>
      <c r="M168" t="s">
        <v>69</v>
      </c>
      <c r="N168" t="s">
        <v>69</v>
      </c>
      <c r="O168">
        <v>38</v>
      </c>
      <c r="P168" t="s">
        <v>4141</v>
      </c>
      <c r="Q168" t="s">
        <v>69</v>
      </c>
      <c r="R168">
        <v>21299905</v>
      </c>
      <c r="S168" t="s">
        <v>69</v>
      </c>
    </row>
    <row r="169" spans="1:19" x14ac:dyDescent="0.25">
      <c r="A169">
        <v>168</v>
      </c>
      <c r="B169" t="s">
        <v>4528</v>
      </c>
      <c r="C169" t="s">
        <v>4529</v>
      </c>
      <c r="D169" t="s">
        <v>4530</v>
      </c>
      <c r="E169" t="s">
        <v>72</v>
      </c>
      <c r="F169" t="s">
        <v>4531</v>
      </c>
      <c r="G169" t="s">
        <v>4532</v>
      </c>
      <c r="H169">
        <v>88</v>
      </c>
      <c r="I169">
        <v>89</v>
      </c>
      <c r="J169">
        <v>2009</v>
      </c>
      <c r="K169">
        <v>18</v>
      </c>
      <c r="L169">
        <v>6</v>
      </c>
      <c r="M169">
        <v>1161</v>
      </c>
      <c r="N169">
        <v>1174</v>
      </c>
      <c r="O169" t="s">
        <v>69</v>
      </c>
      <c r="P169" t="s">
        <v>4535</v>
      </c>
      <c r="Q169" t="s">
        <v>69</v>
      </c>
      <c r="R169">
        <v>19222751</v>
      </c>
      <c r="S169" t="s">
        <v>69</v>
      </c>
    </row>
    <row r="170" spans="1:19" x14ac:dyDescent="0.25">
      <c r="A170">
        <v>169</v>
      </c>
      <c r="B170" t="s">
        <v>3621</v>
      </c>
      <c r="C170" t="s">
        <v>3622</v>
      </c>
      <c r="D170" t="s">
        <v>3623</v>
      </c>
      <c r="E170" t="s">
        <v>1168</v>
      </c>
      <c r="F170" t="s">
        <v>69</v>
      </c>
      <c r="G170" t="s">
        <v>3624</v>
      </c>
      <c r="H170">
        <v>46</v>
      </c>
      <c r="I170">
        <v>46</v>
      </c>
      <c r="J170">
        <v>2012</v>
      </c>
      <c r="K170">
        <v>192</v>
      </c>
      <c r="L170">
        <v>3</v>
      </c>
      <c r="M170">
        <v>1049</v>
      </c>
      <c r="N170" t="s">
        <v>2323</v>
      </c>
      <c r="O170" t="s">
        <v>69</v>
      </c>
      <c r="P170" t="s">
        <v>3626</v>
      </c>
      <c r="Q170" t="s">
        <v>69</v>
      </c>
      <c r="R170">
        <v>22960214</v>
      </c>
      <c r="S170" t="s">
        <v>69</v>
      </c>
    </row>
    <row r="171" spans="1:19" x14ac:dyDescent="0.25">
      <c r="A171">
        <v>170</v>
      </c>
      <c r="B171" t="s">
        <v>3386</v>
      </c>
      <c r="C171" t="s">
        <v>3387</v>
      </c>
      <c r="D171" t="s">
        <v>3388</v>
      </c>
      <c r="E171" t="s">
        <v>416</v>
      </c>
      <c r="F171" t="s">
        <v>3389</v>
      </c>
      <c r="G171" t="s">
        <v>3390</v>
      </c>
      <c r="H171">
        <v>40</v>
      </c>
      <c r="I171">
        <v>41</v>
      </c>
      <c r="J171">
        <v>2013</v>
      </c>
      <c r="K171">
        <v>30</v>
      </c>
      <c r="L171">
        <v>5</v>
      </c>
      <c r="M171">
        <v>1159</v>
      </c>
      <c r="N171">
        <v>1171</v>
      </c>
      <c r="O171" t="s">
        <v>69</v>
      </c>
      <c r="P171" t="s">
        <v>3392</v>
      </c>
      <c r="Q171" t="s">
        <v>69</v>
      </c>
      <c r="R171">
        <v>23386628</v>
      </c>
      <c r="S171" t="s">
        <v>69</v>
      </c>
    </row>
    <row r="172" spans="1:19" x14ac:dyDescent="0.25">
      <c r="A172">
        <v>171</v>
      </c>
      <c r="B172" t="s">
        <v>3962</v>
      </c>
      <c r="C172" t="s">
        <v>3963</v>
      </c>
      <c r="D172" t="s">
        <v>3964</v>
      </c>
      <c r="E172" t="s">
        <v>1950</v>
      </c>
      <c r="F172" t="s">
        <v>69</v>
      </c>
      <c r="G172" t="s">
        <v>3965</v>
      </c>
      <c r="H172">
        <v>297</v>
      </c>
      <c r="I172">
        <v>303</v>
      </c>
      <c r="J172">
        <v>2011</v>
      </c>
      <c r="K172">
        <v>43</v>
      </c>
      <c r="L172">
        <v>10</v>
      </c>
      <c r="M172">
        <v>1031</v>
      </c>
      <c r="N172" t="s">
        <v>3967</v>
      </c>
      <c r="O172" t="s">
        <v>69</v>
      </c>
      <c r="P172" t="s">
        <v>3968</v>
      </c>
      <c r="Q172" t="s">
        <v>69</v>
      </c>
      <c r="R172">
        <v>21926973</v>
      </c>
      <c r="S172" t="s">
        <v>69</v>
      </c>
    </row>
    <row r="173" spans="1:19" x14ac:dyDescent="0.25">
      <c r="A173">
        <v>172</v>
      </c>
      <c r="B173" t="s">
        <v>1292</v>
      </c>
      <c r="C173" t="s">
        <v>1293</v>
      </c>
      <c r="D173" t="s">
        <v>1294</v>
      </c>
      <c r="E173" t="s">
        <v>332</v>
      </c>
      <c r="F173" t="s">
        <v>1295</v>
      </c>
      <c r="G173" t="s">
        <v>1296</v>
      </c>
      <c r="H173">
        <v>7</v>
      </c>
      <c r="I173">
        <v>7</v>
      </c>
      <c r="J173">
        <v>2018</v>
      </c>
      <c r="K173">
        <v>125</v>
      </c>
      <c r="L173" t="s">
        <v>69</v>
      </c>
      <c r="M173">
        <v>243</v>
      </c>
      <c r="N173">
        <v>254</v>
      </c>
      <c r="O173" t="s">
        <v>69</v>
      </c>
      <c r="P173" t="s">
        <v>1297</v>
      </c>
      <c r="Q173" t="s">
        <v>69</v>
      </c>
      <c r="R173">
        <v>29555296</v>
      </c>
      <c r="S173" t="s">
        <v>69</v>
      </c>
    </row>
    <row r="174" spans="1:19" x14ac:dyDescent="0.25">
      <c r="A174">
        <v>173</v>
      </c>
      <c r="B174" t="s">
        <v>3554</v>
      </c>
      <c r="C174" t="s">
        <v>3555</v>
      </c>
      <c r="D174" t="s">
        <v>3556</v>
      </c>
      <c r="E174" t="s">
        <v>72</v>
      </c>
      <c r="F174" t="s">
        <v>3557</v>
      </c>
      <c r="G174" t="s">
        <v>3558</v>
      </c>
      <c r="H174">
        <v>57</v>
      </c>
      <c r="I174">
        <v>57</v>
      </c>
      <c r="J174">
        <v>2013</v>
      </c>
      <c r="K174">
        <v>22</v>
      </c>
      <c r="L174">
        <v>2</v>
      </c>
      <c r="M174">
        <v>450</v>
      </c>
      <c r="N174">
        <v>462</v>
      </c>
      <c r="O174" t="s">
        <v>69</v>
      </c>
      <c r="P174" t="s">
        <v>3561</v>
      </c>
      <c r="Q174" t="s">
        <v>69</v>
      </c>
      <c r="R174">
        <v>23190431</v>
      </c>
      <c r="S174" t="s">
        <v>69</v>
      </c>
    </row>
    <row r="175" spans="1:19" x14ac:dyDescent="0.25">
      <c r="A175">
        <v>174</v>
      </c>
      <c r="B175" t="s">
        <v>768</v>
      </c>
      <c r="C175" t="s">
        <v>769</v>
      </c>
      <c r="D175" t="s">
        <v>770</v>
      </c>
      <c r="E175" t="s">
        <v>717</v>
      </c>
      <c r="F175" t="s">
        <v>771</v>
      </c>
      <c r="G175" t="s">
        <v>772</v>
      </c>
      <c r="H175">
        <v>4</v>
      </c>
      <c r="I175">
        <v>4</v>
      </c>
      <c r="J175">
        <v>2019</v>
      </c>
      <c r="K175">
        <v>11</v>
      </c>
      <c r="L175">
        <v>8</v>
      </c>
      <c r="M175" t="s">
        <v>69</v>
      </c>
      <c r="N175" t="s">
        <v>69</v>
      </c>
      <c r="O175">
        <v>126</v>
      </c>
      <c r="P175" t="s">
        <v>774</v>
      </c>
      <c r="Q175" t="s">
        <v>69</v>
      </c>
      <c r="R175" t="s">
        <v>69</v>
      </c>
      <c r="S175" t="s">
        <v>69</v>
      </c>
    </row>
    <row r="176" spans="1:19" x14ac:dyDescent="0.25">
      <c r="A176">
        <v>175</v>
      </c>
      <c r="B176" t="s">
        <v>5184</v>
      </c>
      <c r="C176" t="s">
        <v>5184</v>
      </c>
      <c r="D176" t="s">
        <v>5185</v>
      </c>
      <c r="E176" t="s">
        <v>1302</v>
      </c>
      <c r="F176" t="s">
        <v>5186</v>
      </c>
      <c r="G176" t="s">
        <v>5187</v>
      </c>
      <c r="H176">
        <v>24</v>
      </c>
      <c r="I176">
        <v>25</v>
      </c>
      <c r="J176">
        <v>2003</v>
      </c>
      <c r="K176">
        <v>4</v>
      </c>
      <c r="L176">
        <v>6</v>
      </c>
      <c r="M176">
        <v>659</v>
      </c>
      <c r="N176">
        <v>672</v>
      </c>
      <c r="O176" t="s">
        <v>69</v>
      </c>
      <c r="P176" t="s">
        <v>5190</v>
      </c>
      <c r="Q176" t="s">
        <v>69</v>
      </c>
      <c r="R176" t="s">
        <v>69</v>
      </c>
      <c r="S176" t="s">
        <v>69</v>
      </c>
    </row>
    <row r="177" spans="1:19" x14ac:dyDescent="0.25">
      <c r="A177">
        <v>176</v>
      </c>
      <c r="B177" t="s">
        <v>3953</v>
      </c>
      <c r="C177" t="s">
        <v>3954</v>
      </c>
      <c r="D177" t="s">
        <v>3955</v>
      </c>
      <c r="E177" t="s">
        <v>1302</v>
      </c>
      <c r="F177" t="s">
        <v>3956</v>
      </c>
      <c r="G177" t="s">
        <v>3957</v>
      </c>
      <c r="H177">
        <v>19</v>
      </c>
      <c r="I177">
        <v>18</v>
      </c>
      <c r="J177">
        <v>2011</v>
      </c>
      <c r="K177">
        <v>12</v>
      </c>
      <c r="L177">
        <v>5</v>
      </c>
      <c r="M177">
        <v>1131</v>
      </c>
      <c r="N177">
        <v>1143</v>
      </c>
      <c r="O177" t="s">
        <v>69</v>
      </c>
      <c r="P177" t="s">
        <v>3960</v>
      </c>
      <c r="Q177" t="s">
        <v>69</v>
      </c>
      <c r="R177" t="s">
        <v>69</v>
      </c>
      <c r="S177" t="s">
        <v>69</v>
      </c>
    </row>
    <row r="178" spans="1:19" x14ac:dyDescent="0.25">
      <c r="A178">
        <v>177</v>
      </c>
      <c r="B178" t="s">
        <v>2858</v>
      </c>
      <c r="C178" t="s">
        <v>2859</v>
      </c>
      <c r="D178" t="s">
        <v>2860</v>
      </c>
      <c r="E178" t="s">
        <v>386</v>
      </c>
      <c r="F178" t="s">
        <v>2861</v>
      </c>
      <c r="G178" t="s">
        <v>2862</v>
      </c>
      <c r="H178">
        <v>3</v>
      </c>
      <c r="I178">
        <v>3</v>
      </c>
      <c r="J178">
        <v>2014</v>
      </c>
      <c r="K178">
        <v>68</v>
      </c>
      <c r="L178">
        <v>9</v>
      </c>
      <c r="M178">
        <v>2737</v>
      </c>
      <c r="N178">
        <v>2744</v>
      </c>
      <c r="O178" t="s">
        <v>69</v>
      </c>
      <c r="P178" t="s">
        <v>2863</v>
      </c>
      <c r="Q178" t="s">
        <v>69</v>
      </c>
      <c r="R178">
        <v>24899386</v>
      </c>
      <c r="S178" t="s">
        <v>69</v>
      </c>
    </row>
    <row r="179" spans="1:19" x14ac:dyDescent="0.25">
      <c r="A179">
        <v>178</v>
      </c>
      <c r="B179" t="s">
        <v>2858</v>
      </c>
      <c r="C179" t="s">
        <v>4187</v>
      </c>
      <c r="D179" t="s">
        <v>4188</v>
      </c>
      <c r="E179" t="s">
        <v>236</v>
      </c>
      <c r="F179" t="s">
        <v>4189</v>
      </c>
      <c r="G179" t="s">
        <v>4190</v>
      </c>
      <c r="H179">
        <v>108</v>
      </c>
      <c r="I179">
        <v>108</v>
      </c>
      <c r="J179">
        <v>2011</v>
      </c>
      <c r="K179">
        <v>106</v>
      </c>
      <c r="L179">
        <v>1</v>
      </c>
      <c r="M179">
        <v>158</v>
      </c>
      <c r="N179">
        <v>171</v>
      </c>
      <c r="O179" t="s">
        <v>69</v>
      </c>
      <c r="P179" t="s">
        <v>4191</v>
      </c>
      <c r="Q179" t="s">
        <v>69</v>
      </c>
      <c r="R179">
        <v>20332809</v>
      </c>
      <c r="S179" t="s">
        <v>69</v>
      </c>
    </row>
    <row r="180" spans="1:19" x14ac:dyDescent="0.25">
      <c r="A180">
        <v>179</v>
      </c>
      <c r="B180" t="s">
        <v>3074</v>
      </c>
      <c r="C180" t="s">
        <v>3075</v>
      </c>
      <c r="D180" t="s">
        <v>3076</v>
      </c>
      <c r="E180" t="s">
        <v>3077</v>
      </c>
      <c r="F180" t="s">
        <v>69</v>
      </c>
      <c r="G180" t="s">
        <v>3078</v>
      </c>
      <c r="H180">
        <v>49</v>
      </c>
      <c r="I180">
        <v>49</v>
      </c>
      <c r="J180">
        <v>2014</v>
      </c>
      <c r="K180">
        <v>42</v>
      </c>
      <c r="L180">
        <v>2</v>
      </c>
      <c r="M180">
        <v>1111</v>
      </c>
      <c r="N180">
        <v>1116</v>
      </c>
      <c r="O180" t="s">
        <v>69</v>
      </c>
      <c r="P180" t="s">
        <v>3081</v>
      </c>
      <c r="Q180" t="s">
        <v>69</v>
      </c>
      <c r="R180">
        <v>24163253</v>
      </c>
      <c r="S180" t="s">
        <v>69</v>
      </c>
    </row>
    <row r="181" spans="1:19" x14ac:dyDescent="0.25">
      <c r="A181">
        <v>180</v>
      </c>
      <c r="B181" t="s">
        <v>3808</v>
      </c>
      <c r="C181" t="s">
        <v>3809</v>
      </c>
      <c r="D181" t="s">
        <v>3810</v>
      </c>
      <c r="E181" t="s">
        <v>2721</v>
      </c>
      <c r="F181" t="s">
        <v>69</v>
      </c>
      <c r="G181" t="s">
        <v>3811</v>
      </c>
      <c r="H181">
        <v>141</v>
      </c>
      <c r="I181">
        <v>145</v>
      </c>
      <c r="J181">
        <v>2012</v>
      </c>
      <c r="K181">
        <v>336</v>
      </c>
      <c r="L181">
        <v>6079</v>
      </c>
      <c r="M181">
        <v>344</v>
      </c>
      <c r="N181">
        <v>347</v>
      </c>
      <c r="O181" t="s">
        <v>69</v>
      </c>
      <c r="P181" t="s">
        <v>3815</v>
      </c>
      <c r="Q181" t="s">
        <v>69</v>
      </c>
      <c r="R181">
        <v>22517859</v>
      </c>
      <c r="S181" t="s">
        <v>69</v>
      </c>
    </row>
    <row r="182" spans="1:19" x14ac:dyDescent="0.25">
      <c r="A182">
        <v>181</v>
      </c>
      <c r="B182" t="s">
        <v>3021</v>
      </c>
      <c r="C182" t="s">
        <v>3022</v>
      </c>
      <c r="D182" t="s">
        <v>3023</v>
      </c>
      <c r="E182" t="s">
        <v>1267</v>
      </c>
      <c r="F182" t="s">
        <v>69</v>
      </c>
      <c r="G182" t="s">
        <v>3024</v>
      </c>
      <c r="H182">
        <v>25</v>
      </c>
      <c r="I182">
        <v>25</v>
      </c>
      <c r="J182">
        <v>2014</v>
      </c>
      <c r="K182">
        <v>9</v>
      </c>
      <c r="L182">
        <v>3</v>
      </c>
      <c r="M182" t="s">
        <v>69</v>
      </c>
      <c r="N182" t="s">
        <v>69</v>
      </c>
      <c r="O182" t="s">
        <v>3028</v>
      </c>
      <c r="P182" t="s">
        <v>3029</v>
      </c>
      <c r="Q182" t="s">
        <v>69</v>
      </c>
      <c r="R182">
        <v>24621616</v>
      </c>
      <c r="S182" t="s">
        <v>69</v>
      </c>
    </row>
    <row r="183" spans="1:19" x14ac:dyDescent="0.25">
      <c r="A183">
        <v>182</v>
      </c>
      <c r="B183" t="s">
        <v>2959</v>
      </c>
      <c r="C183" t="s">
        <v>2960</v>
      </c>
      <c r="D183" t="s">
        <v>2961</v>
      </c>
      <c r="E183" t="s">
        <v>348</v>
      </c>
      <c r="F183" t="s">
        <v>2962</v>
      </c>
      <c r="G183" t="s">
        <v>2963</v>
      </c>
      <c r="H183">
        <v>17</v>
      </c>
      <c r="I183">
        <v>18</v>
      </c>
      <c r="J183">
        <v>2014</v>
      </c>
      <c r="K183">
        <v>14</v>
      </c>
      <c r="L183" t="s">
        <v>69</v>
      </c>
      <c r="M183" t="s">
        <v>69</v>
      </c>
      <c r="N183" t="s">
        <v>69</v>
      </c>
      <c r="O183">
        <v>122</v>
      </c>
      <c r="P183" t="s">
        <v>2967</v>
      </c>
      <c r="Q183" t="s">
        <v>69</v>
      </c>
      <c r="R183">
        <v>24903056</v>
      </c>
      <c r="S183" t="s">
        <v>69</v>
      </c>
    </row>
    <row r="184" spans="1:19" x14ac:dyDescent="0.25">
      <c r="A184">
        <v>183</v>
      </c>
      <c r="B184" t="s">
        <v>2850</v>
      </c>
      <c r="C184" t="s">
        <v>2851</v>
      </c>
      <c r="D184" t="s">
        <v>2852</v>
      </c>
      <c r="E184" t="s">
        <v>386</v>
      </c>
      <c r="F184" t="s">
        <v>2853</v>
      </c>
      <c r="G184" t="s">
        <v>2854</v>
      </c>
      <c r="H184">
        <v>0</v>
      </c>
      <c r="I184">
        <v>0</v>
      </c>
      <c r="J184">
        <v>2014</v>
      </c>
      <c r="K184">
        <v>68</v>
      </c>
      <c r="L184">
        <v>9</v>
      </c>
      <c r="M184">
        <v>2727</v>
      </c>
      <c r="N184">
        <v>2736</v>
      </c>
      <c r="O184" t="s">
        <v>69</v>
      </c>
      <c r="P184" t="s">
        <v>2856</v>
      </c>
      <c r="Q184" t="s">
        <v>69</v>
      </c>
      <c r="R184">
        <v>24889376</v>
      </c>
      <c r="S184" t="s">
        <v>69</v>
      </c>
    </row>
    <row r="185" spans="1:19" x14ac:dyDescent="0.25">
      <c r="A185">
        <v>184</v>
      </c>
      <c r="B185" t="s">
        <v>3377</v>
      </c>
      <c r="C185" t="s">
        <v>3378</v>
      </c>
      <c r="D185" t="s">
        <v>3379</v>
      </c>
      <c r="E185" t="s">
        <v>454</v>
      </c>
      <c r="F185" t="s">
        <v>69</v>
      </c>
      <c r="G185" t="s">
        <v>3380</v>
      </c>
      <c r="H185">
        <v>127</v>
      </c>
      <c r="I185">
        <v>129</v>
      </c>
      <c r="J185">
        <v>2013</v>
      </c>
      <c r="K185">
        <v>9</v>
      </c>
      <c r="L185">
        <v>6</v>
      </c>
      <c r="M185" t="s">
        <v>69</v>
      </c>
      <c r="N185" t="s">
        <v>69</v>
      </c>
      <c r="O185" t="s">
        <v>3383</v>
      </c>
      <c r="P185" t="s">
        <v>3384</v>
      </c>
      <c r="Q185" t="s">
        <v>69</v>
      </c>
      <c r="R185">
        <v>23754952</v>
      </c>
      <c r="S185" t="s">
        <v>69</v>
      </c>
    </row>
    <row r="186" spans="1:19" x14ac:dyDescent="0.25">
      <c r="A186">
        <v>185</v>
      </c>
      <c r="B186" t="s">
        <v>2252</v>
      </c>
      <c r="C186" t="s">
        <v>2253</v>
      </c>
      <c r="D186" t="s">
        <v>2254</v>
      </c>
      <c r="E186" t="s">
        <v>2255</v>
      </c>
      <c r="F186" t="s">
        <v>2256</v>
      </c>
      <c r="G186" t="s">
        <v>2257</v>
      </c>
      <c r="H186">
        <v>16</v>
      </c>
      <c r="I186">
        <v>16</v>
      </c>
      <c r="J186">
        <v>2016</v>
      </c>
      <c r="K186">
        <v>12</v>
      </c>
      <c r="L186">
        <v>4</v>
      </c>
      <c r="M186" t="s">
        <v>69</v>
      </c>
      <c r="N186" t="s">
        <v>69</v>
      </c>
      <c r="O186">
        <v>20150983</v>
      </c>
      <c r="P186" t="s">
        <v>2260</v>
      </c>
      <c r="Q186" t="s">
        <v>69</v>
      </c>
      <c r="R186">
        <v>27072402</v>
      </c>
      <c r="S186" t="s">
        <v>69</v>
      </c>
    </row>
    <row r="187" spans="1:19" x14ac:dyDescent="0.25">
      <c r="A187">
        <v>186</v>
      </c>
      <c r="B187" t="s">
        <v>2675</v>
      </c>
      <c r="C187" t="s">
        <v>2676</v>
      </c>
      <c r="D187" t="s">
        <v>2677</v>
      </c>
      <c r="E187" t="s">
        <v>332</v>
      </c>
      <c r="F187" t="s">
        <v>2678</v>
      </c>
      <c r="G187" t="s">
        <v>2679</v>
      </c>
      <c r="H187">
        <v>49</v>
      </c>
      <c r="I187">
        <v>50</v>
      </c>
      <c r="J187">
        <v>2015</v>
      </c>
      <c r="K187">
        <v>83</v>
      </c>
      <c r="L187" t="s">
        <v>69</v>
      </c>
      <c r="M187">
        <v>305</v>
      </c>
      <c r="N187">
        <v>316</v>
      </c>
      <c r="O187" t="s">
        <v>69</v>
      </c>
      <c r="P187" t="s">
        <v>2682</v>
      </c>
      <c r="Q187" t="s">
        <v>69</v>
      </c>
      <c r="R187">
        <v>25450096</v>
      </c>
      <c r="S187" t="s">
        <v>69</v>
      </c>
    </row>
    <row r="188" spans="1:19" x14ac:dyDescent="0.25">
      <c r="A188">
        <v>187</v>
      </c>
      <c r="B188" t="s">
        <v>2106</v>
      </c>
      <c r="C188" t="s">
        <v>2107</v>
      </c>
      <c r="D188" t="s">
        <v>2108</v>
      </c>
      <c r="E188" t="s">
        <v>544</v>
      </c>
      <c r="F188" t="s">
        <v>2109</v>
      </c>
      <c r="G188" t="s">
        <v>2110</v>
      </c>
      <c r="H188">
        <v>100</v>
      </c>
      <c r="I188">
        <v>102</v>
      </c>
      <c r="J188">
        <v>2016</v>
      </c>
      <c r="K188">
        <v>65</v>
      </c>
      <c r="L188">
        <v>5</v>
      </c>
      <c r="M188">
        <v>910</v>
      </c>
      <c r="N188">
        <v>924</v>
      </c>
      <c r="O188" t="s">
        <v>69</v>
      </c>
      <c r="P188" t="s">
        <v>2113</v>
      </c>
      <c r="Q188" t="s">
        <v>69</v>
      </c>
      <c r="R188">
        <v>27288477</v>
      </c>
      <c r="S188" t="s">
        <v>69</v>
      </c>
    </row>
    <row r="189" spans="1:19" x14ac:dyDescent="0.25">
      <c r="A189">
        <v>188</v>
      </c>
      <c r="B189" t="s">
        <v>3677</v>
      </c>
      <c r="C189" t="s">
        <v>3678</v>
      </c>
      <c r="D189" t="s">
        <v>3679</v>
      </c>
      <c r="E189" t="s">
        <v>3680</v>
      </c>
      <c r="F189" t="s">
        <v>3681</v>
      </c>
      <c r="G189" t="s">
        <v>3682</v>
      </c>
      <c r="H189">
        <v>5</v>
      </c>
      <c r="I189">
        <v>5</v>
      </c>
      <c r="J189">
        <v>2012</v>
      </c>
      <c r="K189">
        <v>2</v>
      </c>
      <c r="L189">
        <v>8</v>
      </c>
      <c r="M189">
        <v>883</v>
      </c>
      <c r="N189">
        <v>889</v>
      </c>
      <c r="O189" t="s">
        <v>69</v>
      </c>
      <c r="P189" t="s">
        <v>3684</v>
      </c>
      <c r="Q189" t="s">
        <v>69</v>
      </c>
      <c r="R189">
        <v>22908037</v>
      </c>
      <c r="S189" t="s">
        <v>69</v>
      </c>
    </row>
    <row r="190" spans="1:19" x14ac:dyDescent="0.25">
      <c r="A190">
        <v>189</v>
      </c>
      <c r="B190" t="s">
        <v>3095</v>
      </c>
      <c r="C190" t="s">
        <v>3096</v>
      </c>
      <c r="D190" t="s">
        <v>3097</v>
      </c>
      <c r="E190" t="s">
        <v>332</v>
      </c>
      <c r="F190" t="s">
        <v>3098</v>
      </c>
      <c r="G190" t="s">
        <v>3099</v>
      </c>
      <c r="H190">
        <v>8</v>
      </c>
      <c r="I190">
        <v>9</v>
      </c>
      <c r="J190">
        <v>2014</v>
      </c>
      <c r="K190">
        <v>70</v>
      </c>
      <c r="L190" t="s">
        <v>69</v>
      </c>
      <c r="M190">
        <v>1</v>
      </c>
      <c r="N190">
        <v>12</v>
      </c>
      <c r="O190" t="s">
        <v>69</v>
      </c>
      <c r="P190" t="s">
        <v>3101</v>
      </c>
      <c r="Q190" t="s">
        <v>69</v>
      </c>
      <c r="R190">
        <v>24007854</v>
      </c>
      <c r="S190" t="s">
        <v>69</v>
      </c>
    </row>
    <row r="191" spans="1:19" x14ac:dyDescent="0.25">
      <c r="A191">
        <v>190</v>
      </c>
      <c r="B191" t="s">
        <v>1183</v>
      </c>
      <c r="C191" t="s">
        <v>1184</v>
      </c>
      <c r="D191" t="s">
        <v>1185</v>
      </c>
      <c r="E191" t="s">
        <v>332</v>
      </c>
      <c r="F191" t="s">
        <v>1186</v>
      </c>
      <c r="G191" t="s">
        <v>1187</v>
      </c>
      <c r="H191">
        <v>9</v>
      </c>
      <c r="I191">
        <v>9</v>
      </c>
      <c r="J191">
        <v>2018</v>
      </c>
      <c r="K191">
        <v>127</v>
      </c>
      <c r="L191" t="s">
        <v>69</v>
      </c>
      <c r="M191">
        <v>1</v>
      </c>
      <c r="N191">
        <v>13</v>
      </c>
      <c r="O191" t="s">
        <v>69</v>
      </c>
      <c r="P191" t="s">
        <v>1190</v>
      </c>
      <c r="Q191" t="s">
        <v>69</v>
      </c>
      <c r="R191">
        <v>29778722</v>
      </c>
      <c r="S191" t="s">
        <v>69</v>
      </c>
    </row>
    <row r="192" spans="1:19" x14ac:dyDescent="0.25">
      <c r="A192">
        <v>191</v>
      </c>
      <c r="B192" t="s">
        <v>4624</v>
      </c>
      <c r="C192" t="s">
        <v>4625</v>
      </c>
      <c r="D192" t="s">
        <v>4626</v>
      </c>
      <c r="E192" t="s">
        <v>72</v>
      </c>
      <c r="F192" t="s">
        <v>4627</v>
      </c>
      <c r="G192" t="s">
        <v>4628</v>
      </c>
      <c r="H192">
        <v>43</v>
      </c>
      <c r="I192">
        <v>43</v>
      </c>
      <c r="J192">
        <v>2008</v>
      </c>
      <c r="K192">
        <v>17</v>
      </c>
      <c r="L192">
        <v>22</v>
      </c>
      <c r="M192">
        <v>4845</v>
      </c>
      <c r="N192">
        <v>4858</v>
      </c>
      <c r="O192" t="s">
        <v>69</v>
      </c>
      <c r="P192" t="s">
        <v>4631</v>
      </c>
      <c r="Q192" t="s">
        <v>69</v>
      </c>
      <c r="R192">
        <v>19140976</v>
      </c>
      <c r="S192" t="s">
        <v>69</v>
      </c>
    </row>
    <row r="193" spans="1:19" x14ac:dyDescent="0.25">
      <c r="A193">
        <v>192</v>
      </c>
      <c r="B193" t="s">
        <v>3055</v>
      </c>
      <c r="C193" t="s">
        <v>3056</v>
      </c>
      <c r="D193" t="s">
        <v>3057</v>
      </c>
      <c r="E193" t="s">
        <v>1267</v>
      </c>
      <c r="F193" t="s">
        <v>69</v>
      </c>
      <c r="G193" t="s">
        <v>3058</v>
      </c>
      <c r="H193">
        <v>41</v>
      </c>
      <c r="I193">
        <v>43</v>
      </c>
      <c r="J193">
        <v>2014</v>
      </c>
      <c r="K193">
        <v>9</v>
      </c>
      <c r="L193">
        <v>2</v>
      </c>
      <c r="M193" t="s">
        <v>69</v>
      </c>
      <c r="N193" t="s">
        <v>69</v>
      </c>
      <c r="O193" t="s">
        <v>3062</v>
      </c>
      <c r="P193" t="s">
        <v>3063</v>
      </c>
      <c r="Q193" t="s">
        <v>69</v>
      </c>
      <c r="R193">
        <v>24586296</v>
      </c>
      <c r="S193" t="s">
        <v>69</v>
      </c>
    </row>
    <row r="194" spans="1:19" x14ac:dyDescent="0.25">
      <c r="A194">
        <v>193</v>
      </c>
      <c r="B194" t="s">
        <v>4975</v>
      </c>
      <c r="C194" t="s">
        <v>4976</v>
      </c>
      <c r="D194" t="s">
        <v>4977</v>
      </c>
      <c r="E194" t="s">
        <v>72</v>
      </c>
      <c r="F194" t="s">
        <v>4978</v>
      </c>
      <c r="G194" t="s">
        <v>4979</v>
      </c>
      <c r="H194">
        <v>108</v>
      </c>
      <c r="I194">
        <v>112</v>
      </c>
      <c r="J194">
        <v>2007</v>
      </c>
      <c r="K194">
        <v>16</v>
      </c>
      <c r="L194">
        <v>2</v>
      </c>
      <c r="M194">
        <v>231</v>
      </c>
      <c r="N194">
        <v>242</v>
      </c>
      <c r="O194" t="s">
        <v>69</v>
      </c>
      <c r="P194" t="s">
        <v>4982</v>
      </c>
      <c r="Q194" t="s">
        <v>69</v>
      </c>
      <c r="R194">
        <v>17217341</v>
      </c>
      <c r="S194" t="s">
        <v>69</v>
      </c>
    </row>
    <row r="195" spans="1:19" x14ac:dyDescent="0.25">
      <c r="A195">
        <v>194</v>
      </c>
      <c r="B195" t="s">
        <v>4931</v>
      </c>
      <c r="C195" t="s">
        <v>4932</v>
      </c>
      <c r="D195" t="s">
        <v>4933</v>
      </c>
      <c r="E195" t="s">
        <v>394</v>
      </c>
      <c r="F195" t="s">
        <v>4934</v>
      </c>
      <c r="G195" t="s">
        <v>4935</v>
      </c>
      <c r="H195">
        <v>747</v>
      </c>
      <c r="I195">
        <v>762</v>
      </c>
      <c r="J195">
        <v>2007</v>
      </c>
      <c r="K195">
        <v>104</v>
      </c>
      <c r="L195">
        <v>8</v>
      </c>
      <c r="M195">
        <v>2785</v>
      </c>
      <c r="N195">
        <v>2790</v>
      </c>
      <c r="O195" t="s">
        <v>69</v>
      </c>
      <c r="P195" t="s">
        <v>4938</v>
      </c>
      <c r="Q195" t="s">
        <v>69</v>
      </c>
      <c r="R195">
        <v>17301231</v>
      </c>
      <c r="S195" t="s">
        <v>69</v>
      </c>
    </row>
    <row r="196" spans="1:19" x14ac:dyDescent="0.25">
      <c r="A196">
        <v>195</v>
      </c>
      <c r="B196" t="s">
        <v>1963</v>
      </c>
      <c r="C196" t="s">
        <v>1964</v>
      </c>
      <c r="D196" t="s">
        <v>1965</v>
      </c>
      <c r="E196" t="s">
        <v>72</v>
      </c>
      <c r="F196" t="s">
        <v>1966</v>
      </c>
      <c r="G196" t="s">
        <v>1967</v>
      </c>
      <c r="H196">
        <v>22</v>
      </c>
      <c r="I196">
        <v>24</v>
      </c>
      <c r="J196">
        <v>2016</v>
      </c>
      <c r="K196">
        <v>25</v>
      </c>
      <c r="L196">
        <v>23</v>
      </c>
      <c r="M196">
        <v>5959</v>
      </c>
      <c r="N196">
        <v>5974</v>
      </c>
      <c r="O196" t="s">
        <v>69</v>
      </c>
      <c r="P196" t="s">
        <v>1969</v>
      </c>
      <c r="Q196" t="s">
        <v>69</v>
      </c>
      <c r="R196">
        <v>27748559</v>
      </c>
      <c r="S196" t="s">
        <v>69</v>
      </c>
    </row>
    <row r="197" spans="1:19" x14ac:dyDescent="0.25">
      <c r="A197">
        <v>196</v>
      </c>
      <c r="B197" t="s">
        <v>4956</v>
      </c>
      <c r="C197" t="s">
        <v>4957</v>
      </c>
      <c r="D197" t="s">
        <v>4958</v>
      </c>
      <c r="E197" t="s">
        <v>454</v>
      </c>
      <c r="F197" t="s">
        <v>69</v>
      </c>
      <c r="G197" t="s">
        <v>4959</v>
      </c>
      <c r="H197">
        <v>206</v>
      </c>
      <c r="I197">
        <v>211</v>
      </c>
      <c r="J197">
        <v>2007</v>
      </c>
      <c r="K197">
        <v>3</v>
      </c>
      <c r="L197">
        <v>2</v>
      </c>
      <c r="M197">
        <v>294</v>
      </c>
      <c r="N197">
        <v>304</v>
      </c>
      <c r="O197" t="s">
        <v>4962</v>
      </c>
      <c r="P197" t="s">
        <v>4963</v>
      </c>
      <c r="Q197" t="s">
        <v>69</v>
      </c>
      <c r="R197">
        <v>17319744</v>
      </c>
      <c r="S197" t="s">
        <v>69</v>
      </c>
    </row>
    <row r="198" spans="1:19" x14ac:dyDescent="0.25">
      <c r="A198">
        <v>197</v>
      </c>
      <c r="B198" t="s">
        <v>4119</v>
      </c>
      <c r="C198" t="s">
        <v>4120</v>
      </c>
      <c r="D198" t="s">
        <v>4121</v>
      </c>
      <c r="E198" t="s">
        <v>2083</v>
      </c>
      <c r="F198" t="s">
        <v>69</v>
      </c>
      <c r="G198" t="s">
        <v>4122</v>
      </c>
      <c r="H198">
        <v>134</v>
      </c>
      <c r="I198">
        <v>137</v>
      </c>
      <c r="J198">
        <v>2011</v>
      </c>
      <c r="K198">
        <v>21</v>
      </c>
      <c r="L198">
        <v>3</v>
      </c>
      <c r="M198">
        <v>349</v>
      </c>
      <c r="N198">
        <v>356</v>
      </c>
      <c r="O198" t="s">
        <v>69</v>
      </c>
      <c r="P198" t="s">
        <v>4125</v>
      </c>
      <c r="Q198" t="s">
        <v>69</v>
      </c>
      <c r="R198">
        <v>21270173</v>
      </c>
      <c r="S198" t="s">
        <v>69</v>
      </c>
    </row>
    <row r="199" spans="1:19" x14ac:dyDescent="0.25">
      <c r="A199">
        <v>198</v>
      </c>
      <c r="B199" t="s">
        <v>3670</v>
      </c>
      <c r="C199" t="s">
        <v>3671</v>
      </c>
      <c r="D199" t="s">
        <v>3672</v>
      </c>
      <c r="E199" t="s">
        <v>1267</v>
      </c>
      <c r="F199" t="s">
        <v>69</v>
      </c>
      <c r="G199" t="s">
        <v>3673</v>
      </c>
      <c r="H199">
        <v>17</v>
      </c>
      <c r="I199">
        <v>17</v>
      </c>
      <c r="J199">
        <v>2012</v>
      </c>
      <c r="K199">
        <v>7</v>
      </c>
      <c r="L199">
        <v>8</v>
      </c>
      <c r="M199" t="s">
        <v>69</v>
      </c>
      <c r="N199" t="s">
        <v>69</v>
      </c>
      <c r="O199" t="s">
        <v>3674</v>
      </c>
      <c r="P199" t="s">
        <v>3675</v>
      </c>
      <c r="Q199" t="s">
        <v>69</v>
      </c>
      <c r="R199">
        <v>22970104</v>
      </c>
      <c r="S199" t="s">
        <v>69</v>
      </c>
    </row>
    <row r="200" spans="1:19" x14ac:dyDescent="0.25">
      <c r="A200">
        <v>199</v>
      </c>
      <c r="B200" t="s">
        <v>4247</v>
      </c>
      <c r="C200" t="s">
        <v>4248</v>
      </c>
      <c r="D200" t="s">
        <v>4249</v>
      </c>
      <c r="E200" t="s">
        <v>971</v>
      </c>
      <c r="F200" t="s">
        <v>4250</v>
      </c>
      <c r="G200" t="s">
        <v>4251</v>
      </c>
      <c r="H200">
        <v>109</v>
      </c>
      <c r="I200">
        <v>110</v>
      </c>
      <c r="J200">
        <v>2010</v>
      </c>
      <c r="K200">
        <v>171</v>
      </c>
      <c r="L200">
        <v>9</v>
      </c>
      <c r="M200">
        <v>1059</v>
      </c>
      <c r="N200">
        <v>1071</v>
      </c>
      <c r="O200" t="s">
        <v>69</v>
      </c>
      <c r="P200" t="s">
        <v>4254</v>
      </c>
      <c r="Q200" t="s">
        <v>69</v>
      </c>
      <c r="R200">
        <v>21218185</v>
      </c>
      <c r="S200" t="s">
        <v>69</v>
      </c>
    </row>
    <row r="201" spans="1:19" x14ac:dyDescent="0.25">
      <c r="A201">
        <v>200</v>
      </c>
      <c r="B201" t="s">
        <v>2883</v>
      </c>
      <c r="C201" t="s">
        <v>2884</v>
      </c>
      <c r="D201" t="s">
        <v>2885</v>
      </c>
      <c r="E201" t="s">
        <v>2886</v>
      </c>
      <c r="F201" t="s">
        <v>2887</v>
      </c>
      <c r="G201" t="s">
        <v>2888</v>
      </c>
      <c r="H201">
        <v>13</v>
      </c>
      <c r="I201">
        <v>16</v>
      </c>
      <c r="J201">
        <v>2014</v>
      </c>
      <c r="K201">
        <v>95</v>
      </c>
      <c r="L201">
        <v>4</v>
      </c>
      <c r="M201">
        <v>722</v>
      </c>
      <c r="N201">
        <v>738</v>
      </c>
      <c r="O201" t="s">
        <v>69</v>
      </c>
      <c r="P201" t="s">
        <v>2890</v>
      </c>
      <c r="Q201" t="s">
        <v>69</v>
      </c>
      <c r="R201" t="s">
        <v>69</v>
      </c>
      <c r="S201" t="s">
        <v>69</v>
      </c>
    </row>
    <row r="202" spans="1:19" x14ac:dyDescent="0.25">
      <c r="A202">
        <v>201</v>
      </c>
      <c r="B202" t="s">
        <v>3661</v>
      </c>
      <c r="C202" t="s">
        <v>3662</v>
      </c>
      <c r="D202" t="s">
        <v>3663</v>
      </c>
      <c r="E202" t="s">
        <v>332</v>
      </c>
      <c r="F202" t="s">
        <v>3664</v>
      </c>
      <c r="G202" t="s">
        <v>3665</v>
      </c>
      <c r="H202">
        <v>30</v>
      </c>
      <c r="I202">
        <v>32</v>
      </c>
      <c r="J202">
        <v>2012</v>
      </c>
      <c r="K202">
        <v>64</v>
      </c>
      <c r="L202">
        <v>3</v>
      </c>
      <c r="M202">
        <v>671</v>
      </c>
      <c r="N202">
        <v>684</v>
      </c>
      <c r="O202" t="s">
        <v>69</v>
      </c>
      <c r="P202" t="s">
        <v>3668</v>
      </c>
      <c r="Q202" t="s">
        <v>69</v>
      </c>
      <c r="R202">
        <v>22652055</v>
      </c>
      <c r="S202" t="s">
        <v>69</v>
      </c>
    </row>
    <row r="203" spans="1:19" x14ac:dyDescent="0.25">
      <c r="A203">
        <v>202</v>
      </c>
      <c r="B203" t="s">
        <v>97</v>
      </c>
      <c r="C203" t="s">
        <v>98</v>
      </c>
      <c r="D203" t="s">
        <v>99</v>
      </c>
      <c r="E203" t="s">
        <v>72</v>
      </c>
      <c r="F203" t="s">
        <v>100</v>
      </c>
      <c r="G203" t="s">
        <v>101</v>
      </c>
      <c r="H203">
        <v>0</v>
      </c>
      <c r="I203">
        <v>0</v>
      </c>
      <c r="J203">
        <v>2020</v>
      </c>
      <c r="K203">
        <v>29</v>
      </c>
      <c r="L203">
        <v>24</v>
      </c>
      <c r="M203">
        <v>4783</v>
      </c>
      <c r="N203">
        <v>4796</v>
      </c>
      <c r="O203" t="s">
        <v>69</v>
      </c>
      <c r="P203" t="s">
        <v>105</v>
      </c>
      <c r="Q203" t="s">
        <v>95</v>
      </c>
      <c r="R203">
        <v>33164287</v>
      </c>
      <c r="S203" t="s">
        <v>69</v>
      </c>
    </row>
    <row r="204" spans="1:19" x14ac:dyDescent="0.25">
      <c r="A204">
        <v>203</v>
      </c>
      <c r="B204" t="s">
        <v>1465</v>
      </c>
      <c r="C204" t="s">
        <v>1466</v>
      </c>
      <c r="D204" t="s">
        <v>1467</v>
      </c>
      <c r="E204" t="s">
        <v>111</v>
      </c>
      <c r="F204" t="s">
        <v>1468</v>
      </c>
      <c r="G204" t="s">
        <v>1469</v>
      </c>
      <c r="H204">
        <v>14</v>
      </c>
      <c r="I204">
        <v>14</v>
      </c>
      <c r="J204">
        <v>2018</v>
      </c>
      <c r="K204">
        <v>45</v>
      </c>
      <c r="L204">
        <v>2</v>
      </c>
      <c r="M204">
        <v>304</v>
      </c>
      <c r="N204">
        <v>317</v>
      </c>
      <c r="O204" t="s">
        <v>69</v>
      </c>
      <c r="P204" t="s">
        <v>1471</v>
      </c>
      <c r="Q204" t="s">
        <v>69</v>
      </c>
      <c r="R204" t="s">
        <v>69</v>
      </c>
      <c r="S204" t="s">
        <v>69</v>
      </c>
    </row>
    <row r="205" spans="1:19" x14ac:dyDescent="0.25">
      <c r="A205">
        <v>204</v>
      </c>
      <c r="B205" t="s">
        <v>785</v>
      </c>
      <c r="C205" t="s">
        <v>786</v>
      </c>
      <c r="D205" t="s">
        <v>787</v>
      </c>
      <c r="E205" t="s">
        <v>717</v>
      </c>
      <c r="F205" t="s">
        <v>788</v>
      </c>
      <c r="G205" t="s">
        <v>789</v>
      </c>
      <c r="H205">
        <v>8</v>
      </c>
      <c r="I205">
        <v>8</v>
      </c>
      <c r="J205">
        <v>2019</v>
      </c>
      <c r="K205">
        <v>11</v>
      </c>
      <c r="L205">
        <v>7</v>
      </c>
      <c r="M205" t="s">
        <v>69</v>
      </c>
      <c r="N205" t="s">
        <v>69</v>
      </c>
      <c r="O205">
        <v>108</v>
      </c>
      <c r="P205" t="s">
        <v>792</v>
      </c>
      <c r="Q205" t="s">
        <v>69</v>
      </c>
      <c r="R205" t="s">
        <v>69</v>
      </c>
      <c r="S205" t="s">
        <v>69</v>
      </c>
    </row>
    <row r="206" spans="1:19" x14ac:dyDescent="0.25">
      <c r="A206">
        <v>205</v>
      </c>
      <c r="B206" t="s">
        <v>3325</v>
      </c>
      <c r="C206" t="s">
        <v>3326</v>
      </c>
      <c r="D206" t="s">
        <v>3327</v>
      </c>
      <c r="E206" t="s">
        <v>3328</v>
      </c>
      <c r="F206" t="s">
        <v>3329</v>
      </c>
      <c r="G206" t="s">
        <v>3330</v>
      </c>
      <c r="H206">
        <v>4</v>
      </c>
      <c r="I206">
        <v>4</v>
      </c>
      <c r="J206">
        <v>2013</v>
      </c>
      <c r="K206">
        <v>87</v>
      </c>
      <c r="L206" t="s">
        <v>69</v>
      </c>
      <c r="M206">
        <v>62</v>
      </c>
      <c r="N206">
        <v>74</v>
      </c>
      <c r="O206" t="s">
        <v>69</v>
      </c>
      <c r="P206" t="s">
        <v>3332</v>
      </c>
      <c r="Q206" t="s">
        <v>69</v>
      </c>
      <c r="R206">
        <v>23079542</v>
      </c>
      <c r="S206" t="s">
        <v>69</v>
      </c>
    </row>
    <row r="207" spans="1:19" x14ac:dyDescent="0.25">
      <c r="A207">
        <v>206</v>
      </c>
      <c r="B207" t="s">
        <v>5192</v>
      </c>
      <c r="C207" t="s">
        <v>5192</v>
      </c>
      <c r="D207" t="s">
        <v>5193</v>
      </c>
      <c r="E207" t="s">
        <v>386</v>
      </c>
      <c r="F207" t="s">
        <v>5194</v>
      </c>
      <c r="G207" t="s">
        <v>5195</v>
      </c>
      <c r="H207">
        <v>276</v>
      </c>
      <c r="I207">
        <v>281</v>
      </c>
      <c r="J207">
        <v>2003</v>
      </c>
      <c r="K207">
        <v>57</v>
      </c>
      <c r="L207">
        <v>1</v>
      </c>
      <c r="M207">
        <v>182</v>
      </c>
      <c r="N207">
        <v>190</v>
      </c>
      <c r="O207" t="s">
        <v>69</v>
      </c>
      <c r="P207" t="s">
        <v>69</v>
      </c>
      <c r="Q207" t="s">
        <v>69</v>
      </c>
      <c r="R207">
        <v>12643581</v>
      </c>
      <c r="S207" t="s">
        <v>69</v>
      </c>
    </row>
    <row r="208" spans="1:19" x14ac:dyDescent="0.25">
      <c r="A208">
        <v>207</v>
      </c>
      <c r="B208" t="s">
        <v>1299</v>
      </c>
      <c r="C208" t="s">
        <v>1300</v>
      </c>
      <c r="D208" t="s">
        <v>1301</v>
      </c>
      <c r="E208" t="s">
        <v>1302</v>
      </c>
      <c r="F208" t="s">
        <v>1303</v>
      </c>
      <c r="G208" t="s">
        <v>1304</v>
      </c>
      <c r="H208">
        <v>4</v>
      </c>
      <c r="I208">
        <v>4</v>
      </c>
      <c r="J208">
        <v>2018</v>
      </c>
      <c r="K208">
        <v>19</v>
      </c>
      <c r="L208">
        <v>4</v>
      </c>
      <c r="M208">
        <v>1007</v>
      </c>
      <c r="N208">
        <v>1024</v>
      </c>
      <c r="O208" t="s">
        <v>69</v>
      </c>
      <c r="P208" t="s">
        <v>1307</v>
      </c>
      <c r="Q208" t="s">
        <v>69</v>
      </c>
      <c r="R208" t="s">
        <v>69</v>
      </c>
      <c r="S208" t="s">
        <v>69</v>
      </c>
    </row>
    <row r="209" spans="1:19" x14ac:dyDescent="0.25">
      <c r="A209">
        <v>208</v>
      </c>
      <c r="B209" t="s">
        <v>3103</v>
      </c>
      <c r="C209" t="s">
        <v>3104</v>
      </c>
      <c r="D209" t="s">
        <v>3105</v>
      </c>
      <c r="E209" t="s">
        <v>3106</v>
      </c>
      <c r="F209" t="s">
        <v>3107</v>
      </c>
      <c r="G209" t="s">
        <v>3108</v>
      </c>
      <c r="H209">
        <v>14</v>
      </c>
      <c r="I209">
        <v>15</v>
      </c>
      <c r="J209">
        <v>2014</v>
      </c>
      <c r="K209">
        <v>55</v>
      </c>
      <c r="L209">
        <v>1</v>
      </c>
      <c r="M209">
        <v>101</v>
      </c>
      <c r="N209">
        <v>112</v>
      </c>
      <c r="O209" t="s">
        <v>69</v>
      </c>
      <c r="P209" t="s">
        <v>3111</v>
      </c>
      <c r="Q209" t="s">
        <v>69</v>
      </c>
      <c r="R209">
        <v>23982179</v>
      </c>
      <c r="S209" t="s">
        <v>69</v>
      </c>
    </row>
    <row r="210" spans="1:19" x14ac:dyDescent="0.25">
      <c r="A210">
        <v>209</v>
      </c>
      <c r="B210" t="s">
        <v>2909</v>
      </c>
      <c r="C210" t="s">
        <v>2910</v>
      </c>
      <c r="D210" t="s">
        <v>2911</v>
      </c>
      <c r="E210" t="s">
        <v>386</v>
      </c>
      <c r="F210" t="s">
        <v>2912</v>
      </c>
      <c r="G210" t="s">
        <v>2913</v>
      </c>
      <c r="H210">
        <v>13</v>
      </c>
      <c r="I210">
        <v>13</v>
      </c>
      <c r="J210">
        <v>2014</v>
      </c>
      <c r="K210">
        <v>68</v>
      </c>
      <c r="L210">
        <v>8</v>
      </c>
      <c r="M210">
        <v>2259</v>
      </c>
      <c r="N210">
        <v>2274</v>
      </c>
      <c r="O210" t="s">
        <v>69</v>
      </c>
      <c r="P210" t="s">
        <v>2916</v>
      </c>
      <c r="Q210" t="s">
        <v>69</v>
      </c>
      <c r="R210">
        <v>24749863</v>
      </c>
      <c r="S210" t="s">
        <v>69</v>
      </c>
    </row>
    <row r="211" spans="1:19" x14ac:dyDescent="0.25">
      <c r="A211">
        <v>210</v>
      </c>
      <c r="B211" t="s">
        <v>270</v>
      </c>
      <c r="C211" t="s">
        <v>271</v>
      </c>
      <c r="D211" t="s">
        <v>272</v>
      </c>
      <c r="E211" t="s">
        <v>273</v>
      </c>
      <c r="F211" t="s">
        <v>274</v>
      </c>
      <c r="G211" t="s">
        <v>275</v>
      </c>
      <c r="H211">
        <v>1</v>
      </c>
      <c r="I211">
        <v>1</v>
      </c>
      <c r="J211">
        <v>2020</v>
      </c>
      <c r="K211">
        <v>137</v>
      </c>
      <c r="L211">
        <v>3</v>
      </c>
      <c r="M211" t="s">
        <v>69</v>
      </c>
      <c r="N211" t="s">
        <v>69</v>
      </c>
      <c r="O211" t="s">
        <v>279</v>
      </c>
      <c r="P211" t="s">
        <v>280</v>
      </c>
      <c r="Q211" t="s">
        <v>69</v>
      </c>
      <c r="R211" t="s">
        <v>69</v>
      </c>
      <c r="S211" t="s">
        <v>69</v>
      </c>
    </row>
    <row r="212" spans="1:19" x14ac:dyDescent="0.25">
      <c r="A212">
        <v>211</v>
      </c>
      <c r="B212" t="s">
        <v>5127</v>
      </c>
      <c r="C212" t="s">
        <v>5127</v>
      </c>
      <c r="D212" t="s">
        <v>5128</v>
      </c>
      <c r="E212" t="s">
        <v>5129</v>
      </c>
      <c r="F212" t="s">
        <v>69</v>
      </c>
      <c r="G212" t="s">
        <v>5130</v>
      </c>
      <c r="H212">
        <v>33</v>
      </c>
      <c r="I212">
        <v>33</v>
      </c>
      <c r="J212">
        <v>2004</v>
      </c>
      <c r="K212">
        <v>83</v>
      </c>
      <c r="L212">
        <v>1</v>
      </c>
      <c r="M212">
        <v>31</v>
      </c>
      <c r="N212">
        <v>39</v>
      </c>
      <c r="O212" t="s">
        <v>69</v>
      </c>
      <c r="P212" t="s">
        <v>5133</v>
      </c>
      <c r="Q212" t="s">
        <v>69</v>
      </c>
      <c r="R212">
        <v>15125064</v>
      </c>
      <c r="S212" t="s">
        <v>69</v>
      </c>
    </row>
    <row r="213" spans="1:19" x14ac:dyDescent="0.25">
      <c r="A213">
        <v>212</v>
      </c>
      <c r="B213" t="s">
        <v>4664</v>
      </c>
      <c r="C213" t="s">
        <v>4665</v>
      </c>
      <c r="D213" t="s">
        <v>4666</v>
      </c>
      <c r="E213" t="s">
        <v>1168</v>
      </c>
      <c r="F213" t="s">
        <v>69</v>
      </c>
      <c r="G213" t="s">
        <v>4667</v>
      </c>
      <c r="H213">
        <v>52</v>
      </c>
      <c r="I213">
        <v>53</v>
      </c>
      <c r="J213">
        <v>2008</v>
      </c>
      <c r="K213">
        <v>179</v>
      </c>
      <c r="L213">
        <v>3</v>
      </c>
      <c r="M213">
        <v>1713</v>
      </c>
      <c r="N213">
        <v>1720</v>
      </c>
      <c r="O213" t="s">
        <v>69</v>
      </c>
      <c r="P213" t="s">
        <v>4668</v>
      </c>
      <c r="Q213" t="s">
        <v>69</v>
      </c>
      <c r="R213">
        <v>18562650</v>
      </c>
      <c r="S213" t="s">
        <v>69</v>
      </c>
    </row>
    <row r="214" spans="1:19" x14ac:dyDescent="0.25">
      <c r="A214">
        <v>213</v>
      </c>
      <c r="B214" t="s">
        <v>4417</v>
      </c>
      <c r="C214" t="s">
        <v>4418</v>
      </c>
      <c r="D214" t="s">
        <v>4419</v>
      </c>
      <c r="E214" t="s">
        <v>4420</v>
      </c>
      <c r="F214" t="s">
        <v>69</v>
      </c>
      <c r="G214" t="s">
        <v>4421</v>
      </c>
      <c r="H214">
        <v>14</v>
      </c>
      <c r="I214">
        <v>14</v>
      </c>
      <c r="J214">
        <v>2009</v>
      </c>
      <c r="K214">
        <v>4</v>
      </c>
      <c r="L214" t="s">
        <v>69</v>
      </c>
      <c r="M214" t="s">
        <v>69</v>
      </c>
      <c r="N214" t="s">
        <v>69</v>
      </c>
      <c r="O214">
        <v>28</v>
      </c>
      <c r="P214" t="s">
        <v>4423</v>
      </c>
      <c r="Q214" t="s">
        <v>69</v>
      </c>
      <c r="R214">
        <v>19703318</v>
      </c>
      <c r="S214" t="s">
        <v>69</v>
      </c>
    </row>
    <row r="215" spans="1:19" x14ac:dyDescent="0.25">
      <c r="A215">
        <v>214</v>
      </c>
      <c r="B215" t="s">
        <v>697</v>
      </c>
      <c r="C215" t="s">
        <v>698</v>
      </c>
      <c r="D215" t="s">
        <v>699</v>
      </c>
      <c r="E215" t="s">
        <v>332</v>
      </c>
      <c r="F215" t="s">
        <v>700</v>
      </c>
      <c r="G215" t="s">
        <v>701</v>
      </c>
      <c r="H215">
        <v>1</v>
      </c>
      <c r="I215">
        <v>1</v>
      </c>
      <c r="J215">
        <v>2019</v>
      </c>
      <c r="K215">
        <v>139</v>
      </c>
      <c r="L215" t="s">
        <v>69</v>
      </c>
      <c r="M215" t="s">
        <v>69</v>
      </c>
      <c r="N215" t="s">
        <v>69</v>
      </c>
      <c r="O215">
        <v>106560</v>
      </c>
      <c r="P215" t="s">
        <v>702</v>
      </c>
      <c r="Q215" t="s">
        <v>69</v>
      </c>
      <c r="R215">
        <v>31323336</v>
      </c>
      <c r="S215" t="s">
        <v>69</v>
      </c>
    </row>
    <row r="216" spans="1:19" x14ac:dyDescent="0.25">
      <c r="A216">
        <v>215</v>
      </c>
      <c r="B216" t="s">
        <v>4228</v>
      </c>
      <c r="C216" t="s">
        <v>4229</v>
      </c>
      <c r="D216" t="s">
        <v>4230</v>
      </c>
      <c r="E216" t="s">
        <v>72</v>
      </c>
      <c r="F216" t="s">
        <v>4231</v>
      </c>
      <c r="G216" t="s">
        <v>4232</v>
      </c>
      <c r="H216">
        <v>45</v>
      </c>
      <c r="I216">
        <v>47</v>
      </c>
      <c r="J216">
        <v>2010</v>
      </c>
      <c r="K216">
        <v>19</v>
      </c>
      <c r="L216">
        <v>24</v>
      </c>
      <c r="M216">
        <v>5452</v>
      </c>
      <c r="N216">
        <v>5468</v>
      </c>
      <c r="O216" t="s">
        <v>69</v>
      </c>
      <c r="P216" t="s">
        <v>4235</v>
      </c>
      <c r="Q216" t="s">
        <v>69</v>
      </c>
      <c r="R216">
        <v>21073588</v>
      </c>
      <c r="S216" t="s">
        <v>69</v>
      </c>
    </row>
    <row r="217" spans="1:19" x14ac:dyDescent="0.25">
      <c r="A217">
        <v>216</v>
      </c>
      <c r="B217" t="s">
        <v>2718</v>
      </c>
      <c r="C217" t="s">
        <v>2719</v>
      </c>
      <c r="D217" t="s">
        <v>2720</v>
      </c>
      <c r="E217" t="s">
        <v>2721</v>
      </c>
      <c r="F217" t="s">
        <v>69</v>
      </c>
      <c r="G217" t="s">
        <v>2722</v>
      </c>
      <c r="H217">
        <v>877</v>
      </c>
      <c r="I217">
        <v>912</v>
      </c>
      <c r="J217">
        <v>2014</v>
      </c>
      <c r="K217">
        <v>346</v>
      </c>
      <c r="L217">
        <v>6215</v>
      </c>
      <c r="M217">
        <v>1320</v>
      </c>
      <c r="N217">
        <v>1331</v>
      </c>
      <c r="O217" t="s">
        <v>69</v>
      </c>
      <c r="P217" t="s">
        <v>2726</v>
      </c>
      <c r="Q217" t="s">
        <v>69</v>
      </c>
      <c r="R217">
        <v>25504713</v>
      </c>
      <c r="S217" t="s">
        <v>69</v>
      </c>
    </row>
    <row r="218" spans="1:19" x14ac:dyDescent="0.25">
      <c r="A218">
        <v>217</v>
      </c>
      <c r="B218" t="s">
        <v>3603</v>
      </c>
      <c r="C218" t="s">
        <v>3604</v>
      </c>
      <c r="D218" t="s">
        <v>3605</v>
      </c>
      <c r="E218" t="s">
        <v>1267</v>
      </c>
      <c r="F218" t="s">
        <v>69</v>
      </c>
      <c r="G218" t="s">
        <v>3606</v>
      </c>
      <c r="H218">
        <v>5</v>
      </c>
      <c r="I218">
        <v>5</v>
      </c>
      <c r="J218">
        <v>2012</v>
      </c>
      <c r="K218">
        <v>7</v>
      </c>
      <c r="L218">
        <v>11</v>
      </c>
      <c r="M218" t="s">
        <v>69</v>
      </c>
      <c r="N218" t="s">
        <v>69</v>
      </c>
      <c r="O218" t="s">
        <v>3608</v>
      </c>
      <c r="P218" t="s">
        <v>3609</v>
      </c>
      <c r="Q218" t="s">
        <v>69</v>
      </c>
      <c r="R218">
        <v>23226196</v>
      </c>
      <c r="S218" t="s">
        <v>69</v>
      </c>
    </row>
    <row r="219" spans="1:19" x14ac:dyDescent="0.25">
      <c r="A219">
        <v>218</v>
      </c>
      <c r="B219" t="s">
        <v>1625</v>
      </c>
      <c r="C219" t="s">
        <v>1626</v>
      </c>
      <c r="D219" t="s">
        <v>1627</v>
      </c>
      <c r="E219" t="s">
        <v>72</v>
      </c>
      <c r="F219" t="s">
        <v>1628</v>
      </c>
      <c r="G219" t="s">
        <v>1629</v>
      </c>
      <c r="H219">
        <v>1</v>
      </c>
      <c r="I219">
        <v>1</v>
      </c>
      <c r="J219">
        <v>2017</v>
      </c>
      <c r="K219">
        <v>26</v>
      </c>
      <c r="L219">
        <v>19</v>
      </c>
      <c r="M219">
        <v>4862</v>
      </c>
      <c r="N219">
        <v>4871</v>
      </c>
      <c r="O219" t="s">
        <v>69</v>
      </c>
      <c r="P219" t="s">
        <v>1632</v>
      </c>
      <c r="Q219" t="s">
        <v>69</v>
      </c>
      <c r="R219">
        <v>28752599</v>
      </c>
      <c r="S219" t="s">
        <v>69</v>
      </c>
    </row>
    <row r="220" spans="1:19" x14ac:dyDescent="0.25">
      <c r="A220">
        <v>219</v>
      </c>
      <c r="B220" t="s">
        <v>5044</v>
      </c>
      <c r="C220" t="s">
        <v>5044</v>
      </c>
      <c r="D220" t="s">
        <v>5045</v>
      </c>
      <c r="E220" t="s">
        <v>386</v>
      </c>
      <c r="F220" t="s">
        <v>5046</v>
      </c>
      <c r="G220" t="s">
        <v>5047</v>
      </c>
      <c r="H220">
        <v>219</v>
      </c>
      <c r="I220">
        <v>225</v>
      </c>
      <c r="J220">
        <v>2005</v>
      </c>
      <c r="K220">
        <v>59</v>
      </c>
      <c r="L220">
        <v>9</v>
      </c>
      <c r="M220">
        <v>2033</v>
      </c>
      <c r="N220">
        <v>2047</v>
      </c>
      <c r="O220" t="s">
        <v>69</v>
      </c>
      <c r="P220" t="s">
        <v>69</v>
      </c>
      <c r="Q220" t="s">
        <v>69</v>
      </c>
      <c r="R220">
        <v>16261740</v>
      </c>
      <c r="S220" t="s">
        <v>69</v>
      </c>
    </row>
    <row r="221" spans="1:19" x14ac:dyDescent="0.25">
      <c r="A221">
        <v>220</v>
      </c>
      <c r="B221" t="s">
        <v>3686</v>
      </c>
      <c r="C221" t="s">
        <v>3687</v>
      </c>
      <c r="D221" t="s">
        <v>3688</v>
      </c>
      <c r="E221" t="s">
        <v>1168</v>
      </c>
      <c r="F221" t="s">
        <v>69</v>
      </c>
      <c r="G221" t="s">
        <v>3689</v>
      </c>
      <c r="H221">
        <v>14</v>
      </c>
      <c r="I221">
        <v>14</v>
      </c>
      <c r="J221">
        <v>2012</v>
      </c>
      <c r="K221">
        <v>191</v>
      </c>
      <c r="L221">
        <v>4</v>
      </c>
      <c r="M221">
        <v>1239</v>
      </c>
      <c r="N221">
        <v>1255</v>
      </c>
      <c r="O221" t="s">
        <v>69</v>
      </c>
      <c r="P221" t="s">
        <v>3691</v>
      </c>
      <c r="Q221" t="s">
        <v>69</v>
      </c>
      <c r="R221">
        <v>22595242</v>
      </c>
      <c r="S221" t="s">
        <v>69</v>
      </c>
    </row>
    <row r="222" spans="1:19" x14ac:dyDescent="0.25">
      <c r="A222">
        <v>221</v>
      </c>
      <c r="B222" t="s">
        <v>2918</v>
      </c>
      <c r="C222" t="s">
        <v>2919</v>
      </c>
      <c r="D222" t="s">
        <v>2920</v>
      </c>
      <c r="E222" t="s">
        <v>2921</v>
      </c>
      <c r="F222" t="s">
        <v>69</v>
      </c>
      <c r="G222" t="s">
        <v>2922</v>
      </c>
      <c r="H222">
        <v>4</v>
      </c>
      <c r="I222">
        <v>6</v>
      </c>
      <c r="J222">
        <v>2014</v>
      </c>
      <c r="K222">
        <v>161</v>
      </c>
      <c r="L222">
        <v>8</v>
      </c>
      <c r="M222">
        <v>1919</v>
      </c>
      <c r="N222">
        <v>1930</v>
      </c>
      <c r="O222" t="s">
        <v>69</v>
      </c>
      <c r="P222" t="s">
        <v>2924</v>
      </c>
      <c r="Q222" t="s">
        <v>69</v>
      </c>
      <c r="R222" t="s">
        <v>69</v>
      </c>
      <c r="S222" t="s">
        <v>69</v>
      </c>
    </row>
    <row r="223" spans="1:19" x14ac:dyDescent="0.25">
      <c r="A223">
        <v>222</v>
      </c>
      <c r="B223" t="s">
        <v>2336</v>
      </c>
      <c r="C223" t="s">
        <v>2337</v>
      </c>
      <c r="D223" t="s">
        <v>2338</v>
      </c>
      <c r="E223" t="s">
        <v>174</v>
      </c>
      <c r="F223" t="s">
        <v>2339</v>
      </c>
      <c r="G223" t="s">
        <v>2340</v>
      </c>
      <c r="H223">
        <v>11</v>
      </c>
      <c r="I223">
        <v>11</v>
      </c>
      <c r="J223">
        <v>2016</v>
      </c>
      <c r="K223">
        <v>4</v>
      </c>
      <c r="L223" t="s">
        <v>69</v>
      </c>
      <c r="M223" t="s">
        <v>69</v>
      </c>
      <c r="N223" t="s">
        <v>69</v>
      </c>
      <c r="O223" t="s">
        <v>2344</v>
      </c>
      <c r="P223" t="s">
        <v>2345</v>
      </c>
      <c r="Q223" t="s">
        <v>69</v>
      </c>
      <c r="R223">
        <v>26788433</v>
      </c>
      <c r="S223" t="s">
        <v>69</v>
      </c>
    </row>
    <row r="224" spans="1:19" x14ac:dyDescent="0.25">
      <c r="A224">
        <v>223</v>
      </c>
      <c r="B224" t="s">
        <v>4512</v>
      </c>
      <c r="C224" t="s">
        <v>4513</v>
      </c>
      <c r="D224" t="s">
        <v>4514</v>
      </c>
      <c r="E224" t="s">
        <v>416</v>
      </c>
      <c r="F224" t="s">
        <v>4515</v>
      </c>
      <c r="G224" t="s">
        <v>4516</v>
      </c>
      <c r="H224">
        <v>15</v>
      </c>
      <c r="I224">
        <v>15</v>
      </c>
      <c r="J224">
        <v>2009</v>
      </c>
      <c r="K224">
        <v>26</v>
      </c>
      <c r="L224">
        <v>3</v>
      </c>
      <c r="M224">
        <v>567</v>
      </c>
      <c r="N224">
        <v>578</v>
      </c>
      <c r="O224" t="s">
        <v>69</v>
      </c>
      <c r="P224" t="s">
        <v>4519</v>
      </c>
      <c r="Q224" t="s">
        <v>69</v>
      </c>
      <c r="R224">
        <v>19088380</v>
      </c>
      <c r="S224" t="s">
        <v>69</v>
      </c>
    </row>
    <row r="225" spans="1:19" x14ac:dyDescent="0.25">
      <c r="A225">
        <v>224</v>
      </c>
      <c r="B225" t="s">
        <v>2500</v>
      </c>
      <c r="C225" t="s">
        <v>2501</v>
      </c>
      <c r="D225" t="s">
        <v>2502</v>
      </c>
      <c r="E225" t="s">
        <v>1757</v>
      </c>
      <c r="F225" t="s">
        <v>2503</v>
      </c>
      <c r="G225" t="s">
        <v>2504</v>
      </c>
      <c r="H225">
        <v>18</v>
      </c>
      <c r="I225">
        <v>18</v>
      </c>
      <c r="J225">
        <v>2015</v>
      </c>
      <c r="K225">
        <v>6</v>
      </c>
      <c r="L225">
        <v>8</v>
      </c>
      <c r="M225">
        <v>938</v>
      </c>
      <c r="N225">
        <v>948</v>
      </c>
      <c r="O225" t="s">
        <v>69</v>
      </c>
      <c r="P225" t="s">
        <v>2506</v>
      </c>
      <c r="Q225" t="s">
        <v>69</v>
      </c>
      <c r="R225" t="s">
        <v>69</v>
      </c>
      <c r="S225" t="s">
        <v>69</v>
      </c>
    </row>
    <row r="226" spans="1:19" x14ac:dyDescent="0.25">
      <c r="A226">
        <v>225</v>
      </c>
      <c r="B226" t="s">
        <v>4111</v>
      </c>
      <c r="C226" t="s">
        <v>4112</v>
      </c>
      <c r="D226" t="s">
        <v>4113</v>
      </c>
      <c r="E226" t="s">
        <v>1031</v>
      </c>
      <c r="F226" t="s">
        <v>4114</v>
      </c>
      <c r="G226" t="s">
        <v>4115</v>
      </c>
      <c r="H226">
        <v>22</v>
      </c>
      <c r="I226">
        <v>25</v>
      </c>
      <c r="J226">
        <v>2011</v>
      </c>
      <c r="K226">
        <v>102</v>
      </c>
      <c r="L226">
        <v>3</v>
      </c>
      <c r="M226">
        <v>471</v>
      </c>
      <c r="N226">
        <v>482</v>
      </c>
      <c r="O226" t="s">
        <v>69</v>
      </c>
      <c r="P226" t="s">
        <v>4117</v>
      </c>
      <c r="Q226" t="s">
        <v>69</v>
      </c>
      <c r="R226" t="s">
        <v>69</v>
      </c>
      <c r="S226" t="s">
        <v>69</v>
      </c>
    </row>
    <row r="227" spans="1:19" x14ac:dyDescent="0.25">
      <c r="A227">
        <v>226</v>
      </c>
      <c r="B227" t="s">
        <v>3465</v>
      </c>
      <c r="C227" t="s">
        <v>3466</v>
      </c>
      <c r="D227" t="s">
        <v>3467</v>
      </c>
      <c r="E227" t="s">
        <v>111</v>
      </c>
      <c r="F227" t="s">
        <v>3468</v>
      </c>
      <c r="G227" t="s">
        <v>3469</v>
      </c>
      <c r="H227">
        <v>21</v>
      </c>
      <c r="I227">
        <v>21</v>
      </c>
      <c r="J227">
        <v>2013</v>
      </c>
      <c r="K227">
        <v>40</v>
      </c>
      <c r="L227">
        <v>4</v>
      </c>
      <c r="M227">
        <v>720</v>
      </c>
      <c r="N227">
        <v>731</v>
      </c>
      <c r="O227" t="s">
        <v>69</v>
      </c>
      <c r="P227" t="s">
        <v>3472</v>
      </c>
      <c r="Q227" t="s">
        <v>69</v>
      </c>
      <c r="R227" t="s">
        <v>69</v>
      </c>
      <c r="S227" t="s">
        <v>69</v>
      </c>
    </row>
    <row r="228" spans="1:19" x14ac:dyDescent="0.25">
      <c r="A228">
        <v>227</v>
      </c>
      <c r="B228" t="s">
        <v>1427</v>
      </c>
      <c r="C228" t="s">
        <v>1428</v>
      </c>
      <c r="D228" t="s">
        <v>1429</v>
      </c>
      <c r="E228" t="s">
        <v>72</v>
      </c>
      <c r="F228" t="s">
        <v>1430</v>
      </c>
      <c r="G228" t="s">
        <v>1431</v>
      </c>
      <c r="H228">
        <v>10</v>
      </c>
      <c r="I228">
        <v>10</v>
      </c>
      <c r="J228">
        <v>2018</v>
      </c>
      <c r="K228">
        <v>27</v>
      </c>
      <c r="L228">
        <v>5</v>
      </c>
      <c r="M228">
        <v>1214</v>
      </c>
      <c r="N228">
        <v>1228</v>
      </c>
      <c r="O228" t="s">
        <v>69</v>
      </c>
      <c r="P228" t="s">
        <v>1434</v>
      </c>
      <c r="Q228" t="s">
        <v>69</v>
      </c>
      <c r="R228">
        <v>29134729</v>
      </c>
      <c r="S228" t="s">
        <v>69</v>
      </c>
    </row>
    <row r="229" spans="1:19" x14ac:dyDescent="0.25">
      <c r="A229">
        <v>228</v>
      </c>
      <c r="B229" t="s">
        <v>4443</v>
      </c>
      <c r="C229" t="s">
        <v>4444</v>
      </c>
      <c r="D229" t="s">
        <v>4445</v>
      </c>
      <c r="E229" t="s">
        <v>3486</v>
      </c>
      <c r="F229" t="s">
        <v>69</v>
      </c>
      <c r="G229" t="s">
        <v>4446</v>
      </c>
      <c r="H229">
        <v>14</v>
      </c>
      <c r="I229">
        <v>15</v>
      </c>
      <c r="J229">
        <v>2009</v>
      </c>
      <c r="K229">
        <v>40</v>
      </c>
      <c r="L229">
        <v>4</v>
      </c>
      <c r="M229">
        <v>430</v>
      </c>
      <c r="N229">
        <v>439</v>
      </c>
      <c r="O229" t="s">
        <v>69</v>
      </c>
      <c r="P229" t="s">
        <v>4449</v>
      </c>
      <c r="Q229" t="s">
        <v>69</v>
      </c>
      <c r="R229" t="s">
        <v>69</v>
      </c>
      <c r="S229" t="s">
        <v>69</v>
      </c>
    </row>
    <row r="230" spans="1:19" x14ac:dyDescent="0.25">
      <c r="A230">
        <v>229</v>
      </c>
      <c r="B230" t="s">
        <v>2589</v>
      </c>
      <c r="C230" t="s">
        <v>2590</v>
      </c>
      <c r="D230" t="s">
        <v>2591</v>
      </c>
      <c r="E230" t="s">
        <v>1267</v>
      </c>
      <c r="F230" t="s">
        <v>69</v>
      </c>
      <c r="G230" t="s">
        <v>2592</v>
      </c>
      <c r="H230">
        <v>9</v>
      </c>
      <c r="I230">
        <v>9</v>
      </c>
      <c r="J230">
        <v>2015</v>
      </c>
      <c r="K230">
        <v>10</v>
      </c>
      <c r="L230">
        <v>4</v>
      </c>
      <c r="M230" t="s">
        <v>69</v>
      </c>
      <c r="N230" t="s">
        <v>69</v>
      </c>
      <c r="O230" t="s">
        <v>2595</v>
      </c>
      <c r="P230" t="s">
        <v>2596</v>
      </c>
      <c r="Q230" t="s">
        <v>69</v>
      </c>
      <c r="R230">
        <v>25856095</v>
      </c>
      <c r="S230" t="s">
        <v>69</v>
      </c>
    </row>
    <row r="231" spans="1:19" x14ac:dyDescent="0.25">
      <c r="A231">
        <v>230</v>
      </c>
      <c r="B231" t="s">
        <v>5232</v>
      </c>
      <c r="C231" t="s">
        <v>5232</v>
      </c>
      <c r="D231" t="s">
        <v>5233</v>
      </c>
      <c r="E231" t="s">
        <v>1950</v>
      </c>
      <c r="F231" t="s">
        <v>69</v>
      </c>
      <c r="G231" t="s">
        <v>5234</v>
      </c>
      <c r="H231">
        <v>182</v>
      </c>
      <c r="I231">
        <v>186</v>
      </c>
      <c r="J231">
        <v>1999</v>
      </c>
      <c r="K231">
        <v>22</v>
      </c>
      <c r="L231">
        <v>1</v>
      </c>
      <c r="M231">
        <v>78</v>
      </c>
      <c r="N231">
        <v>81</v>
      </c>
      <c r="O231" t="s">
        <v>69</v>
      </c>
      <c r="P231" t="s">
        <v>5237</v>
      </c>
      <c r="Q231" t="s">
        <v>69</v>
      </c>
      <c r="R231">
        <v>10319866</v>
      </c>
      <c r="S231" t="s">
        <v>69</v>
      </c>
    </row>
    <row r="232" spans="1:19" x14ac:dyDescent="0.25">
      <c r="A232">
        <v>231</v>
      </c>
      <c r="B232" t="s">
        <v>2379</v>
      </c>
      <c r="C232" t="s">
        <v>2380</v>
      </c>
      <c r="D232" t="s">
        <v>2381</v>
      </c>
      <c r="E232" t="s">
        <v>111</v>
      </c>
      <c r="F232" t="s">
        <v>2382</v>
      </c>
      <c r="G232" t="s">
        <v>2383</v>
      </c>
      <c r="H232">
        <v>9</v>
      </c>
      <c r="I232">
        <v>9</v>
      </c>
      <c r="J232">
        <v>2015</v>
      </c>
      <c r="K232">
        <v>42</v>
      </c>
      <c r="L232">
        <v>11</v>
      </c>
      <c r="M232">
        <v>2197</v>
      </c>
      <c r="N232">
        <v>2208</v>
      </c>
      <c r="O232" t="s">
        <v>69</v>
      </c>
      <c r="P232" t="s">
        <v>2386</v>
      </c>
      <c r="Q232" t="s">
        <v>69</v>
      </c>
      <c r="R232" t="s">
        <v>69</v>
      </c>
      <c r="S232" t="s">
        <v>69</v>
      </c>
    </row>
    <row r="233" spans="1:19" x14ac:dyDescent="0.25">
      <c r="A233">
        <v>232</v>
      </c>
      <c r="B233" t="s">
        <v>3234</v>
      </c>
      <c r="C233" t="s">
        <v>3235</v>
      </c>
      <c r="D233" t="s">
        <v>3236</v>
      </c>
      <c r="E233" t="s">
        <v>3237</v>
      </c>
      <c r="F233" t="s">
        <v>3238</v>
      </c>
      <c r="G233" t="s">
        <v>3239</v>
      </c>
      <c r="H233">
        <v>6</v>
      </c>
      <c r="I233">
        <v>7</v>
      </c>
      <c r="J233">
        <v>2013</v>
      </c>
      <c r="K233">
        <v>59</v>
      </c>
      <c r="L233">
        <v>5</v>
      </c>
      <c r="M233">
        <v>613</v>
      </c>
      <c r="N233">
        <v>627</v>
      </c>
      <c r="O233" t="s">
        <v>69</v>
      </c>
      <c r="P233" t="s">
        <v>3241</v>
      </c>
      <c r="Q233" t="s">
        <v>69</v>
      </c>
      <c r="R233" t="s">
        <v>69</v>
      </c>
      <c r="S233" t="s">
        <v>69</v>
      </c>
    </row>
    <row r="234" spans="1:19" x14ac:dyDescent="0.25">
      <c r="A234">
        <v>233</v>
      </c>
      <c r="B234" t="s">
        <v>2262</v>
      </c>
      <c r="C234" t="s">
        <v>2263</v>
      </c>
      <c r="D234" t="s">
        <v>2264</v>
      </c>
      <c r="E234" t="s">
        <v>72</v>
      </c>
      <c r="F234" t="s">
        <v>2265</v>
      </c>
      <c r="G234" t="s">
        <v>2266</v>
      </c>
      <c r="H234">
        <v>16</v>
      </c>
      <c r="I234">
        <v>17</v>
      </c>
      <c r="J234">
        <v>2016</v>
      </c>
      <c r="K234">
        <v>25</v>
      </c>
      <c r="L234">
        <v>7</v>
      </c>
      <c r="M234">
        <v>1610</v>
      </c>
      <c r="N234">
        <v>1625</v>
      </c>
      <c r="O234" t="s">
        <v>69</v>
      </c>
      <c r="P234" t="s">
        <v>2269</v>
      </c>
      <c r="Q234" t="s">
        <v>69</v>
      </c>
      <c r="R234">
        <v>26547282</v>
      </c>
      <c r="S234" t="s">
        <v>69</v>
      </c>
    </row>
    <row r="235" spans="1:19" x14ac:dyDescent="0.25">
      <c r="A235">
        <v>234</v>
      </c>
      <c r="B235" t="s">
        <v>959</v>
      </c>
      <c r="C235" t="s">
        <v>960</v>
      </c>
      <c r="D235" t="s">
        <v>961</v>
      </c>
      <c r="E235" t="s">
        <v>332</v>
      </c>
      <c r="F235" t="s">
        <v>962</v>
      </c>
      <c r="G235" t="s">
        <v>963</v>
      </c>
      <c r="H235">
        <v>2</v>
      </c>
      <c r="I235">
        <v>2</v>
      </c>
      <c r="J235">
        <v>2019</v>
      </c>
      <c r="K235">
        <v>131</v>
      </c>
      <c r="L235" t="s">
        <v>69</v>
      </c>
      <c r="M235">
        <v>48</v>
      </c>
      <c r="N235">
        <v>54</v>
      </c>
      <c r="O235" t="s">
        <v>69</v>
      </c>
      <c r="P235" t="s">
        <v>966</v>
      </c>
      <c r="Q235" t="s">
        <v>69</v>
      </c>
      <c r="R235">
        <v>30367975</v>
      </c>
      <c r="S235" t="s">
        <v>69</v>
      </c>
    </row>
    <row r="236" spans="1:19" x14ac:dyDescent="0.25">
      <c r="A236">
        <v>235</v>
      </c>
      <c r="B236" t="s">
        <v>4391</v>
      </c>
      <c r="C236" t="s">
        <v>4392</v>
      </c>
      <c r="D236" t="s">
        <v>4393</v>
      </c>
      <c r="E236" t="s">
        <v>215</v>
      </c>
      <c r="F236" t="s">
        <v>4394</v>
      </c>
      <c r="G236" t="s">
        <v>4395</v>
      </c>
      <c r="H236">
        <v>30</v>
      </c>
      <c r="I236">
        <v>30</v>
      </c>
      <c r="J236">
        <v>2009</v>
      </c>
      <c r="K236">
        <v>22</v>
      </c>
      <c r="L236">
        <v>10</v>
      </c>
      <c r="M236">
        <v>2000</v>
      </c>
      <c r="N236">
        <v>2011</v>
      </c>
      <c r="O236" t="s">
        <v>69</v>
      </c>
      <c r="P236" t="s">
        <v>4398</v>
      </c>
      <c r="Q236" t="s">
        <v>69</v>
      </c>
      <c r="R236">
        <v>19678865</v>
      </c>
      <c r="S236" t="s">
        <v>69</v>
      </c>
    </row>
    <row r="237" spans="1:19" x14ac:dyDescent="0.25">
      <c r="A237">
        <v>236</v>
      </c>
      <c r="B237" t="s">
        <v>1660</v>
      </c>
      <c r="C237" t="s">
        <v>1661</v>
      </c>
      <c r="D237" t="s">
        <v>1662</v>
      </c>
      <c r="E237" t="s">
        <v>1168</v>
      </c>
      <c r="F237" t="s">
        <v>1663</v>
      </c>
      <c r="G237" t="s">
        <v>1664</v>
      </c>
      <c r="H237">
        <v>7</v>
      </c>
      <c r="I237">
        <v>7</v>
      </c>
      <c r="J237">
        <v>2017</v>
      </c>
      <c r="K237">
        <v>207</v>
      </c>
      <c r="L237">
        <v>1</v>
      </c>
      <c r="M237">
        <v>241</v>
      </c>
      <c r="N237">
        <v>253</v>
      </c>
      <c r="O237" t="s">
        <v>69</v>
      </c>
      <c r="P237" t="s">
        <v>1665</v>
      </c>
      <c r="Q237" t="s">
        <v>69</v>
      </c>
      <c r="R237">
        <v>28696217</v>
      </c>
      <c r="S237" t="s">
        <v>69</v>
      </c>
    </row>
    <row r="238" spans="1:19" x14ac:dyDescent="0.25">
      <c r="A238">
        <v>237</v>
      </c>
      <c r="B238" t="s">
        <v>1246</v>
      </c>
      <c r="C238" t="s">
        <v>1247</v>
      </c>
      <c r="D238" t="s">
        <v>1248</v>
      </c>
      <c r="E238" t="s">
        <v>707</v>
      </c>
      <c r="F238" t="s">
        <v>1249</v>
      </c>
      <c r="G238" t="s">
        <v>1250</v>
      </c>
      <c r="H238">
        <v>0</v>
      </c>
      <c r="I238">
        <v>0</v>
      </c>
      <c r="J238">
        <v>2018</v>
      </c>
      <c r="K238">
        <v>109</v>
      </c>
      <c r="L238">
        <v>6</v>
      </c>
      <c r="M238">
        <v>641</v>
      </c>
      <c r="N238">
        <v>652</v>
      </c>
      <c r="O238" t="s">
        <v>69</v>
      </c>
      <c r="P238" t="s">
        <v>1253</v>
      </c>
      <c r="Q238" t="s">
        <v>69</v>
      </c>
      <c r="R238">
        <v>29917081</v>
      </c>
      <c r="S238" t="s">
        <v>69</v>
      </c>
    </row>
    <row r="239" spans="1:19" x14ac:dyDescent="0.25">
      <c r="A239">
        <v>238</v>
      </c>
      <c r="B239" t="s">
        <v>1527</v>
      </c>
      <c r="C239" t="s">
        <v>1528</v>
      </c>
      <c r="D239" t="s">
        <v>1529</v>
      </c>
      <c r="E239" t="s">
        <v>406</v>
      </c>
      <c r="F239" t="s">
        <v>1530</v>
      </c>
      <c r="G239" t="s">
        <v>1531</v>
      </c>
      <c r="H239">
        <v>2</v>
      </c>
      <c r="I239">
        <v>2</v>
      </c>
      <c r="J239">
        <v>2018</v>
      </c>
      <c r="K239">
        <v>16</v>
      </c>
      <c r="L239">
        <v>2</v>
      </c>
      <c r="M239">
        <v>188</v>
      </c>
      <c r="N239">
        <v>199</v>
      </c>
      <c r="O239" t="s">
        <v>69</v>
      </c>
      <c r="P239" t="s">
        <v>1534</v>
      </c>
      <c r="Q239" t="s">
        <v>69</v>
      </c>
      <c r="R239" t="s">
        <v>69</v>
      </c>
      <c r="S239" t="s">
        <v>69</v>
      </c>
    </row>
    <row r="240" spans="1:19" x14ac:dyDescent="0.25">
      <c r="A240">
        <v>239</v>
      </c>
      <c r="B240" t="s">
        <v>2738</v>
      </c>
      <c r="C240" t="s">
        <v>2739</v>
      </c>
      <c r="D240" t="s">
        <v>2740</v>
      </c>
      <c r="E240" t="s">
        <v>2741</v>
      </c>
      <c r="F240" t="s">
        <v>69</v>
      </c>
      <c r="G240" t="s">
        <v>2742</v>
      </c>
      <c r="H240">
        <v>30</v>
      </c>
      <c r="I240">
        <v>30</v>
      </c>
      <c r="J240">
        <v>2014</v>
      </c>
      <c r="K240">
        <v>5</v>
      </c>
      <c r="L240" t="s">
        <v>69</v>
      </c>
      <c r="M240" t="s">
        <v>69</v>
      </c>
      <c r="N240" t="s">
        <v>69</v>
      </c>
      <c r="O240">
        <v>5692</v>
      </c>
      <c r="P240" t="s">
        <v>2745</v>
      </c>
      <c r="Q240" t="s">
        <v>69</v>
      </c>
      <c r="R240">
        <v>25471224</v>
      </c>
      <c r="S240" t="s">
        <v>69</v>
      </c>
    </row>
    <row r="241" spans="1:19" x14ac:dyDescent="0.25">
      <c r="A241">
        <v>240</v>
      </c>
      <c r="B241" t="s">
        <v>3880</v>
      </c>
      <c r="C241" t="s">
        <v>3881</v>
      </c>
      <c r="D241" t="s">
        <v>3882</v>
      </c>
      <c r="E241" t="s">
        <v>3883</v>
      </c>
      <c r="F241" t="s">
        <v>3884</v>
      </c>
      <c r="G241" t="s">
        <v>3885</v>
      </c>
      <c r="H241">
        <v>2</v>
      </c>
      <c r="I241">
        <v>2</v>
      </c>
      <c r="J241">
        <v>2012</v>
      </c>
      <c r="K241">
        <v>7</v>
      </c>
      <c r="L241">
        <v>4</v>
      </c>
      <c r="M241">
        <v>917</v>
      </c>
      <c r="N241">
        <v>973</v>
      </c>
      <c r="O241" t="s">
        <v>69</v>
      </c>
      <c r="P241" t="s">
        <v>3886</v>
      </c>
      <c r="Q241" t="s">
        <v>69</v>
      </c>
      <c r="R241" t="s">
        <v>69</v>
      </c>
      <c r="S241" t="s">
        <v>69</v>
      </c>
    </row>
    <row r="242" spans="1:19" x14ac:dyDescent="0.25">
      <c r="A242">
        <v>241</v>
      </c>
      <c r="B242" t="s">
        <v>2994</v>
      </c>
      <c r="C242" t="s">
        <v>2995</v>
      </c>
      <c r="D242" t="s">
        <v>2996</v>
      </c>
      <c r="E242" t="s">
        <v>174</v>
      </c>
      <c r="F242" t="s">
        <v>2997</v>
      </c>
      <c r="G242" t="s">
        <v>2998</v>
      </c>
      <c r="H242">
        <v>25</v>
      </c>
      <c r="I242">
        <v>27</v>
      </c>
      <c r="J242">
        <v>2014</v>
      </c>
      <c r="K242">
        <v>2</v>
      </c>
      <c r="L242" t="s">
        <v>69</v>
      </c>
      <c r="M242" t="s">
        <v>69</v>
      </c>
      <c r="N242" t="s">
        <v>69</v>
      </c>
      <c r="O242" t="s">
        <v>3002</v>
      </c>
      <c r="P242" t="s">
        <v>3003</v>
      </c>
      <c r="Q242" t="s">
        <v>69</v>
      </c>
      <c r="R242">
        <v>24795852</v>
      </c>
      <c r="S242" t="s">
        <v>69</v>
      </c>
    </row>
    <row r="243" spans="1:19" x14ac:dyDescent="0.25">
      <c r="A243">
        <v>242</v>
      </c>
      <c r="B243" t="s">
        <v>4400</v>
      </c>
      <c r="C243" t="s">
        <v>4401</v>
      </c>
      <c r="D243" t="s">
        <v>4402</v>
      </c>
      <c r="E243" t="s">
        <v>72</v>
      </c>
      <c r="F243" t="s">
        <v>4403</v>
      </c>
      <c r="G243" t="s">
        <v>4404</v>
      </c>
      <c r="H243">
        <v>18</v>
      </c>
      <c r="I243">
        <v>18</v>
      </c>
      <c r="J243">
        <v>2009</v>
      </c>
      <c r="K243">
        <v>18</v>
      </c>
      <c r="L243">
        <v>20</v>
      </c>
      <c r="M243">
        <v>4256</v>
      </c>
      <c r="N243">
        <v>4269</v>
      </c>
      <c r="O243" t="s">
        <v>69</v>
      </c>
      <c r="P243" t="s">
        <v>4406</v>
      </c>
      <c r="Q243" t="s">
        <v>69</v>
      </c>
      <c r="R243">
        <v>19754517</v>
      </c>
      <c r="S243" t="s">
        <v>69</v>
      </c>
    </row>
    <row r="244" spans="1:19" x14ac:dyDescent="0.25">
      <c r="A244">
        <v>243</v>
      </c>
      <c r="B244" t="s">
        <v>4545</v>
      </c>
      <c r="C244" t="s">
        <v>4546</v>
      </c>
      <c r="D244" t="s">
        <v>4547</v>
      </c>
      <c r="E244" t="s">
        <v>72</v>
      </c>
      <c r="F244" t="s">
        <v>4548</v>
      </c>
      <c r="G244" t="s">
        <v>4549</v>
      </c>
      <c r="H244">
        <v>15</v>
      </c>
      <c r="I244">
        <v>16</v>
      </c>
      <c r="J244">
        <v>2009</v>
      </c>
      <c r="K244">
        <v>18</v>
      </c>
      <c r="L244">
        <v>3</v>
      </c>
      <c r="M244">
        <v>468</v>
      </c>
      <c r="N244">
        <v>482</v>
      </c>
      <c r="O244" t="s">
        <v>69</v>
      </c>
      <c r="P244" t="s">
        <v>4550</v>
      </c>
      <c r="Q244" t="s">
        <v>69</v>
      </c>
      <c r="R244">
        <v>19161468</v>
      </c>
      <c r="S244" t="s">
        <v>69</v>
      </c>
    </row>
    <row r="245" spans="1:19" x14ac:dyDescent="0.25">
      <c r="A245">
        <v>244</v>
      </c>
      <c r="B245" t="s">
        <v>4750</v>
      </c>
      <c r="C245" t="s">
        <v>4751</v>
      </c>
      <c r="D245" t="s">
        <v>4752</v>
      </c>
      <c r="E245" t="s">
        <v>1267</v>
      </c>
      <c r="F245" t="s">
        <v>69</v>
      </c>
      <c r="G245" t="s">
        <v>4753</v>
      </c>
      <c r="H245">
        <v>117</v>
      </c>
      <c r="I245">
        <v>118</v>
      </c>
      <c r="J245">
        <v>2008</v>
      </c>
      <c r="K245">
        <v>3</v>
      </c>
      <c r="L245">
        <v>2</v>
      </c>
      <c r="M245" t="s">
        <v>69</v>
      </c>
      <c r="N245" t="s">
        <v>69</v>
      </c>
      <c r="O245" t="s">
        <v>4755</v>
      </c>
      <c r="P245" t="s">
        <v>4756</v>
      </c>
      <c r="Q245" t="s">
        <v>69</v>
      </c>
      <c r="R245">
        <v>18270583</v>
      </c>
      <c r="S245" t="s">
        <v>69</v>
      </c>
    </row>
    <row r="246" spans="1:19" x14ac:dyDescent="0.25">
      <c r="A246">
        <v>245</v>
      </c>
      <c r="B246" t="s">
        <v>5024</v>
      </c>
      <c r="C246" t="s">
        <v>5024</v>
      </c>
      <c r="D246" t="s">
        <v>5025</v>
      </c>
      <c r="E246" t="s">
        <v>1168</v>
      </c>
      <c r="F246" t="s">
        <v>69</v>
      </c>
      <c r="G246" t="s">
        <v>5026</v>
      </c>
      <c r="H246">
        <v>352</v>
      </c>
      <c r="I246">
        <v>361</v>
      </c>
      <c r="J246">
        <v>2006</v>
      </c>
      <c r="K246">
        <v>172</v>
      </c>
      <c r="L246">
        <v>1</v>
      </c>
      <c r="M246">
        <v>373</v>
      </c>
      <c r="N246">
        <v>387</v>
      </c>
      <c r="O246" t="s">
        <v>69</v>
      </c>
      <c r="P246" t="s">
        <v>5029</v>
      </c>
      <c r="Q246" t="s">
        <v>69</v>
      </c>
      <c r="R246">
        <v>16172508</v>
      </c>
      <c r="S246" t="s">
        <v>69</v>
      </c>
    </row>
    <row r="247" spans="1:19" x14ac:dyDescent="0.25">
      <c r="A247">
        <v>246</v>
      </c>
      <c r="B247" t="s">
        <v>1563</v>
      </c>
      <c r="C247" t="s">
        <v>1564</v>
      </c>
      <c r="D247" t="s">
        <v>1565</v>
      </c>
      <c r="E247" t="s">
        <v>111</v>
      </c>
      <c r="F247" t="s">
        <v>1566</v>
      </c>
      <c r="G247" t="s">
        <v>1567</v>
      </c>
      <c r="H247">
        <v>6</v>
      </c>
      <c r="I247">
        <v>6</v>
      </c>
      <c r="J247">
        <v>2017</v>
      </c>
      <c r="K247">
        <v>44</v>
      </c>
      <c r="L247">
        <v>12</v>
      </c>
      <c r="M247">
        <v>2729</v>
      </c>
      <c r="N247">
        <v>2739</v>
      </c>
      <c r="O247" t="s">
        <v>69</v>
      </c>
      <c r="P247" t="s">
        <v>1570</v>
      </c>
      <c r="Q247" t="s">
        <v>69</v>
      </c>
      <c r="R247" t="s">
        <v>69</v>
      </c>
      <c r="S247" t="s">
        <v>69</v>
      </c>
    </row>
    <row r="248" spans="1:19" x14ac:dyDescent="0.25">
      <c r="A248">
        <v>247</v>
      </c>
      <c r="B248" t="s">
        <v>79</v>
      </c>
      <c r="C248" t="s">
        <v>80</v>
      </c>
      <c r="D248" t="s">
        <v>81</v>
      </c>
      <c r="E248" t="s">
        <v>82</v>
      </c>
      <c r="F248" t="s">
        <v>83</v>
      </c>
      <c r="G248" t="s">
        <v>84</v>
      </c>
      <c r="H248">
        <v>1</v>
      </c>
      <c r="I248">
        <v>1</v>
      </c>
      <c r="J248">
        <v>2020</v>
      </c>
      <c r="K248">
        <v>11</v>
      </c>
      <c r="L248" t="s">
        <v>69</v>
      </c>
      <c r="M248" t="s">
        <v>69</v>
      </c>
      <c r="N248" t="s">
        <v>69</v>
      </c>
      <c r="O248">
        <v>561526</v>
      </c>
      <c r="P248" t="s">
        <v>86</v>
      </c>
      <c r="Q248" t="s">
        <v>69</v>
      </c>
      <c r="R248">
        <v>33363550</v>
      </c>
      <c r="S248" t="s">
        <v>69</v>
      </c>
    </row>
    <row r="249" spans="1:19" x14ac:dyDescent="0.25">
      <c r="A249">
        <v>248</v>
      </c>
      <c r="B249" t="s">
        <v>599</v>
      </c>
      <c r="C249" t="s">
        <v>600</v>
      </c>
      <c r="D249" t="s">
        <v>601</v>
      </c>
      <c r="E249" t="s">
        <v>416</v>
      </c>
      <c r="F249" t="s">
        <v>602</v>
      </c>
      <c r="G249" t="s">
        <v>603</v>
      </c>
      <c r="H249">
        <v>3</v>
      </c>
      <c r="I249">
        <v>3</v>
      </c>
      <c r="J249">
        <v>2019</v>
      </c>
      <c r="K249">
        <v>36</v>
      </c>
      <c r="L249">
        <v>11</v>
      </c>
      <c r="M249">
        <v>2536</v>
      </c>
      <c r="N249">
        <v>2547</v>
      </c>
      <c r="O249" t="s">
        <v>69</v>
      </c>
      <c r="P249" t="s">
        <v>605</v>
      </c>
      <c r="Q249" t="s">
        <v>69</v>
      </c>
      <c r="R249">
        <v>31297530</v>
      </c>
      <c r="S249" t="s">
        <v>69</v>
      </c>
    </row>
    <row r="250" spans="1:19" x14ac:dyDescent="0.25">
      <c r="A250">
        <v>249</v>
      </c>
      <c r="B250" t="s">
        <v>470</v>
      </c>
      <c r="C250" t="s">
        <v>471</v>
      </c>
      <c r="D250" t="s">
        <v>472</v>
      </c>
      <c r="E250" t="s">
        <v>473</v>
      </c>
      <c r="F250" t="s">
        <v>474</v>
      </c>
      <c r="G250" t="s">
        <v>475</v>
      </c>
      <c r="H250">
        <v>0</v>
      </c>
      <c r="I250">
        <v>0</v>
      </c>
      <c r="J250">
        <v>2020</v>
      </c>
      <c r="K250">
        <v>12</v>
      </c>
      <c r="L250">
        <v>2</v>
      </c>
      <c r="M250">
        <v>3977</v>
      </c>
      <c r="N250">
        <v>3995</v>
      </c>
      <c r="O250" t="s">
        <v>69</v>
      </c>
      <c r="P250" t="s">
        <v>476</v>
      </c>
      <c r="Q250" t="s">
        <v>69</v>
      </c>
      <c r="R250">
        <v>32022857</v>
      </c>
      <c r="S250" t="s">
        <v>69</v>
      </c>
    </row>
    <row r="251" spans="1:19" x14ac:dyDescent="0.25">
      <c r="A251">
        <v>250</v>
      </c>
      <c r="B251" t="s">
        <v>571</v>
      </c>
      <c r="C251" t="s">
        <v>572</v>
      </c>
      <c r="D251" t="s">
        <v>573</v>
      </c>
      <c r="E251" t="s">
        <v>574</v>
      </c>
      <c r="F251" t="s">
        <v>575</v>
      </c>
      <c r="G251" t="s">
        <v>576</v>
      </c>
      <c r="H251">
        <v>13</v>
      </c>
      <c r="I251">
        <v>13</v>
      </c>
      <c r="J251">
        <v>2020</v>
      </c>
      <c r="K251">
        <v>225</v>
      </c>
      <c r="L251">
        <v>3</v>
      </c>
      <c r="M251">
        <v>1355</v>
      </c>
      <c r="N251">
        <v>1369</v>
      </c>
      <c r="O251" t="s">
        <v>69</v>
      </c>
      <c r="P251" t="s">
        <v>580</v>
      </c>
      <c r="Q251" t="s">
        <v>581</v>
      </c>
      <c r="R251">
        <v>31665814</v>
      </c>
      <c r="S251" t="s">
        <v>69</v>
      </c>
    </row>
    <row r="252" spans="1:19" x14ac:dyDescent="0.25">
      <c r="A252">
        <v>251</v>
      </c>
      <c r="B252" t="s">
        <v>2944</v>
      </c>
      <c r="C252" t="s">
        <v>2945</v>
      </c>
      <c r="D252" t="s">
        <v>2946</v>
      </c>
      <c r="E252" t="s">
        <v>1653</v>
      </c>
      <c r="F252" t="s">
        <v>2947</v>
      </c>
      <c r="G252" t="s">
        <v>2948</v>
      </c>
      <c r="H252">
        <v>11</v>
      </c>
      <c r="I252">
        <v>14</v>
      </c>
      <c r="J252">
        <v>2014</v>
      </c>
      <c r="K252">
        <v>97</v>
      </c>
      <c r="L252">
        <v>7</v>
      </c>
      <c r="M252">
        <v>741</v>
      </c>
      <c r="N252">
        <v>755</v>
      </c>
      <c r="O252" t="s">
        <v>69</v>
      </c>
      <c r="P252" t="s">
        <v>2949</v>
      </c>
      <c r="Q252" t="s">
        <v>69</v>
      </c>
      <c r="R252" t="s">
        <v>69</v>
      </c>
      <c r="S252" t="s">
        <v>69</v>
      </c>
    </row>
    <row r="253" spans="1:19" x14ac:dyDescent="0.25">
      <c r="A253">
        <v>252</v>
      </c>
      <c r="B253" t="s">
        <v>3716</v>
      </c>
      <c r="C253" t="s">
        <v>3717</v>
      </c>
      <c r="D253" t="s">
        <v>3718</v>
      </c>
      <c r="E253" t="s">
        <v>655</v>
      </c>
      <c r="F253" t="s">
        <v>3719</v>
      </c>
      <c r="G253" t="s">
        <v>3720</v>
      </c>
      <c r="H253">
        <v>29</v>
      </c>
      <c r="I253">
        <v>32</v>
      </c>
      <c r="J253">
        <v>2012</v>
      </c>
      <c r="K253">
        <v>279</v>
      </c>
      <c r="L253">
        <v>1738</v>
      </c>
      <c r="M253">
        <v>2652</v>
      </c>
      <c r="N253">
        <v>2661</v>
      </c>
      <c r="O253" t="s">
        <v>69</v>
      </c>
      <c r="P253" t="s">
        <v>3724</v>
      </c>
      <c r="Q253" t="s">
        <v>69</v>
      </c>
      <c r="R253">
        <v>22398168</v>
      </c>
      <c r="S253" t="s">
        <v>69</v>
      </c>
    </row>
    <row r="254" spans="1:19" x14ac:dyDescent="0.25">
      <c r="A254">
        <v>253</v>
      </c>
      <c r="B254" t="s">
        <v>2053</v>
      </c>
      <c r="C254" t="s">
        <v>2054</v>
      </c>
      <c r="D254" t="s">
        <v>2055</v>
      </c>
      <c r="E254" t="s">
        <v>111</v>
      </c>
      <c r="F254" t="s">
        <v>2056</v>
      </c>
      <c r="G254" t="s">
        <v>2057</v>
      </c>
      <c r="H254">
        <v>6</v>
      </c>
      <c r="I254">
        <v>9</v>
      </c>
      <c r="J254">
        <v>2016</v>
      </c>
      <c r="K254">
        <v>43</v>
      </c>
      <c r="L254">
        <v>10</v>
      </c>
      <c r="M254">
        <v>1979</v>
      </c>
      <c r="N254">
        <v>1989</v>
      </c>
      <c r="O254" t="s">
        <v>69</v>
      </c>
      <c r="P254" t="s">
        <v>2060</v>
      </c>
      <c r="Q254" t="s">
        <v>69</v>
      </c>
      <c r="R254" t="s">
        <v>69</v>
      </c>
      <c r="S254" t="s">
        <v>69</v>
      </c>
    </row>
    <row r="255" spans="1:19" x14ac:dyDescent="0.25">
      <c r="A255">
        <v>254</v>
      </c>
      <c r="B255" t="s">
        <v>911</v>
      </c>
      <c r="C255" t="s">
        <v>912</v>
      </c>
      <c r="D255" t="s">
        <v>913</v>
      </c>
      <c r="E255" t="s">
        <v>111</v>
      </c>
      <c r="F255" t="s">
        <v>914</v>
      </c>
      <c r="G255" t="s">
        <v>915</v>
      </c>
      <c r="H255">
        <v>7</v>
      </c>
      <c r="I255">
        <v>7</v>
      </c>
      <c r="J255">
        <v>2019</v>
      </c>
      <c r="K255">
        <v>46</v>
      </c>
      <c r="L255">
        <v>3</v>
      </c>
      <c r="M255">
        <v>552</v>
      </c>
      <c r="N255">
        <v>567</v>
      </c>
      <c r="O255" t="s">
        <v>69</v>
      </c>
      <c r="P255" t="s">
        <v>918</v>
      </c>
      <c r="Q255" t="s">
        <v>69</v>
      </c>
      <c r="R255" t="s">
        <v>69</v>
      </c>
      <c r="S255" t="s">
        <v>69</v>
      </c>
    </row>
    <row r="256" spans="1:19" x14ac:dyDescent="0.25">
      <c r="A256">
        <v>255</v>
      </c>
      <c r="B256" t="s">
        <v>3065</v>
      </c>
      <c r="C256" t="s">
        <v>3066</v>
      </c>
      <c r="D256" t="s">
        <v>3067</v>
      </c>
      <c r="E256" t="s">
        <v>3068</v>
      </c>
      <c r="F256" t="s">
        <v>3069</v>
      </c>
      <c r="G256" t="s">
        <v>3070</v>
      </c>
      <c r="H256">
        <v>5</v>
      </c>
      <c r="I256">
        <v>6</v>
      </c>
      <c r="J256">
        <v>2014</v>
      </c>
      <c r="K256">
        <v>52</v>
      </c>
      <c r="L256">
        <v>1</v>
      </c>
      <c r="M256">
        <v>65</v>
      </c>
      <c r="N256">
        <v>74</v>
      </c>
      <c r="O256" t="s">
        <v>69</v>
      </c>
      <c r="P256" t="s">
        <v>3072</v>
      </c>
      <c r="Q256" t="s">
        <v>69</v>
      </c>
      <c r="R256" t="s">
        <v>69</v>
      </c>
      <c r="S256" t="s">
        <v>69</v>
      </c>
    </row>
    <row r="257" spans="1:19" x14ac:dyDescent="0.25">
      <c r="A257">
        <v>256</v>
      </c>
      <c r="B257" t="s">
        <v>4480</v>
      </c>
      <c r="C257" t="s">
        <v>4481</v>
      </c>
      <c r="D257" t="s">
        <v>4482</v>
      </c>
      <c r="E257" t="s">
        <v>72</v>
      </c>
      <c r="F257" t="s">
        <v>4483</v>
      </c>
      <c r="G257" t="s">
        <v>4484</v>
      </c>
      <c r="H257">
        <v>74</v>
      </c>
      <c r="I257">
        <v>76</v>
      </c>
      <c r="J257">
        <v>2009</v>
      </c>
      <c r="K257">
        <v>18</v>
      </c>
      <c r="L257">
        <v>9</v>
      </c>
      <c r="M257">
        <v>1963</v>
      </c>
      <c r="N257">
        <v>1979</v>
      </c>
      <c r="O257" t="s">
        <v>69</v>
      </c>
      <c r="P257" t="s">
        <v>4487</v>
      </c>
      <c r="Q257" t="s">
        <v>69</v>
      </c>
      <c r="R257">
        <v>19434812</v>
      </c>
      <c r="S257" t="s">
        <v>69</v>
      </c>
    </row>
    <row r="258" spans="1:19" x14ac:dyDescent="0.25">
      <c r="A258">
        <v>257</v>
      </c>
      <c r="B258" t="s">
        <v>5051</v>
      </c>
      <c r="C258" t="s">
        <v>5051</v>
      </c>
      <c r="D258" t="s">
        <v>5052</v>
      </c>
      <c r="E258" t="s">
        <v>273</v>
      </c>
      <c r="F258" t="s">
        <v>5053</v>
      </c>
      <c r="G258" t="s">
        <v>5054</v>
      </c>
      <c r="H258">
        <v>60</v>
      </c>
      <c r="I258">
        <v>71</v>
      </c>
      <c r="J258">
        <v>2005</v>
      </c>
      <c r="K258">
        <v>122</v>
      </c>
      <c r="L258">
        <v>3</v>
      </c>
      <c r="M258">
        <v>949</v>
      </c>
      <c r="N258">
        <v>965</v>
      </c>
      <c r="O258" t="s">
        <v>69</v>
      </c>
      <c r="P258" t="s">
        <v>5057</v>
      </c>
      <c r="Q258" t="s">
        <v>69</v>
      </c>
      <c r="R258" t="s">
        <v>69</v>
      </c>
      <c r="S258" t="s">
        <v>69</v>
      </c>
    </row>
    <row r="259" spans="1:19" x14ac:dyDescent="0.25">
      <c r="A259">
        <v>258</v>
      </c>
      <c r="B259" t="s">
        <v>5107</v>
      </c>
      <c r="C259" t="s">
        <v>5107</v>
      </c>
      <c r="D259" t="s">
        <v>5108</v>
      </c>
      <c r="E259" t="s">
        <v>273</v>
      </c>
      <c r="F259" t="s">
        <v>69</v>
      </c>
      <c r="G259" t="s">
        <v>5109</v>
      </c>
      <c r="H259">
        <v>60</v>
      </c>
      <c r="I259">
        <v>69</v>
      </c>
      <c r="J259">
        <v>2004</v>
      </c>
      <c r="K259">
        <v>121</v>
      </c>
      <c r="L259">
        <v>3</v>
      </c>
      <c r="M259">
        <v>930</v>
      </c>
      <c r="N259">
        <v>949</v>
      </c>
      <c r="O259" t="s">
        <v>69</v>
      </c>
      <c r="P259" t="s">
        <v>5110</v>
      </c>
      <c r="Q259" t="s">
        <v>69</v>
      </c>
      <c r="R259" t="s">
        <v>69</v>
      </c>
      <c r="S259" t="s">
        <v>69</v>
      </c>
    </row>
    <row r="260" spans="1:19" x14ac:dyDescent="0.25">
      <c r="A260">
        <v>259</v>
      </c>
      <c r="B260" t="s">
        <v>3935</v>
      </c>
      <c r="C260" t="s">
        <v>3936</v>
      </c>
      <c r="D260" t="s">
        <v>3937</v>
      </c>
      <c r="E260" t="s">
        <v>348</v>
      </c>
      <c r="F260" t="s">
        <v>69</v>
      </c>
      <c r="G260" t="s">
        <v>3938</v>
      </c>
      <c r="H260">
        <v>57</v>
      </c>
      <c r="I260">
        <v>57</v>
      </c>
      <c r="J260">
        <v>2011</v>
      </c>
      <c r="K260">
        <v>11</v>
      </c>
      <c r="L260" t="s">
        <v>69</v>
      </c>
      <c r="M260" t="s">
        <v>69</v>
      </c>
      <c r="N260" t="s">
        <v>69</v>
      </c>
      <c r="O260">
        <v>293</v>
      </c>
      <c r="P260" t="s">
        <v>3942</v>
      </c>
      <c r="Q260" t="s">
        <v>69</v>
      </c>
      <c r="R260">
        <v>21978175</v>
      </c>
      <c r="S260" t="s">
        <v>69</v>
      </c>
    </row>
    <row r="261" spans="1:19" x14ac:dyDescent="0.25">
      <c r="A261">
        <v>260</v>
      </c>
      <c r="B261" t="s">
        <v>3447</v>
      </c>
      <c r="C261" t="s">
        <v>3448</v>
      </c>
      <c r="D261" t="s">
        <v>3449</v>
      </c>
      <c r="E261" t="s">
        <v>1267</v>
      </c>
      <c r="F261" t="s">
        <v>69</v>
      </c>
      <c r="G261" t="s">
        <v>3450</v>
      </c>
      <c r="H261">
        <v>20</v>
      </c>
      <c r="I261">
        <v>20</v>
      </c>
      <c r="J261">
        <v>2013</v>
      </c>
      <c r="K261">
        <v>8</v>
      </c>
      <c r="L261">
        <v>4</v>
      </c>
      <c r="M261" t="s">
        <v>69</v>
      </c>
      <c r="N261" t="s">
        <v>69</v>
      </c>
      <c r="O261" t="s">
        <v>3453</v>
      </c>
      <c r="P261" t="s">
        <v>3454</v>
      </c>
      <c r="Q261" t="s">
        <v>69</v>
      </c>
      <c r="R261">
        <v>23560065</v>
      </c>
      <c r="S261" t="s">
        <v>69</v>
      </c>
    </row>
    <row r="262" spans="1:19" x14ac:dyDescent="0.25">
      <c r="A262">
        <v>261</v>
      </c>
      <c r="B262" t="s">
        <v>1839</v>
      </c>
      <c r="C262" t="s">
        <v>1840</v>
      </c>
      <c r="D262" t="s">
        <v>1841</v>
      </c>
      <c r="E262" t="s">
        <v>1041</v>
      </c>
      <c r="F262" t="s">
        <v>69</v>
      </c>
      <c r="G262" t="s">
        <v>1842</v>
      </c>
      <c r="H262">
        <v>51</v>
      </c>
      <c r="I262">
        <v>51</v>
      </c>
      <c r="J262">
        <v>2017</v>
      </c>
      <c r="K262">
        <v>7</v>
      </c>
      <c r="L262" t="s">
        <v>69</v>
      </c>
      <c r="M262" t="s">
        <v>69</v>
      </c>
      <c r="N262" t="s">
        <v>69</v>
      </c>
      <c r="O262">
        <v>46487</v>
      </c>
      <c r="P262" t="s">
        <v>1844</v>
      </c>
      <c r="Q262" t="s">
        <v>69</v>
      </c>
      <c r="R262">
        <v>28422140</v>
      </c>
      <c r="S262" t="s">
        <v>69</v>
      </c>
    </row>
    <row r="263" spans="1:19" x14ac:dyDescent="0.25">
      <c r="A263">
        <v>262</v>
      </c>
      <c r="B263" t="s">
        <v>2354</v>
      </c>
      <c r="C263" t="s">
        <v>2355</v>
      </c>
      <c r="D263" t="s">
        <v>2356</v>
      </c>
      <c r="E263" t="s">
        <v>72</v>
      </c>
      <c r="F263" t="s">
        <v>2357</v>
      </c>
      <c r="G263" t="s">
        <v>2358</v>
      </c>
      <c r="H263">
        <v>4</v>
      </c>
      <c r="I263">
        <v>6</v>
      </c>
      <c r="J263">
        <v>2015</v>
      </c>
      <c r="K263">
        <v>24</v>
      </c>
      <c r="L263">
        <v>23</v>
      </c>
      <c r="M263">
        <v>5910</v>
      </c>
      <c r="N263">
        <v>5926</v>
      </c>
      <c r="O263" t="s">
        <v>69</v>
      </c>
      <c r="P263" t="s">
        <v>2361</v>
      </c>
      <c r="Q263" t="s">
        <v>69</v>
      </c>
      <c r="R263">
        <v>26475683</v>
      </c>
      <c r="S263" t="s">
        <v>69</v>
      </c>
    </row>
    <row r="264" spans="1:19" x14ac:dyDescent="0.25">
      <c r="A264">
        <v>263</v>
      </c>
      <c r="B264" t="s">
        <v>4877</v>
      </c>
      <c r="C264" t="s">
        <v>4878</v>
      </c>
      <c r="D264" t="s">
        <v>4879</v>
      </c>
      <c r="E264" t="s">
        <v>4880</v>
      </c>
      <c r="F264" t="s">
        <v>4881</v>
      </c>
      <c r="G264" t="s">
        <v>4882</v>
      </c>
      <c r="H264">
        <v>4</v>
      </c>
      <c r="I264">
        <v>4</v>
      </c>
      <c r="J264">
        <v>2007</v>
      </c>
      <c r="K264">
        <v>28</v>
      </c>
      <c r="L264">
        <v>5</v>
      </c>
      <c r="M264">
        <v>441</v>
      </c>
      <c r="N264">
        <v>450</v>
      </c>
      <c r="O264" t="s">
        <v>69</v>
      </c>
      <c r="P264" t="s">
        <v>4885</v>
      </c>
      <c r="Q264" t="s">
        <v>69</v>
      </c>
      <c r="R264">
        <v>17274005</v>
      </c>
      <c r="S264" t="s">
        <v>69</v>
      </c>
    </row>
    <row r="265" spans="1:19" x14ac:dyDescent="0.25">
      <c r="A265">
        <v>264</v>
      </c>
      <c r="B265" t="s">
        <v>2242</v>
      </c>
      <c r="C265" t="s">
        <v>2243</v>
      </c>
      <c r="D265" t="s">
        <v>2244</v>
      </c>
      <c r="E265" t="s">
        <v>1267</v>
      </c>
      <c r="F265" t="s">
        <v>69</v>
      </c>
      <c r="G265" t="s">
        <v>2245</v>
      </c>
      <c r="H265">
        <v>13</v>
      </c>
      <c r="I265">
        <v>13</v>
      </c>
      <c r="J265">
        <v>2016</v>
      </c>
      <c r="K265">
        <v>11</v>
      </c>
      <c r="L265">
        <v>4</v>
      </c>
      <c r="M265" t="s">
        <v>69</v>
      </c>
      <c r="N265" t="s">
        <v>69</v>
      </c>
      <c r="O265" t="s">
        <v>2249</v>
      </c>
      <c r="P265" t="s">
        <v>2250</v>
      </c>
      <c r="Q265" t="s">
        <v>69</v>
      </c>
      <c r="R265">
        <v>27064977</v>
      </c>
      <c r="S265" t="s">
        <v>69</v>
      </c>
    </row>
    <row r="266" spans="1:19" x14ac:dyDescent="0.25">
      <c r="A266">
        <v>265</v>
      </c>
      <c r="B266" t="s">
        <v>632</v>
      </c>
      <c r="C266" t="s">
        <v>633</v>
      </c>
      <c r="D266" t="s">
        <v>634</v>
      </c>
      <c r="E266" t="s">
        <v>236</v>
      </c>
      <c r="F266" t="s">
        <v>69</v>
      </c>
      <c r="G266" t="s">
        <v>635</v>
      </c>
      <c r="H266">
        <v>1</v>
      </c>
      <c r="I266">
        <v>1</v>
      </c>
      <c r="J266">
        <v>2019</v>
      </c>
      <c r="K266">
        <v>123</v>
      </c>
      <c r="L266">
        <v>5</v>
      </c>
      <c r="M266">
        <v>634</v>
      </c>
      <c r="N266">
        <v>646</v>
      </c>
      <c r="O266" t="s">
        <v>69</v>
      </c>
      <c r="P266" t="s">
        <v>638</v>
      </c>
      <c r="Q266" t="s">
        <v>69</v>
      </c>
      <c r="R266">
        <v>31073237</v>
      </c>
      <c r="S266" t="s">
        <v>69</v>
      </c>
    </row>
    <row r="267" spans="1:19" x14ac:dyDescent="0.25">
      <c r="A267">
        <v>266</v>
      </c>
      <c r="B267" t="s">
        <v>2140</v>
      </c>
      <c r="C267" t="s">
        <v>2141</v>
      </c>
      <c r="D267" t="s">
        <v>2142</v>
      </c>
      <c r="E267" t="s">
        <v>332</v>
      </c>
      <c r="F267" t="s">
        <v>2143</v>
      </c>
      <c r="G267" t="s">
        <v>2144</v>
      </c>
      <c r="H267">
        <v>17</v>
      </c>
      <c r="I267">
        <v>17</v>
      </c>
      <c r="J267">
        <v>2016</v>
      </c>
      <c r="K267">
        <v>101</v>
      </c>
      <c r="L267" t="s">
        <v>69</v>
      </c>
      <c r="M267">
        <v>8</v>
      </c>
      <c r="N267">
        <v>18</v>
      </c>
      <c r="O267" t="s">
        <v>69</v>
      </c>
      <c r="P267" t="s">
        <v>2146</v>
      </c>
      <c r="Q267" t="s">
        <v>69</v>
      </c>
      <c r="R267">
        <v>27143239</v>
      </c>
      <c r="S267" t="s">
        <v>69</v>
      </c>
    </row>
    <row r="268" spans="1:19" x14ac:dyDescent="0.25">
      <c r="A268">
        <v>267</v>
      </c>
      <c r="B268" t="s">
        <v>624</v>
      </c>
      <c r="C268" t="s">
        <v>625</v>
      </c>
      <c r="D268" t="s">
        <v>626</v>
      </c>
      <c r="E268" t="s">
        <v>236</v>
      </c>
      <c r="F268" t="s">
        <v>69</v>
      </c>
      <c r="G268" t="s">
        <v>627</v>
      </c>
      <c r="H268">
        <v>2</v>
      </c>
      <c r="I268">
        <v>2</v>
      </c>
      <c r="J268">
        <v>2019</v>
      </c>
      <c r="K268">
        <v>123</v>
      </c>
      <c r="L268">
        <v>5</v>
      </c>
      <c r="M268">
        <v>608</v>
      </c>
      <c r="N268">
        <v>621</v>
      </c>
      <c r="O268" t="s">
        <v>69</v>
      </c>
      <c r="P268" t="s">
        <v>630</v>
      </c>
      <c r="Q268" t="s">
        <v>69</v>
      </c>
      <c r="R268">
        <v>30874632</v>
      </c>
      <c r="S268" t="s">
        <v>69</v>
      </c>
    </row>
    <row r="269" spans="1:19" x14ac:dyDescent="0.25">
      <c r="A269">
        <v>268</v>
      </c>
      <c r="B269" t="s">
        <v>1891</v>
      </c>
      <c r="C269" t="s">
        <v>1892</v>
      </c>
      <c r="D269" t="s">
        <v>1893</v>
      </c>
      <c r="E269" t="s">
        <v>1894</v>
      </c>
      <c r="F269" t="s">
        <v>1895</v>
      </c>
      <c r="G269" t="s">
        <v>1896</v>
      </c>
      <c r="H269">
        <v>2</v>
      </c>
      <c r="I269">
        <v>2</v>
      </c>
      <c r="J269">
        <v>2017</v>
      </c>
      <c r="K269">
        <v>17</v>
      </c>
      <c r="L269">
        <v>1</v>
      </c>
      <c r="M269">
        <v>251</v>
      </c>
      <c r="N269">
        <v>265</v>
      </c>
      <c r="O269" t="s">
        <v>69</v>
      </c>
      <c r="P269" t="s">
        <v>1899</v>
      </c>
      <c r="Q269" t="s">
        <v>69</v>
      </c>
      <c r="R269" t="s">
        <v>69</v>
      </c>
      <c r="S269" t="s">
        <v>69</v>
      </c>
    </row>
    <row r="270" spans="1:19" x14ac:dyDescent="0.25">
      <c r="A270">
        <v>269</v>
      </c>
      <c r="B270" t="s">
        <v>4318</v>
      </c>
      <c r="C270" t="s">
        <v>4319</v>
      </c>
      <c r="D270" t="s">
        <v>4320</v>
      </c>
      <c r="E270" t="s">
        <v>4321</v>
      </c>
      <c r="F270" t="s">
        <v>4322</v>
      </c>
      <c r="G270" t="s">
        <v>69</v>
      </c>
      <c r="H270">
        <v>21</v>
      </c>
      <c r="I270">
        <v>26</v>
      </c>
      <c r="J270">
        <v>2010</v>
      </c>
      <c r="K270">
        <v>18</v>
      </c>
      <c r="L270">
        <v>4</v>
      </c>
      <c r="M270">
        <v>471</v>
      </c>
      <c r="N270">
        <v>478</v>
      </c>
      <c r="O270" t="s">
        <v>69</v>
      </c>
      <c r="P270" t="s">
        <v>4325</v>
      </c>
      <c r="Q270" t="s">
        <v>69</v>
      </c>
      <c r="R270">
        <v>19844263</v>
      </c>
      <c r="S270" t="s">
        <v>69</v>
      </c>
    </row>
    <row r="271" spans="1:19" x14ac:dyDescent="0.25">
      <c r="A271">
        <v>270</v>
      </c>
      <c r="B271" t="s">
        <v>373</v>
      </c>
      <c r="C271" t="s">
        <v>374</v>
      </c>
      <c r="D271" t="s">
        <v>375</v>
      </c>
      <c r="E271" t="s">
        <v>376</v>
      </c>
      <c r="F271" t="s">
        <v>377</v>
      </c>
      <c r="G271" t="s">
        <v>378</v>
      </c>
      <c r="H271">
        <v>3</v>
      </c>
      <c r="I271">
        <v>3</v>
      </c>
      <c r="J271">
        <v>2020</v>
      </c>
      <c r="K271">
        <v>107</v>
      </c>
      <c r="L271">
        <v>5</v>
      </c>
      <c r="M271">
        <v>773</v>
      </c>
      <c r="N271">
        <v>789</v>
      </c>
      <c r="O271" t="s">
        <v>69</v>
      </c>
      <c r="P271" t="s">
        <v>380</v>
      </c>
      <c r="Q271" t="s">
        <v>381</v>
      </c>
      <c r="R271">
        <v>32350864</v>
      </c>
      <c r="S271" t="s">
        <v>69</v>
      </c>
    </row>
    <row r="272" spans="1:19" x14ac:dyDescent="0.25">
      <c r="A272">
        <v>271</v>
      </c>
      <c r="B272" t="s">
        <v>4992</v>
      </c>
      <c r="C272" t="s">
        <v>4993</v>
      </c>
      <c r="D272" t="s">
        <v>4994</v>
      </c>
      <c r="E272" t="s">
        <v>4995</v>
      </c>
      <c r="F272" t="s">
        <v>4996</v>
      </c>
      <c r="G272" t="s">
        <v>4997</v>
      </c>
      <c r="H272">
        <v>23</v>
      </c>
      <c r="I272">
        <v>23</v>
      </c>
      <c r="J272">
        <v>2006</v>
      </c>
      <c r="K272">
        <v>21</v>
      </c>
      <c r="L272">
        <v>6</v>
      </c>
      <c r="M272">
        <v>809</v>
      </c>
      <c r="N272">
        <v>820</v>
      </c>
      <c r="O272" t="s">
        <v>69</v>
      </c>
      <c r="P272" t="s">
        <v>4998</v>
      </c>
      <c r="Q272" t="s">
        <v>69</v>
      </c>
      <c r="R272" t="s">
        <v>69</v>
      </c>
      <c r="S272" t="s">
        <v>69</v>
      </c>
    </row>
    <row r="273" spans="1:19" x14ac:dyDescent="0.25">
      <c r="A273">
        <v>272</v>
      </c>
      <c r="B273" t="s">
        <v>887</v>
      </c>
      <c r="C273" t="s">
        <v>888</v>
      </c>
      <c r="D273" t="s">
        <v>889</v>
      </c>
      <c r="E273" t="s">
        <v>332</v>
      </c>
      <c r="F273" t="s">
        <v>890</v>
      </c>
      <c r="G273" t="s">
        <v>891</v>
      </c>
      <c r="H273">
        <v>4</v>
      </c>
      <c r="I273">
        <v>4</v>
      </c>
      <c r="J273">
        <v>2019</v>
      </c>
      <c r="K273">
        <v>133</v>
      </c>
      <c r="L273" t="s">
        <v>69</v>
      </c>
      <c r="M273">
        <v>128</v>
      </c>
      <c r="N273">
        <v>140</v>
      </c>
      <c r="O273" t="s">
        <v>69</v>
      </c>
      <c r="P273" t="s">
        <v>892</v>
      </c>
      <c r="Q273" t="s">
        <v>69</v>
      </c>
      <c r="R273">
        <v>30584918</v>
      </c>
      <c r="S273" t="s">
        <v>69</v>
      </c>
    </row>
    <row r="274" spans="1:19" x14ac:dyDescent="0.25">
      <c r="A274">
        <v>273</v>
      </c>
      <c r="B274" t="s">
        <v>2406</v>
      </c>
      <c r="C274" t="s">
        <v>2407</v>
      </c>
      <c r="D274" t="s">
        <v>2408</v>
      </c>
      <c r="E274" t="s">
        <v>544</v>
      </c>
      <c r="F274" t="s">
        <v>2409</v>
      </c>
      <c r="G274" t="s">
        <v>2410</v>
      </c>
      <c r="H274">
        <v>133</v>
      </c>
      <c r="I274">
        <v>133</v>
      </c>
      <c r="J274">
        <v>2015</v>
      </c>
      <c r="K274">
        <v>64</v>
      </c>
      <c r="L274">
        <v>6</v>
      </c>
      <c r="M274">
        <v>1032</v>
      </c>
      <c r="N274">
        <v>1047</v>
      </c>
      <c r="O274" t="s">
        <v>69</v>
      </c>
      <c r="P274" t="s">
        <v>2413</v>
      </c>
      <c r="Q274" t="s">
        <v>69</v>
      </c>
      <c r="R274">
        <v>26227865</v>
      </c>
      <c r="S274" t="s">
        <v>69</v>
      </c>
    </row>
    <row r="275" spans="1:19" x14ac:dyDescent="0.25">
      <c r="A275">
        <v>274</v>
      </c>
      <c r="B275" t="s">
        <v>2424</v>
      </c>
      <c r="C275" t="s">
        <v>2425</v>
      </c>
      <c r="D275" t="s">
        <v>2426</v>
      </c>
      <c r="E275" t="s">
        <v>2427</v>
      </c>
      <c r="F275" t="s">
        <v>69</v>
      </c>
      <c r="G275" t="s">
        <v>2428</v>
      </c>
      <c r="H275">
        <v>9</v>
      </c>
      <c r="I275">
        <v>9</v>
      </c>
      <c r="J275">
        <v>2015</v>
      </c>
      <c r="K275">
        <v>103</v>
      </c>
      <c r="L275">
        <v>3</v>
      </c>
      <c r="M275">
        <v>586</v>
      </c>
      <c r="N275">
        <v>594</v>
      </c>
      <c r="O275" t="s">
        <v>69</v>
      </c>
      <c r="P275" t="s">
        <v>2429</v>
      </c>
      <c r="Q275" t="s">
        <v>69</v>
      </c>
      <c r="R275" t="s">
        <v>69</v>
      </c>
      <c r="S275" t="s">
        <v>69</v>
      </c>
    </row>
    <row r="276" spans="1:19" x14ac:dyDescent="0.25">
      <c r="A276">
        <v>275</v>
      </c>
      <c r="B276" t="s">
        <v>583</v>
      </c>
      <c r="C276" t="s">
        <v>584</v>
      </c>
      <c r="D276" t="s">
        <v>585</v>
      </c>
      <c r="E276" t="s">
        <v>111</v>
      </c>
      <c r="F276" t="s">
        <v>586</v>
      </c>
      <c r="G276" t="s">
        <v>587</v>
      </c>
      <c r="H276">
        <v>7</v>
      </c>
      <c r="I276">
        <v>7</v>
      </c>
      <c r="J276">
        <v>2019</v>
      </c>
      <c r="K276">
        <v>46</v>
      </c>
      <c r="L276">
        <v>12</v>
      </c>
      <c r="M276">
        <v>2706</v>
      </c>
      <c r="N276">
        <v>2721</v>
      </c>
      <c r="O276" t="s">
        <v>69</v>
      </c>
      <c r="P276" t="s">
        <v>588</v>
      </c>
      <c r="Q276" t="s">
        <v>69</v>
      </c>
      <c r="R276" t="s">
        <v>69</v>
      </c>
      <c r="S276" t="s">
        <v>69</v>
      </c>
    </row>
    <row r="277" spans="1:19" x14ac:dyDescent="0.25">
      <c r="A277">
        <v>276</v>
      </c>
      <c r="B277" t="s">
        <v>750</v>
      </c>
      <c r="C277" t="s">
        <v>751</v>
      </c>
      <c r="D277" t="s">
        <v>752</v>
      </c>
      <c r="E277" t="s">
        <v>127</v>
      </c>
      <c r="F277" t="s">
        <v>753</v>
      </c>
      <c r="G277" t="s">
        <v>754</v>
      </c>
      <c r="H277">
        <v>3</v>
      </c>
      <c r="I277">
        <v>3</v>
      </c>
      <c r="J277">
        <v>2019</v>
      </c>
      <c r="K277">
        <v>124</v>
      </c>
      <c r="L277">
        <v>3</v>
      </c>
      <c r="M277">
        <v>499</v>
      </c>
      <c r="N277">
        <v>512</v>
      </c>
      <c r="O277" t="s">
        <v>69</v>
      </c>
      <c r="P277" t="s">
        <v>758</v>
      </c>
      <c r="Q277" t="s">
        <v>69</v>
      </c>
      <c r="R277">
        <v>31219156</v>
      </c>
      <c r="S277" t="s">
        <v>69</v>
      </c>
    </row>
    <row r="278" spans="1:19" x14ac:dyDescent="0.25">
      <c r="A278">
        <v>277</v>
      </c>
      <c r="B278" t="s">
        <v>1825</v>
      </c>
      <c r="C278" t="s">
        <v>1826</v>
      </c>
      <c r="D278" t="s">
        <v>1827</v>
      </c>
      <c r="E278" t="s">
        <v>332</v>
      </c>
      <c r="F278" t="s">
        <v>1828</v>
      </c>
      <c r="G278" t="s">
        <v>1829</v>
      </c>
      <c r="H278">
        <v>17</v>
      </c>
      <c r="I278">
        <v>17</v>
      </c>
      <c r="J278">
        <v>2017</v>
      </c>
      <c r="K278">
        <v>110</v>
      </c>
      <c r="L278" t="s">
        <v>69</v>
      </c>
      <c r="M278">
        <v>104</v>
      </c>
      <c r="N278">
        <v>121</v>
      </c>
      <c r="O278" t="s">
        <v>69</v>
      </c>
      <c r="P278" t="s">
        <v>1830</v>
      </c>
      <c r="Q278" t="s">
        <v>69</v>
      </c>
      <c r="R278">
        <v>28212874</v>
      </c>
      <c r="S278" t="s">
        <v>69</v>
      </c>
    </row>
    <row r="279" spans="1:19" x14ac:dyDescent="0.25">
      <c r="A279">
        <v>278</v>
      </c>
      <c r="B279" t="s">
        <v>2298</v>
      </c>
      <c r="C279" t="s">
        <v>2299</v>
      </c>
      <c r="D279" t="s">
        <v>2300</v>
      </c>
      <c r="E279" t="s">
        <v>1041</v>
      </c>
      <c r="F279" t="s">
        <v>69</v>
      </c>
      <c r="G279" t="s">
        <v>2301</v>
      </c>
      <c r="H279">
        <v>27</v>
      </c>
      <c r="I279">
        <v>29</v>
      </c>
      <c r="J279">
        <v>2016</v>
      </c>
      <c r="K279">
        <v>6</v>
      </c>
      <c r="L279" t="s">
        <v>69</v>
      </c>
      <c r="M279" t="s">
        <v>69</v>
      </c>
      <c r="N279" t="s">
        <v>69</v>
      </c>
      <c r="O279">
        <v>22262</v>
      </c>
      <c r="P279" t="s">
        <v>2304</v>
      </c>
      <c r="Q279" t="s">
        <v>69</v>
      </c>
      <c r="R279">
        <v>26915968</v>
      </c>
      <c r="S279" t="s">
        <v>69</v>
      </c>
    </row>
    <row r="280" spans="1:19" x14ac:dyDescent="0.25">
      <c r="A280">
        <v>279</v>
      </c>
      <c r="B280" t="s">
        <v>4050</v>
      </c>
      <c r="C280" t="s">
        <v>4051</v>
      </c>
      <c r="D280" t="s">
        <v>4052</v>
      </c>
      <c r="E280" t="s">
        <v>1267</v>
      </c>
      <c r="F280" t="s">
        <v>69</v>
      </c>
      <c r="G280" t="s">
        <v>4053</v>
      </c>
      <c r="H280">
        <v>34</v>
      </c>
      <c r="I280">
        <v>36</v>
      </c>
      <c r="J280">
        <v>2011</v>
      </c>
      <c r="K280">
        <v>6</v>
      </c>
      <c r="L280">
        <v>5</v>
      </c>
      <c r="M280" t="s">
        <v>69</v>
      </c>
      <c r="N280" t="s">
        <v>69</v>
      </c>
      <c r="O280" t="s">
        <v>4057</v>
      </c>
      <c r="P280" t="s">
        <v>4058</v>
      </c>
      <c r="Q280" t="s">
        <v>69</v>
      </c>
      <c r="R280">
        <v>21603653</v>
      </c>
      <c r="S280" t="s">
        <v>69</v>
      </c>
    </row>
    <row r="281" spans="1:19" x14ac:dyDescent="0.25">
      <c r="A281">
        <v>280</v>
      </c>
      <c r="B281" t="s">
        <v>5112</v>
      </c>
      <c r="C281" t="s">
        <v>5112</v>
      </c>
      <c r="D281" t="s">
        <v>5113</v>
      </c>
      <c r="E281" t="s">
        <v>1168</v>
      </c>
      <c r="F281" t="s">
        <v>69</v>
      </c>
      <c r="G281" t="s">
        <v>5114</v>
      </c>
      <c r="H281">
        <v>90</v>
      </c>
      <c r="I281">
        <v>91</v>
      </c>
      <c r="J281">
        <v>2004</v>
      </c>
      <c r="K281">
        <v>167</v>
      </c>
      <c r="L281">
        <v>3</v>
      </c>
      <c r="M281">
        <v>1059</v>
      </c>
      <c r="N281">
        <v>1068</v>
      </c>
      <c r="O281" t="s">
        <v>69</v>
      </c>
      <c r="P281" t="s">
        <v>5117</v>
      </c>
      <c r="Q281" t="s">
        <v>69</v>
      </c>
      <c r="R281">
        <v>15280223</v>
      </c>
      <c r="S281" t="s">
        <v>69</v>
      </c>
    </row>
    <row r="282" spans="1:19" x14ac:dyDescent="0.25">
      <c r="A282">
        <v>281</v>
      </c>
      <c r="B282" t="s">
        <v>1491</v>
      </c>
      <c r="C282" t="s">
        <v>1492</v>
      </c>
      <c r="D282" t="s">
        <v>1493</v>
      </c>
      <c r="E282" t="s">
        <v>544</v>
      </c>
      <c r="F282" t="s">
        <v>1494</v>
      </c>
      <c r="G282" t="s">
        <v>1495</v>
      </c>
      <c r="H282">
        <v>41</v>
      </c>
      <c r="I282">
        <v>42</v>
      </c>
      <c r="J282">
        <v>2018</v>
      </c>
      <c r="K282">
        <v>67</v>
      </c>
      <c r="L282">
        <v>1</v>
      </c>
      <c r="M282">
        <v>94</v>
      </c>
      <c r="N282">
        <v>112</v>
      </c>
      <c r="O282" t="s">
        <v>69</v>
      </c>
      <c r="P282" t="s">
        <v>1497</v>
      </c>
      <c r="Q282" t="s">
        <v>69</v>
      </c>
      <c r="R282">
        <v>28472459</v>
      </c>
      <c r="S282" t="s">
        <v>69</v>
      </c>
    </row>
    <row r="283" spans="1:19" x14ac:dyDescent="0.25">
      <c r="A283">
        <v>282</v>
      </c>
      <c r="B283" t="s">
        <v>4367</v>
      </c>
      <c r="C283" t="s">
        <v>4368</v>
      </c>
      <c r="D283" t="s">
        <v>4369</v>
      </c>
      <c r="E283" t="s">
        <v>4370</v>
      </c>
      <c r="F283" t="s">
        <v>4371</v>
      </c>
      <c r="G283" t="s">
        <v>4372</v>
      </c>
      <c r="H283">
        <v>3</v>
      </c>
      <c r="I283">
        <v>3</v>
      </c>
      <c r="J283">
        <v>2010</v>
      </c>
      <c r="K283">
        <v>28</v>
      </c>
      <c r="L283">
        <v>4</v>
      </c>
      <c r="M283">
        <v>577</v>
      </c>
      <c r="N283">
        <v>601</v>
      </c>
      <c r="O283" t="s">
        <v>4373</v>
      </c>
      <c r="P283" t="s">
        <v>4374</v>
      </c>
      <c r="Q283" t="s">
        <v>69</v>
      </c>
      <c r="R283" t="s">
        <v>69</v>
      </c>
      <c r="S283" t="s">
        <v>69</v>
      </c>
    </row>
    <row r="284" spans="1:19" x14ac:dyDescent="0.25">
      <c r="A284">
        <v>283</v>
      </c>
      <c r="B284" t="s">
        <v>4143</v>
      </c>
      <c r="C284" t="s">
        <v>4144</v>
      </c>
      <c r="D284" t="s">
        <v>4145</v>
      </c>
      <c r="E284" t="s">
        <v>3328</v>
      </c>
      <c r="F284" t="s">
        <v>4146</v>
      </c>
      <c r="G284" t="s">
        <v>4147</v>
      </c>
      <c r="H284">
        <v>9</v>
      </c>
      <c r="I284">
        <v>9</v>
      </c>
      <c r="J284">
        <v>2011</v>
      </c>
      <c r="K284">
        <v>79</v>
      </c>
      <c r="L284" t="s">
        <v>4150</v>
      </c>
      <c r="M284">
        <v>39</v>
      </c>
      <c r="N284">
        <v>52</v>
      </c>
      <c r="O284" t="s">
        <v>69</v>
      </c>
      <c r="P284" t="s">
        <v>4151</v>
      </c>
      <c r="Q284" t="s">
        <v>69</v>
      </c>
      <c r="R284">
        <v>21094655</v>
      </c>
      <c r="S284" t="s">
        <v>69</v>
      </c>
    </row>
    <row r="285" spans="1:19" x14ac:dyDescent="0.25">
      <c r="A285">
        <v>284</v>
      </c>
      <c r="B285" t="s">
        <v>2901</v>
      </c>
      <c r="C285" t="s">
        <v>2902</v>
      </c>
      <c r="D285" t="s">
        <v>2903</v>
      </c>
      <c r="E285" t="s">
        <v>2629</v>
      </c>
      <c r="F285" t="s">
        <v>69</v>
      </c>
      <c r="G285" t="s">
        <v>2904</v>
      </c>
      <c r="H285">
        <v>14</v>
      </c>
      <c r="I285">
        <v>19</v>
      </c>
      <c r="J285">
        <v>2014</v>
      </c>
      <c r="K285">
        <v>95</v>
      </c>
      <c r="L285" t="s">
        <v>69</v>
      </c>
      <c r="M285">
        <v>1677</v>
      </c>
      <c r="N285">
        <v>1688</v>
      </c>
      <c r="O285" t="s">
        <v>69</v>
      </c>
      <c r="P285" t="s">
        <v>2907</v>
      </c>
      <c r="Q285" t="s">
        <v>69</v>
      </c>
      <c r="R285">
        <v>24795446</v>
      </c>
      <c r="S285" t="s">
        <v>69</v>
      </c>
    </row>
    <row r="286" spans="1:19" x14ac:dyDescent="0.25">
      <c r="A286">
        <v>285</v>
      </c>
      <c r="B286" t="s">
        <v>1536</v>
      </c>
      <c r="C286" t="s">
        <v>1537</v>
      </c>
      <c r="D286" t="s">
        <v>1538</v>
      </c>
      <c r="E286" t="s">
        <v>348</v>
      </c>
      <c r="F286" t="s">
        <v>1539</v>
      </c>
      <c r="G286" t="s">
        <v>1540</v>
      </c>
      <c r="H286">
        <v>0</v>
      </c>
      <c r="I286">
        <v>0</v>
      </c>
      <c r="J286">
        <v>2017</v>
      </c>
      <c r="K286">
        <v>17</v>
      </c>
      <c r="L286" t="s">
        <v>69</v>
      </c>
      <c r="M286" t="s">
        <v>69</v>
      </c>
      <c r="N286" t="s">
        <v>69</v>
      </c>
      <c r="O286">
        <v>246</v>
      </c>
      <c r="P286" t="s">
        <v>1543</v>
      </c>
      <c r="Q286" t="s">
        <v>69</v>
      </c>
      <c r="R286">
        <v>29216823</v>
      </c>
      <c r="S286" t="s">
        <v>69</v>
      </c>
    </row>
    <row r="287" spans="1:19" x14ac:dyDescent="0.25">
      <c r="A287">
        <v>286</v>
      </c>
      <c r="B287" t="s">
        <v>422</v>
      </c>
      <c r="C287" t="s">
        <v>423</v>
      </c>
      <c r="D287" t="s">
        <v>424</v>
      </c>
      <c r="E287" t="s">
        <v>72</v>
      </c>
      <c r="F287" t="s">
        <v>425</v>
      </c>
      <c r="G287" t="s">
        <v>426</v>
      </c>
      <c r="H287">
        <v>2</v>
      </c>
      <c r="I287">
        <v>2</v>
      </c>
      <c r="J287">
        <v>2020</v>
      </c>
      <c r="K287">
        <v>29</v>
      </c>
      <c r="L287">
        <v>7</v>
      </c>
      <c r="M287">
        <v>1250</v>
      </c>
      <c r="N287">
        <v>1266</v>
      </c>
      <c r="O287" t="s">
        <v>69</v>
      </c>
      <c r="P287" t="s">
        <v>428</v>
      </c>
      <c r="Q287" t="s">
        <v>429</v>
      </c>
      <c r="R287">
        <v>32150782</v>
      </c>
      <c r="S287" t="s">
        <v>69</v>
      </c>
    </row>
    <row r="288" spans="1:19" x14ac:dyDescent="0.25">
      <c r="A288">
        <v>287</v>
      </c>
      <c r="B288" t="s">
        <v>181</v>
      </c>
      <c r="C288" t="s">
        <v>182</v>
      </c>
      <c r="D288" t="s">
        <v>183</v>
      </c>
      <c r="E288" t="s">
        <v>184</v>
      </c>
      <c r="F288" t="s">
        <v>185</v>
      </c>
      <c r="G288" t="s">
        <v>186</v>
      </c>
      <c r="H288">
        <v>1</v>
      </c>
      <c r="I288">
        <v>1</v>
      </c>
      <c r="J288" t="s">
        <v>69</v>
      </c>
      <c r="K288" t="s">
        <v>69</v>
      </c>
      <c r="L288" t="s">
        <v>69</v>
      </c>
      <c r="M288" t="s">
        <v>69</v>
      </c>
      <c r="N288" t="s">
        <v>69</v>
      </c>
      <c r="O288" t="s">
        <v>69</v>
      </c>
      <c r="P288" t="s">
        <v>188</v>
      </c>
      <c r="Q288" t="s">
        <v>189</v>
      </c>
      <c r="R288" t="s">
        <v>69</v>
      </c>
      <c r="S288" t="s">
        <v>69</v>
      </c>
    </row>
    <row r="289" spans="1:19" x14ac:dyDescent="0.25">
      <c r="A289">
        <v>288</v>
      </c>
      <c r="B289" t="s">
        <v>1817</v>
      </c>
      <c r="C289" t="s">
        <v>1818</v>
      </c>
      <c r="D289" t="s">
        <v>1819</v>
      </c>
      <c r="E289" t="s">
        <v>1041</v>
      </c>
      <c r="F289" t="s">
        <v>69</v>
      </c>
      <c r="G289" t="s">
        <v>1820</v>
      </c>
      <c r="H289">
        <v>1</v>
      </c>
      <c r="I289">
        <v>1</v>
      </c>
      <c r="J289">
        <v>2017</v>
      </c>
      <c r="K289">
        <v>7</v>
      </c>
      <c r="L289" t="s">
        <v>69</v>
      </c>
      <c r="M289" t="s">
        <v>69</v>
      </c>
      <c r="N289" t="s">
        <v>69</v>
      </c>
      <c r="O289">
        <v>2077</v>
      </c>
      <c r="P289" t="s">
        <v>1823</v>
      </c>
      <c r="Q289" t="s">
        <v>69</v>
      </c>
      <c r="R289">
        <v>28522839</v>
      </c>
      <c r="S289" t="s">
        <v>69</v>
      </c>
    </row>
    <row r="290" spans="1:19" x14ac:dyDescent="0.25">
      <c r="A290">
        <v>289</v>
      </c>
      <c r="B290" t="s">
        <v>2799</v>
      </c>
      <c r="C290" t="s">
        <v>2800</v>
      </c>
      <c r="D290" t="s">
        <v>2801</v>
      </c>
      <c r="E290" t="s">
        <v>2802</v>
      </c>
      <c r="F290" t="s">
        <v>2803</v>
      </c>
      <c r="G290" t="s">
        <v>2804</v>
      </c>
      <c r="H290">
        <v>3</v>
      </c>
      <c r="I290">
        <v>5</v>
      </c>
      <c r="J290">
        <v>2014</v>
      </c>
      <c r="K290">
        <v>192</v>
      </c>
      <c r="L290" t="s">
        <v>69</v>
      </c>
      <c r="M290">
        <v>46</v>
      </c>
      <c r="N290">
        <v>51</v>
      </c>
      <c r="O290" t="s">
        <v>69</v>
      </c>
      <c r="P290" t="s">
        <v>2805</v>
      </c>
      <c r="Q290" t="s">
        <v>69</v>
      </c>
      <c r="R290">
        <v>25172582</v>
      </c>
      <c r="S290" t="s">
        <v>69</v>
      </c>
    </row>
    <row r="291" spans="1:19" x14ac:dyDescent="0.25">
      <c r="A291">
        <v>290</v>
      </c>
      <c r="B291" t="s">
        <v>814</v>
      </c>
      <c r="C291" t="s">
        <v>815</v>
      </c>
      <c r="D291" t="s">
        <v>816</v>
      </c>
      <c r="E291" t="s">
        <v>332</v>
      </c>
      <c r="F291" t="s">
        <v>817</v>
      </c>
      <c r="G291" t="s">
        <v>818</v>
      </c>
      <c r="H291">
        <v>7</v>
      </c>
      <c r="I291">
        <v>7</v>
      </c>
      <c r="J291">
        <v>2019</v>
      </c>
      <c r="K291">
        <v>135</v>
      </c>
      <c r="L291" t="s">
        <v>69</v>
      </c>
      <c r="M291">
        <v>1</v>
      </c>
      <c r="N291">
        <v>11</v>
      </c>
      <c r="O291" t="s">
        <v>69</v>
      </c>
      <c r="P291" t="s">
        <v>820</v>
      </c>
      <c r="Q291" t="s">
        <v>69</v>
      </c>
      <c r="R291">
        <v>30802596</v>
      </c>
      <c r="S291" t="s">
        <v>69</v>
      </c>
    </row>
    <row r="292" spans="1:19" x14ac:dyDescent="0.25">
      <c r="A292">
        <v>291</v>
      </c>
      <c r="B292" t="s">
        <v>616</v>
      </c>
      <c r="C292" t="s">
        <v>617</v>
      </c>
      <c r="D292" t="s">
        <v>618</v>
      </c>
      <c r="E292" t="s">
        <v>544</v>
      </c>
      <c r="F292" t="s">
        <v>619</v>
      </c>
      <c r="G292" t="s">
        <v>620</v>
      </c>
      <c r="H292">
        <v>5</v>
      </c>
      <c r="I292">
        <v>5</v>
      </c>
      <c r="J292">
        <v>2019</v>
      </c>
      <c r="K292">
        <v>68</v>
      </c>
      <c r="L292">
        <v>6</v>
      </c>
      <c r="M292">
        <v>956</v>
      </c>
      <c r="N292">
        <v>966</v>
      </c>
      <c r="O292" t="s">
        <v>69</v>
      </c>
      <c r="P292" t="s">
        <v>622</v>
      </c>
      <c r="Q292" t="s">
        <v>69</v>
      </c>
      <c r="R292">
        <v>31135028</v>
      </c>
      <c r="S292" t="s">
        <v>69</v>
      </c>
    </row>
    <row r="293" spans="1:19" x14ac:dyDescent="0.25">
      <c r="A293">
        <v>292</v>
      </c>
      <c r="B293" t="s">
        <v>2363</v>
      </c>
      <c r="C293" t="s">
        <v>2364</v>
      </c>
      <c r="D293" t="s">
        <v>2365</v>
      </c>
      <c r="E293" t="s">
        <v>454</v>
      </c>
      <c r="F293" t="s">
        <v>69</v>
      </c>
      <c r="G293" t="s">
        <v>2366</v>
      </c>
      <c r="H293">
        <v>26</v>
      </c>
      <c r="I293">
        <v>27</v>
      </c>
      <c r="J293">
        <v>2015</v>
      </c>
      <c r="K293">
        <v>11</v>
      </c>
      <c r="L293">
        <v>11</v>
      </c>
      <c r="M293" t="s">
        <v>69</v>
      </c>
      <c r="N293" t="s">
        <v>69</v>
      </c>
      <c r="O293" t="s">
        <v>2367</v>
      </c>
      <c r="P293" t="s">
        <v>2368</v>
      </c>
      <c r="Q293" t="s">
        <v>69</v>
      </c>
      <c r="R293">
        <v>26562831</v>
      </c>
      <c r="S293" t="s">
        <v>69</v>
      </c>
    </row>
    <row r="294" spans="1:19" x14ac:dyDescent="0.25">
      <c r="A294">
        <v>293</v>
      </c>
      <c r="B294" t="s">
        <v>3360</v>
      </c>
      <c r="C294" t="s">
        <v>3361</v>
      </c>
      <c r="D294" t="s">
        <v>3362</v>
      </c>
      <c r="E294" t="s">
        <v>3363</v>
      </c>
      <c r="F294" t="s">
        <v>69</v>
      </c>
      <c r="G294" t="s">
        <v>69</v>
      </c>
      <c r="H294">
        <v>380</v>
      </c>
      <c r="I294">
        <v>446</v>
      </c>
      <c r="J294">
        <v>2013</v>
      </c>
      <c r="K294">
        <v>381</v>
      </c>
      <c r="L294">
        <v>9881</v>
      </c>
      <c r="M294">
        <v>1926</v>
      </c>
      <c r="N294">
        <v>1932</v>
      </c>
      <c r="O294" t="s">
        <v>69</v>
      </c>
      <c r="P294" t="s">
        <v>3367</v>
      </c>
      <c r="Q294" t="s">
        <v>69</v>
      </c>
      <c r="R294">
        <v>23643111</v>
      </c>
      <c r="S294" t="s">
        <v>69</v>
      </c>
    </row>
    <row r="295" spans="1:19" x14ac:dyDescent="0.25">
      <c r="A295">
        <v>294</v>
      </c>
      <c r="B295" t="s">
        <v>2651</v>
      </c>
      <c r="C295" t="s">
        <v>2652</v>
      </c>
      <c r="D295" t="s">
        <v>2653</v>
      </c>
      <c r="E295" t="s">
        <v>1575</v>
      </c>
      <c r="F295" t="s">
        <v>2654</v>
      </c>
      <c r="G295" t="s">
        <v>2655</v>
      </c>
      <c r="H295">
        <v>6</v>
      </c>
      <c r="I295">
        <v>6</v>
      </c>
      <c r="J295">
        <v>2015</v>
      </c>
      <c r="K295">
        <v>143</v>
      </c>
      <c r="L295">
        <v>1</v>
      </c>
      <c r="M295">
        <v>73</v>
      </c>
      <c r="N295">
        <v>84</v>
      </c>
      <c r="O295" t="s">
        <v>69</v>
      </c>
      <c r="P295" t="s">
        <v>2656</v>
      </c>
      <c r="Q295" t="s">
        <v>69</v>
      </c>
      <c r="R295">
        <v>25572029</v>
      </c>
      <c r="S295" t="s">
        <v>69</v>
      </c>
    </row>
    <row r="296" spans="1:19" x14ac:dyDescent="0.25">
      <c r="A296">
        <v>295</v>
      </c>
      <c r="B296" t="s">
        <v>192</v>
      </c>
      <c r="C296" t="s">
        <v>193</v>
      </c>
      <c r="D296" t="s">
        <v>194</v>
      </c>
      <c r="E296" t="s">
        <v>195</v>
      </c>
      <c r="F296" t="s">
        <v>196</v>
      </c>
      <c r="G296" t="s">
        <v>197</v>
      </c>
      <c r="H296">
        <v>0</v>
      </c>
      <c r="I296">
        <v>0</v>
      </c>
      <c r="J296">
        <v>2020</v>
      </c>
      <c r="K296">
        <v>23</v>
      </c>
      <c r="L296" t="s">
        <v>69</v>
      </c>
      <c r="M296" t="s">
        <v>69</v>
      </c>
      <c r="N296" t="s">
        <v>69</v>
      </c>
      <c r="O296" t="s">
        <v>199</v>
      </c>
      <c r="P296" t="s">
        <v>200</v>
      </c>
      <c r="Q296" t="s">
        <v>69</v>
      </c>
      <c r="R296" t="s">
        <v>69</v>
      </c>
      <c r="S296" t="s">
        <v>69</v>
      </c>
    </row>
    <row r="297" spans="1:19" x14ac:dyDescent="0.25">
      <c r="A297">
        <v>296</v>
      </c>
      <c r="B297" t="s">
        <v>2551</v>
      </c>
      <c r="C297" t="s">
        <v>2552</v>
      </c>
      <c r="D297" t="s">
        <v>2553</v>
      </c>
      <c r="E297" t="s">
        <v>1757</v>
      </c>
      <c r="F297" t="s">
        <v>2554</v>
      </c>
      <c r="G297" t="s">
        <v>2555</v>
      </c>
      <c r="H297">
        <v>0</v>
      </c>
      <c r="I297">
        <v>0</v>
      </c>
      <c r="J297">
        <v>2015</v>
      </c>
      <c r="K297">
        <v>6</v>
      </c>
      <c r="L297">
        <v>6</v>
      </c>
      <c r="M297">
        <v>715</v>
      </c>
      <c r="N297">
        <v>724</v>
      </c>
      <c r="O297" t="s">
        <v>69</v>
      </c>
      <c r="P297" t="s">
        <v>2558</v>
      </c>
      <c r="Q297" t="s">
        <v>69</v>
      </c>
      <c r="R297" t="s">
        <v>69</v>
      </c>
      <c r="S297" t="s">
        <v>69</v>
      </c>
    </row>
    <row r="298" spans="1:19" x14ac:dyDescent="0.25">
      <c r="A298">
        <v>297</v>
      </c>
      <c r="B298" t="s">
        <v>2062</v>
      </c>
      <c r="C298" t="s">
        <v>2063</v>
      </c>
      <c r="D298" t="s">
        <v>2064</v>
      </c>
      <c r="E298" t="s">
        <v>72</v>
      </c>
      <c r="F298" t="s">
        <v>2065</v>
      </c>
      <c r="G298" t="s">
        <v>2066</v>
      </c>
      <c r="H298">
        <v>8</v>
      </c>
      <c r="I298">
        <v>8</v>
      </c>
      <c r="J298">
        <v>2016</v>
      </c>
      <c r="K298">
        <v>25</v>
      </c>
      <c r="L298">
        <v>20</v>
      </c>
      <c r="M298">
        <v>5187</v>
      </c>
      <c r="N298">
        <v>5202</v>
      </c>
      <c r="O298" t="s">
        <v>69</v>
      </c>
      <c r="P298" t="s">
        <v>2069</v>
      </c>
      <c r="Q298" t="s">
        <v>69</v>
      </c>
      <c r="R298">
        <v>27569902</v>
      </c>
      <c r="S298" t="s">
        <v>69</v>
      </c>
    </row>
    <row r="299" spans="1:19" x14ac:dyDescent="0.25">
      <c r="A299">
        <v>298</v>
      </c>
      <c r="B299" t="s">
        <v>1175</v>
      </c>
      <c r="C299" t="s">
        <v>1176</v>
      </c>
      <c r="D299" t="s">
        <v>1177</v>
      </c>
      <c r="E299" t="s">
        <v>1041</v>
      </c>
      <c r="F299" t="s">
        <v>69</v>
      </c>
      <c r="G299" t="s">
        <v>1178</v>
      </c>
      <c r="H299">
        <v>2</v>
      </c>
      <c r="I299">
        <v>2</v>
      </c>
      <c r="J299">
        <v>2018</v>
      </c>
      <c r="K299">
        <v>8</v>
      </c>
      <c r="L299" t="s">
        <v>69</v>
      </c>
      <c r="M299" t="s">
        <v>69</v>
      </c>
      <c r="N299" t="s">
        <v>69</v>
      </c>
      <c r="O299">
        <v>15723</v>
      </c>
      <c r="P299" t="s">
        <v>1181</v>
      </c>
      <c r="Q299" t="s">
        <v>69</v>
      </c>
      <c r="R299">
        <v>30356056</v>
      </c>
      <c r="S299" t="s">
        <v>69</v>
      </c>
    </row>
    <row r="300" spans="1:19" x14ac:dyDescent="0.25">
      <c r="A300">
        <v>299</v>
      </c>
      <c r="B300" t="s">
        <v>2316</v>
      </c>
      <c r="C300" t="s">
        <v>2317</v>
      </c>
      <c r="D300" t="s">
        <v>2318</v>
      </c>
      <c r="E300" t="s">
        <v>1168</v>
      </c>
      <c r="F300" t="s">
        <v>2319</v>
      </c>
      <c r="G300" t="s">
        <v>2320</v>
      </c>
      <c r="H300">
        <v>20</v>
      </c>
      <c r="I300">
        <v>20</v>
      </c>
      <c r="J300">
        <v>2016</v>
      </c>
      <c r="K300">
        <v>202</v>
      </c>
      <c r="L300">
        <v>2</v>
      </c>
      <c r="M300">
        <v>775</v>
      </c>
      <c r="N300" t="s">
        <v>2323</v>
      </c>
      <c r="O300" t="s">
        <v>69</v>
      </c>
      <c r="P300" t="s">
        <v>2324</v>
      </c>
      <c r="Q300" t="s">
        <v>69</v>
      </c>
      <c r="R300">
        <v>26715666</v>
      </c>
      <c r="S300" t="s">
        <v>69</v>
      </c>
    </row>
    <row r="301" spans="1:19" x14ac:dyDescent="0.25">
      <c r="A301">
        <v>300</v>
      </c>
      <c r="B301" t="s">
        <v>3005</v>
      </c>
      <c r="C301" t="s">
        <v>3006</v>
      </c>
      <c r="D301" t="s">
        <v>3007</v>
      </c>
      <c r="E301" t="s">
        <v>1168</v>
      </c>
      <c r="F301" t="s">
        <v>3008</v>
      </c>
      <c r="G301" t="s">
        <v>3009</v>
      </c>
      <c r="H301">
        <v>49</v>
      </c>
      <c r="I301">
        <v>52</v>
      </c>
      <c r="J301">
        <v>2014</v>
      </c>
      <c r="K301">
        <v>196</v>
      </c>
      <c r="L301">
        <v>4</v>
      </c>
      <c r="M301">
        <v>1241</v>
      </c>
      <c r="N301" t="s">
        <v>2323</v>
      </c>
      <c r="O301" t="s">
        <v>69</v>
      </c>
      <c r="P301" t="s">
        <v>3011</v>
      </c>
      <c r="Q301" t="s">
        <v>69</v>
      </c>
      <c r="R301">
        <v>24532731</v>
      </c>
      <c r="S301" t="s">
        <v>69</v>
      </c>
    </row>
    <row r="302" spans="1:19" x14ac:dyDescent="0.25">
      <c r="A302">
        <v>301</v>
      </c>
      <c r="B302" t="s">
        <v>3916</v>
      </c>
      <c r="C302" t="s">
        <v>3917</v>
      </c>
      <c r="D302" t="s">
        <v>3918</v>
      </c>
      <c r="E302" t="s">
        <v>1168</v>
      </c>
      <c r="F302" t="s">
        <v>69</v>
      </c>
      <c r="G302" t="s">
        <v>3919</v>
      </c>
      <c r="H302">
        <v>51</v>
      </c>
      <c r="I302">
        <v>52</v>
      </c>
      <c r="J302">
        <v>2011</v>
      </c>
      <c r="K302">
        <v>189</v>
      </c>
      <c r="L302">
        <v>3</v>
      </c>
      <c r="M302">
        <v>977</v>
      </c>
      <c r="N302" t="s">
        <v>3922</v>
      </c>
      <c r="O302" t="s">
        <v>69</v>
      </c>
      <c r="P302" t="s">
        <v>3923</v>
      </c>
      <c r="Q302" t="s">
        <v>69</v>
      </c>
      <c r="R302">
        <v>21900266</v>
      </c>
      <c r="S302" t="s">
        <v>69</v>
      </c>
    </row>
    <row r="303" spans="1:19" x14ac:dyDescent="0.25">
      <c r="A303">
        <v>302</v>
      </c>
      <c r="B303" t="s">
        <v>4219</v>
      </c>
      <c r="C303" t="s">
        <v>4220</v>
      </c>
      <c r="D303" t="s">
        <v>4221</v>
      </c>
      <c r="E303" t="s">
        <v>4222</v>
      </c>
      <c r="F303" t="s">
        <v>4223</v>
      </c>
      <c r="G303" t="s">
        <v>4224</v>
      </c>
      <c r="H303">
        <v>4</v>
      </c>
      <c r="I303">
        <v>4</v>
      </c>
      <c r="J303">
        <v>2010</v>
      </c>
      <c r="K303">
        <v>33</v>
      </c>
      <c r="L303">
        <v>4</v>
      </c>
      <c r="M303">
        <v>425</v>
      </c>
      <c r="N303">
        <v>437</v>
      </c>
      <c r="O303" t="s">
        <v>69</v>
      </c>
      <c r="P303" t="s">
        <v>4226</v>
      </c>
      <c r="Q303" t="s">
        <v>69</v>
      </c>
      <c r="R303" t="s">
        <v>69</v>
      </c>
      <c r="S303" t="s">
        <v>69</v>
      </c>
    </row>
    <row r="304" spans="1:19" x14ac:dyDescent="0.25">
      <c r="A304">
        <v>303</v>
      </c>
      <c r="B304" t="s">
        <v>4458</v>
      </c>
      <c r="C304" t="s">
        <v>4459</v>
      </c>
      <c r="D304" t="s">
        <v>4460</v>
      </c>
      <c r="E304" t="s">
        <v>1267</v>
      </c>
      <c r="F304" t="s">
        <v>69</v>
      </c>
      <c r="G304" t="s">
        <v>4461</v>
      </c>
      <c r="H304">
        <v>17</v>
      </c>
      <c r="I304">
        <v>17</v>
      </c>
      <c r="J304">
        <v>2009</v>
      </c>
      <c r="K304">
        <v>4</v>
      </c>
      <c r="L304">
        <v>6</v>
      </c>
      <c r="M304" t="s">
        <v>69</v>
      </c>
      <c r="N304" t="s">
        <v>69</v>
      </c>
      <c r="O304" t="s">
        <v>4464</v>
      </c>
      <c r="P304" t="s">
        <v>4465</v>
      </c>
      <c r="Q304" t="s">
        <v>69</v>
      </c>
      <c r="R304">
        <v>19521534</v>
      </c>
      <c r="S304" t="s">
        <v>69</v>
      </c>
    </row>
    <row r="305" spans="1:19" x14ac:dyDescent="0.25">
      <c r="A305">
        <v>304</v>
      </c>
      <c r="B305" t="s">
        <v>488</v>
      </c>
      <c r="C305" t="s">
        <v>489</v>
      </c>
      <c r="D305" t="s">
        <v>490</v>
      </c>
      <c r="E305" t="s">
        <v>332</v>
      </c>
      <c r="F305" t="s">
        <v>491</v>
      </c>
      <c r="G305" t="s">
        <v>492</v>
      </c>
      <c r="H305">
        <v>3</v>
      </c>
      <c r="I305">
        <v>3</v>
      </c>
      <c r="J305">
        <v>2020</v>
      </c>
      <c r="K305">
        <v>143</v>
      </c>
      <c r="L305" t="s">
        <v>69</v>
      </c>
      <c r="M305" t="s">
        <v>69</v>
      </c>
      <c r="N305" t="s">
        <v>69</v>
      </c>
      <c r="O305">
        <v>106693</v>
      </c>
      <c r="P305" t="s">
        <v>493</v>
      </c>
      <c r="Q305" t="s">
        <v>69</v>
      </c>
      <c r="R305">
        <v>31778814</v>
      </c>
      <c r="S305" t="s">
        <v>69</v>
      </c>
    </row>
    <row r="306" spans="1:19" x14ac:dyDescent="0.25">
      <c r="A306">
        <v>305</v>
      </c>
      <c r="B306" t="s">
        <v>4965</v>
      </c>
      <c r="C306" t="s">
        <v>4966</v>
      </c>
      <c r="D306" t="s">
        <v>4967</v>
      </c>
      <c r="E306" t="s">
        <v>4968</v>
      </c>
      <c r="F306" t="s">
        <v>4969</v>
      </c>
      <c r="G306" t="s">
        <v>4970</v>
      </c>
      <c r="H306">
        <v>18</v>
      </c>
      <c r="I306">
        <v>18</v>
      </c>
      <c r="J306">
        <v>2007</v>
      </c>
      <c r="K306">
        <v>132</v>
      </c>
      <c r="L306">
        <v>1</v>
      </c>
      <c r="M306">
        <v>132</v>
      </c>
      <c r="N306">
        <v>139</v>
      </c>
      <c r="O306" t="s">
        <v>69</v>
      </c>
      <c r="P306" t="s">
        <v>4973</v>
      </c>
      <c r="Q306" t="s">
        <v>69</v>
      </c>
      <c r="R306">
        <v>17078035</v>
      </c>
      <c r="S306" t="s">
        <v>69</v>
      </c>
    </row>
    <row r="307" spans="1:19" x14ac:dyDescent="0.25">
      <c r="A307">
        <v>306</v>
      </c>
      <c r="B307" t="s">
        <v>68</v>
      </c>
      <c r="C307" t="s">
        <v>70</v>
      </c>
      <c r="D307" t="s">
        <v>71</v>
      </c>
      <c r="E307" t="s">
        <v>72</v>
      </c>
      <c r="F307" t="s">
        <v>73</v>
      </c>
      <c r="G307" t="s">
        <v>74</v>
      </c>
      <c r="H307">
        <v>0</v>
      </c>
      <c r="I307">
        <v>0</v>
      </c>
      <c r="J307">
        <v>2021</v>
      </c>
      <c r="K307">
        <v>30</v>
      </c>
      <c r="L307">
        <v>2</v>
      </c>
      <c r="M307">
        <v>545</v>
      </c>
      <c r="N307">
        <v>554</v>
      </c>
      <c r="O307" t="s">
        <v>69</v>
      </c>
      <c r="P307" t="s">
        <v>76</v>
      </c>
      <c r="Q307" t="s">
        <v>77</v>
      </c>
      <c r="R307">
        <v>33170980</v>
      </c>
      <c r="S307" t="s">
        <v>69</v>
      </c>
    </row>
    <row r="308" spans="1:19" x14ac:dyDescent="0.25">
      <c r="A308">
        <v>307</v>
      </c>
      <c r="B308" t="s">
        <v>1454</v>
      </c>
      <c r="C308" t="s">
        <v>1455</v>
      </c>
      <c r="D308" t="s">
        <v>1456</v>
      </c>
      <c r="E308" t="s">
        <v>1457</v>
      </c>
      <c r="F308" t="s">
        <v>1458</v>
      </c>
      <c r="G308" t="s">
        <v>1459</v>
      </c>
      <c r="H308">
        <v>7</v>
      </c>
      <c r="I308">
        <v>7</v>
      </c>
      <c r="J308">
        <v>2018</v>
      </c>
      <c r="K308">
        <v>24</v>
      </c>
      <c r="L308">
        <v>3</v>
      </c>
      <c r="M308">
        <v>325</v>
      </c>
      <c r="N308">
        <v>340</v>
      </c>
      <c r="O308" t="s">
        <v>69</v>
      </c>
      <c r="P308" t="s">
        <v>1462</v>
      </c>
      <c r="Q308" t="s">
        <v>69</v>
      </c>
      <c r="R308" t="s">
        <v>69</v>
      </c>
      <c r="S308" t="s">
        <v>69</v>
      </c>
    </row>
    <row r="309" spans="1:19" x14ac:dyDescent="0.25">
      <c r="A309">
        <v>308</v>
      </c>
      <c r="B309" t="s">
        <v>1800</v>
      </c>
      <c r="C309" t="s">
        <v>1801</v>
      </c>
      <c r="D309" t="s">
        <v>1802</v>
      </c>
      <c r="E309" t="s">
        <v>72</v>
      </c>
      <c r="F309" t="s">
        <v>1803</v>
      </c>
      <c r="G309" t="s">
        <v>1804</v>
      </c>
      <c r="H309">
        <v>9</v>
      </c>
      <c r="I309">
        <v>11</v>
      </c>
      <c r="J309">
        <v>2017</v>
      </c>
      <c r="K309">
        <v>26</v>
      </c>
      <c r="L309">
        <v>11</v>
      </c>
      <c r="M309">
        <v>3037</v>
      </c>
      <c r="N309">
        <v>3049</v>
      </c>
      <c r="O309" t="s">
        <v>69</v>
      </c>
      <c r="P309" t="s">
        <v>1806</v>
      </c>
      <c r="Q309" t="s">
        <v>69</v>
      </c>
      <c r="R309">
        <v>28295838</v>
      </c>
      <c r="S309" t="s">
        <v>69</v>
      </c>
    </row>
    <row r="310" spans="1:19" x14ac:dyDescent="0.25">
      <c r="A310">
        <v>309</v>
      </c>
      <c r="B310" t="s">
        <v>1783</v>
      </c>
      <c r="C310" t="s">
        <v>1784</v>
      </c>
      <c r="D310" t="s">
        <v>1785</v>
      </c>
      <c r="E310" t="s">
        <v>206</v>
      </c>
      <c r="F310" t="s">
        <v>1786</v>
      </c>
      <c r="G310" t="s">
        <v>1787</v>
      </c>
      <c r="H310">
        <v>5</v>
      </c>
      <c r="I310">
        <v>6</v>
      </c>
      <c r="J310">
        <v>2017</v>
      </c>
      <c r="K310">
        <v>7</v>
      </c>
      <c r="L310">
        <v>11</v>
      </c>
      <c r="M310">
        <v>3657</v>
      </c>
      <c r="N310">
        <v>3671</v>
      </c>
      <c r="O310" t="s">
        <v>69</v>
      </c>
      <c r="P310" t="s">
        <v>1790</v>
      </c>
      <c r="Q310" t="s">
        <v>69</v>
      </c>
      <c r="R310">
        <v>28616163</v>
      </c>
      <c r="S310" t="s">
        <v>69</v>
      </c>
    </row>
    <row r="311" spans="1:19" x14ac:dyDescent="0.25">
      <c r="A311">
        <v>310</v>
      </c>
      <c r="B311" t="s">
        <v>3280</v>
      </c>
      <c r="C311" t="s">
        <v>3281</v>
      </c>
      <c r="D311" t="s">
        <v>3282</v>
      </c>
      <c r="E311" t="s">
        <v>416</v>
      </c>
      <c r="F311" t="s">
        <v>3283</v>
      </c>
      <c r="G311" t="s">
        <v>3284</v>
      </c>
      <c r="H311">
        <v>45</v>
      </c>
      <c r="I311">
        <v>45</v>
      </c>
      <c r="J311">
        <v>2013</v>
      </c>
      <c r="K311">
        <v>30</v>
      </c>
      <c r="L311">
        <v>9</v>
      </c>
      <c r="M311">
        <v>2209</v>
      </c>
      <c r="N311">
        <v>2223</v>
      </c>
      <c r="O311" t="s">
        <v>69</v>
      </c>
      <c r="P311" t="s">
        <v>3287</v>
      </c>
      <c r="Q311" t="s">
        <v>69</v>
      </c>
      <c r="R311">
        <v>23842528</v>
      </c>
      <c r="S311" t="s">
        <v>69</v>
      </c>
    </row>
    <row r="312" spans="1:19" x14ac:dyDescent="0.25">
      <c r="A312">
        <v>311</v>
      </c>
      <c r="B312" t="s">
        <v>4425</v>
      </c>
      <c r="C312" t="s">
        <v>4426</v>
      </c>
      <c r="D312" t="s">
        <v>4427</v>
      </c>
      <c r="E312" t="s">
        <v>72</v>
      </c>
      <c r="F312" t="s">
        <v>4428</v>
      </c>
      <c r="G312" t="s">
        <v>4429</v>
      </c>
      <c r="H312">
        <v>16</v>
      </c>
      <c r="I312">
        <v>16</v>
      </c>
      <c r="J312">
        <v>2009</v>
      </c>
      <c r="K312">
        <v>18</v>
      </c>
      <c r="L312">
        <v>15</v>
      </c>
      <c r="M312">
        <v>3291</v>
      </c>
      <c r="N312">
        <v>3306</v>
      </c>
      <c r="O312" t="s">
        <v>69</v>
      </c>
      <c r="P312" t="s">
        <v>4432</v>
      </c>
      <c r="Q312" t="s">
        <v>69</v>
      </c>
      <c r="R312">
        <v>19573029</v>
      </c>
      <c r="S312" t="s">
        <v>69</v>
      </c>
    </row>
    <row r="313" spans="1:19" x14ac:dyDescent="0.25">
      <c r="A313">
        <v>312</v>
      </c>
      <c r="B313" t="s">
        <v>4127</v>
      </c>
      <c r="C313" t="s">
        <v>4128</v>
      </c>
      <c r="D313" t="s">
        <v>4129</v>
      </c>
      <c r="E313" t="s">
        <v>454</v>
      </c>
      <c r="F313" t="s">
        <v>69</v>
      </c>
      <c r="G313" t="s">
        <v>4130</v>
      </c>
      <c r="H313">
        <v>51</v>
      </c>
      <c r="I313">
        <v>53</v>
      </c>
      <c r="J313">
        <v>2011</v>
      </c>
      <c r="K313">
        <v>7</v>
      </c>
      <c r="L313">
        <v>3</v>
      </c>
      <c r="M313" t="s">
        <v>69</v>
      </c>
      <c r="N313" t="s">
        <v>69</v>
      </c>
      <c r="O313" t="s">
        <v>4133</v>
      </c>
      <c r="P313" t="s">
        <v>4134</v>
      </c>
      <c r="Q313" t="s">
        <v>69</v>
      </c>
      <c r="R313">
        <v>21408205</v>
      </c>
      <c r="S313" t="s">
        <v>69</v>
      </c>
    </row>
    <row r="314" spans="1:19" x14ac:dyDescent="0.25">
      <c r="A314">
        <v>313</v>
      </c>
      <c r="B314" t="s">
        <v>3594</v>
      </c>
      <c r="C314" t="s">
        <v>3595</v>
      </c>
      <c r="D314" t="s">
        <v>3596</v>
      </c>
      <c r="E314" t="s">
        <v>454</v>
      </c>
      <c r="F314" t="s">
        <v>69</v>
      </c>
      <c r="G314" t="s">
        <v>3597</v>
      </c>
      <c r="H314">
        <v>64</v>
      </c>
      <c r="I314">
        <v>66</v>
      </c>
      <c r="J314">
        <v>2012</v>
      </c>
      <c r="K314">
        <v>8</v>
      </c>
      <c r="L314">
        <v>12</v>
      </c>
      <c r="M314" t="s">
        <v>69</v>
      </c>
      <c r="N314" t="s">
        <v>69</v>
      </c>
      <c r="O314" t="s">
        <v>3600</v>
      </c>
      <c r="P314" t="s">
        <v>3601</v>
      </c>
      <c r="Q314" t="s">
        <v>69</v>
      </c>
      <c r="R314">
        <v>23284294</v>
      </c>
      <c r="S314" t="s">
        <v>69</v>
      </c>
    </row>
    <row r="315" spans="1:19" x14ac:dyDescent="0.25">
      <c r="A315">
        <v>314</v>
      </c>
      <c r="B315" t="s">
        <v>2214</v>
      </c>
      <c r="C315" t="s">
        <v>2215</v>
      </c>
      <c r="D315" t="s">
        <v>2216</v>
      </c>
      <c r="E315" t="s">
        <v>332</v>
      </c>
      <c r="F315" t="s">
        <v>2217</v>
      </c>
      <c r="G315" t="s">
        <v>2218</v>
      </c>
      <c r="H315">
        <v>14</v>
      </c>
      <c r="I315">
        <v>14</v>
      </c>
      <c r="J315">
        <v>2016</v>
      </c>
      <c r="K315">
        <v>99</v>
      </c>
      <c r="L315" t="s">
        <v>69</v>
      </c>
      <c r="M315">
        <v>76</v>
      </c>
      <c r="N315">
        <v>88</v>
      </c>
      <c r="O315" t="s">
        <v>69</v>
      </c>
      <c r="P315" t="s">
        <v>2221</v>
      </c>
      <c r="Q315" t="s">
        <v>69</v>
      </c>
      <c r="R315">
        <v>26988412</v>
      </c>
      <c r="S315" t="s">
        <v>69</v>
      </c>
    </row>
    <row r="316" spans="1:19" x14ac:dyDescent="0.25">
      <c r="A316">
        <v>315</v>
      </c>
      <c r="B316" t="s">
        <v>1082</v>
      </c>
      <c r="C316" t="s">
        <v>1083</v>
      </c>
      <c r="D316" t="s">
        <v>1084</v>
      </c>
      <c r="E316" t="s">
        <v>1085</v>
      </c>
      <c r="F316" t="s">
        <v>69</v>
      </c>
      <c r="G316" t="s">
        <v>1086</v>
      </c>
      <c r="H316">
        <v>58</v>
      </c>
      <c r="I316">
        <v>58</v>
      </c>
      <c r="J316">
        <v>2018</v>
      </c>
      <c r="K316">
        <v>2</v>
      </c>
      <c r="L316">
        <v>12</v>
      </c>
      <c r="M316">
        <v>1940</v>
      </c>
      <c r="N316">
        <v>1955</v>
      </c>
      <c r="O316" t="s">
        <v>69</v>
      </c>
      <c r="P316" t="s">
        <v>1089</v>
      </c>
      <c r="Q316" t="s">
        <v>69</v>
      </c>
      <c r="R316">
        <v>30455444</v>
      </c>
      <c r="S316" t="s">
        <v>69</v>
      </c>
    </row>
    <row r="317" spans="1:19" x14ac:dyDescent="0.25">
      <c r="A317">
        <v>316</v>
      </c>
      <c r="B317" t="s">
        <v>652</v>
      </c>
      <c r="C317" t="s">
        <v>653</v>
      </c>
      <c r="D317" t="s">
        <v>654</v>
      </c>
      <c r="E317" t="s">
        <v>655</v>
      </c>
      <c r="F317" t="s">
        <v>656</v>
      </c>
      <c r="G317" t="s">
        <v>657</v>
      </c>
      <c r="H317">
        <v>0</v>
      </c>
      <c r="I317">
        <v>0</v>
      </c>
      <c r="J317">
        <v>2019</v>
      </c>
      <c r="K317">
        <v>286</v>
      </c>
      <c r="L317">
        <v>1913</v>
      </c>
      <c r="M317" t="s">
        <v>69</v>
      </c>
      <c r="N317" t="s">
        <v>69</v>
      </c>
      <c r="O317">
        <v>20191689</v>
      </c>
      <c r="P317" t="s">
        <v>660</v>
      </c>
      <c r="Q317" t="s">
        <v>69</v>
      </c>
      <c r="R317">
        <v>31640509</v>
      </c>
      <c r="S317" t="s">
        <v>69</v>
      </c>
    </row>
    <row r="318" spans="1:19" x14ac:dyDescent="0.25">
      <c r="A318">
        <v>317</v>
      </c>
      <c r="B318" t="s">
        <v>4237</v>
      </c>
      <c r="C318" t="s">
        <v>4238</v>
      </c>
      <c r="D318" t="s">
        <v>4239</v>
      </c>
      <c r="E318" t="s">
        <v>4240</v>
      </c>
      <c r="F318" t="s">
        <v>4241</v>
      </c>
      <c r="G318" t="s">
        <v>4242</v>
      </c>
      <c r="H318">
        <v>29</v>
      </c>
      <c r="I318">
        <v>30</v>
      </c>
      <c r="J318">
        <v>2010</v>
      </c>
      <c r="K318">
        <v>74</v>
      </c>
      <c r="L318" t="s">
        <v>69</v>
      </c>
      <c r="M318">
        <v>539</v>
      </c>
      <c r="N318">
        <v>546</v>
      </c>
      <c r="O318" t="s">
        <v>69</v>
      </c>
      <c r="P318" t="s">
        <v>4245</v>
      </c>
      <c r="Q318" t="s">
        <v>69</v>
      </c>
      <c r="R318">
        <v>20726964</v>
      </c>
      <c r="S318" t="s">
        <v>69</v>
      </c>
    </row>
    <row r="319" spans="1:19" x14ac:dyDescent="0.25">
      <c r="A319">
        <v>318</v>
      </c>
      <c r="B319" t="s">
        <v>3501</v>
      </c>
      <c r="C319" t="s">
        <v>3502</v>
      </c>
      <c r="D319" t="s">
        <v>3503</v>
      </c>
      <c r="E319" t="s">
        <v>1267</v>
      </c>
      <c r="F319" t="s">
        <v>69</v>
      </c>
      <c r="G319" t="s">
        <v>3504</v>
      </c>
      <c r="H319">
        <v>19</v>
      </c>
      <c r="I319">
        <v>20</v>
      </c>
      <c r="J319">
        <v>2013</v>
      </c>
      <c r="K319">
        <v>8</v>
      </c>
      <c r="L319">
        <v>2</v>
      </c>
      <c r="M319" t="s">
        <v>69</v>
      </c>
      <c r="N319" t="s">
        <v>69</v>
      </c>
      <c r="O319" t="s">
        <v>3508</v>
      </c>
      <c r="P319" t="s">
        <v>3509</v>
      </c>
      <c r="Q319" t="s">
        <v>69</v>
      </c>
      <c r="R319">
        <v>23451086</v>
      </c>
      <c r="S319" t="s">
        <v>69</v>
      </c>
    </row>
    <row r="320" spans="1:19" x14ac:dyDescent="0.25">
      <c r="A320">
        <v>319</v>
      </c>
      <c r="B320" t="s">
        <v>3907</v>
      </c>
      <c r="C320" t="s">
        <v>3908</v>
      </c>
      <c r="D320" t="s">
        <v>3909</v>
      </c>
      <c r="E320" t="s">
        <v>332</v>
      </c>
      <c r="F320" t="s">
        <v>3910</v>
      </c>
      <c r="G320" t="s">
        <v>3911</v>
      </c>
      <c r="H320">
        <v>21</v>
      </c>
      <c r="I320">
        <v>21</v>
      </c>
      <c r="J320">
        <v>2011</v>
      </c>
      <c r="K320">
        <v>61</v>
      </c>
      <c r="L320">
        <v>3</v>
      </c>
      <c r="M320">
        <v>686</v>
      </c>
      <c r="N320">
        <v>696</v>
      </c>
      <c r="O320" t="s">
        <v>69</v>
      </c>
      <c r="P320" t="s">
        <v>3914</v>
      </c>
      <c r="Q320" t="s">
        <v>69</v>
      </c>
      <c r="R320">
        <v>21930219</v>
      </c>
      <c r="S320" t="s">
        <v>69</v>
      </c>
    </row>
    <row r="321" spans="1:19" x14ac:dyDescent="0.25">
      <c r="A321">
        <v>320</v>
      </c>
      <c r="B321" t="s">
        <v>212</v>
      </c>
      <c r="C321" t="s">
        <v>213</v>
      </c>
      <c r="D321" t="s">
        <v>214</v>
      </c>
      <c r="E321" t="s">
        <v>215</v>
      </c>
      <c r="F321" t="s">
        <v>216</v>
      </c>
      <c r="G321" t="s">
        <v>217</v>
      </c>
      <c r="H321">
        <v>0</v>
      </c>
      <c r="I321">
        <v>0</v>
      </c>
      <c r="J321">
        <v>2020</v>
      </c>
      <c r="K321">
        <v>33</v>
      </c>
      <c r="L321">
        <v>10</v>
      </c>
      <c r="M321">
        <v>1387</v>
      </c>
      <c r="N321">
        <v>1404</v>
      </c>
      <c r="O321" t="s">
        <v>69</v>
      </c>
      <c r="P321" t="s">
        <v>220</v>
      </c>
      <c r="Q321" t="s">
        <v>221</v>
      </c>
      <c r="R321">
        <v>32654283</v>
      </c>
      <c r="S321" t="s">
        <v>69</v>
      </c>
    </row>
    <row r="322" spans="1:19" x14ac:dyDescent="0.25">
      <c r="A322">
        <v>321</v>
      </c>
      <c r="B322" t="s">
        <v>1846</v>
      </c>
      <c r="C322" t="s">
        <v>1847</v>
      </c>
      <c r="D322" t="s">
        <v>1848</v>
      </c>
      <c r="E322" t="s">
        <v>1849</v>
      </c>
      <c r="F322" t="s">
        <v>69</v>
      </c>
      <c r="G322" t="s">
        <v>1850</v>
      </c>
      <c r="H322">
        <v>300</v>
      </c>
      <c r="I322">
        <v>299</v>
      </c>
      <c r="J322">
        <v>2017</v>
      </c>
      <c r="K322">
        <v>100</v>
      </c>
      <c r="L322">
        <v>4</v>
      </c>
      <c r="M322">
        <v>635</v>
      </c>
      <c r="N322">
        <v>649</v>
      </c>
      <c r="O322" t="s">
        <v>69</v>
      </c>
      <c r="P322" t="s">
        <v>1854</v>
      </c>
      <c r="Q322" t="s">
        <v>69</v>
      </c>
      <c r="R322">
        <v>28366442</v>
      </c>
      <c r="S322" t="s">
        <v>69</v>
      </c>
    </row>
    <row r="323" spans="1:19" x14ac:dyDescent="0.25">
      <c r="A323">
        <v>322</v>
      </c>
      <c r="B323" t="s">
        <v>1954</v>
      </c>
      <c r="C323" t="s">
        <v>1955</v>
      </c>
      <c r="D323" t="s">
        <v>1956</v>
      </c>
      <c r="E323" t="s">
        <v>1041</v>
      </c>
      <c r="F323" t="s">
        <v>69</v>
      </c>
      <c r="G323" t="s">
        <v>1957</v>
      </c>
      <c r="H323">
        <v>5</v>
      </c>
      <c r="I323">
        <v>5</v>
      </c>
      <c r="J323">
        <v>2016</v>
      </c>
      <c r="K323">
        <v>6</v>
      </c>
      <c r="L323" t="s">
        <v>69</v>
      </c>
      <c r="M323" t="s">
        <v>69</v>
      </c>
      <c r="N323" t="s">
        <v>69</v>
      </c>
      <c r="O323">
        <v>38935</v>
      </c>
      <c r="P323" t="s">
        <v>1961</v>
      </c>
      <c r="Q323" t="s">
        <v>69</v>
      </c>
      <c r="R323">
        <v>27966592</v>
      </c>
      <c r="S323" t="s">
        <v>69</v>
      </c>
    </row>
    <row r="324" spans="1:19" x14ac:dyDescent="0.25">
      <c r="A324">
        <v>323</v>
      </c>
      <c r="B324" t="s">
        <v>3243</v>
      </c>
      <c r="C324" t="s">
        <v>3244</v>
      </c>
      <c r="D324" t="s">
        <v>3245</v>
      </c>
      <c r="E324" t="s">
        <v>72</v>
      </c>
      <c r="F324" t="s">
        <v>3246</v>
      </c>
      <c r="G324" t="s">
        <v>3247</v>
      </c>
      <c r="H324">
        <v>65</v>
      </c>
      <c r="I324">
        <v>66</v>
      </c>
      <c r="J324">
        <v>2013</v>
      </c>
      <c r="K324">
        <v>22</v>
      </c>
      <c r="L324">
        <v>20</v>
      </c>
      <c r="M324">
        <v>5205</v>
      </c>
      <c r="N324">
        <v>5220</v>
      </c>
      <c r="O324" t="s">
        <v>69</v>
      </c>
      <c r="P324" t="s">
        <v>3250</v>
      </c>
      <c r="Q324" t="s">
        <v>69</v>
      </c>
      <c r="R324">
        <v>23998800</v>
      </c>
      <c r="S324" t="s">
        <v>69</v>
      </c>
    </row>
    <row r="325" spans="1:19" x14ac:dyDescent="0.25">
      <c r="A325">
        <v>324</v>
      </c>
      <c r="B325" t="s">
        <v>403</v>
      </c>
      <c r="C325" t="s">
        <v>404</v>
      </c>
      <c r="D325" t="s">
        <v>405</v>
      </c>
      <c r="E325" t="s">
        <v>406</v>
      </c>
      <c r="F325" t="s">
        <v>407</v>
      </c>
      <c r="G325" t="s">
        <v>408</v>
      </c>
      <c r="H325">
        <v>2</v>
      </c>
      <c r="I325">
        <v>2</v>
      </c>
      <c r="J325">
        <v>2020</v>
      </c>
      <c r="K325">
        <v>18</v>
      </c>
      <c r="L325">
        <v>3</v>
      </c>
      <c r="M325">
        <v>269</v>
      </c>
      <c r="N325">
        <v>280</v>
      </c>
      <c r="O325" t="s">
        <v>69</v>
      </c>
      <c r="P325" t="s">
        <v>411</v>
      </c>
      <c r="Q325" t="s">
        <v>69</v>
      </c>
      <c r="R325" t="s">
        <v>69</v>
      </c>
      <c r="S325" t="s">
        <v>69</v>
      </c>
    </row>
    <row r="326" spans="1:19" x14ac:dyDescent="0.25">
      <c r="A326">
        <v>325</v>
      </c>
      <c r="B326" t="s">
        <v>1675</v>
      </c>
      <c r="C326" t="s">
        <v>1676</v>
      </c>
      <c r="D326" t="s">
        <v>1677</v>
      </c>
      <c r="E326" t="s">
        <v>332</v>
      </c>
      <c r="F326" t="s">
        <v>1678</v>
      </c>
      <c r="G326" t="s">
        <v>1679</v>
      </c>
      <c r="H326">
        <v>6</v>
      </c>
      <c r="I326">
        <v>6</v>
      </c>
      <c r="J326">
        <v>2017</v>
      </c>
      <c r="K326">
        <v>114</v>
      </c>
      <c r="L326" t="s">
        <v>69</v>
      </c>
      <c r="M326">
        <v>49</v>
      </c>
      <c r="N326">
        <v>62</v>
      </c>
      <c r="O326" t="s">
        <v>69</v>
      </c>
      <c r="P326" t="s">
        <v>1682</v>
      </c>
      <c r="Q326" t="s">
        <v>69</v>
      </c>
      <c r="R326">
        <v>28411160</v>
      </c>
      <c r="S326" t="s">
        <v>69</v>
      </c>
    </row>
    <row r="327" spans="1:19" x14ac:dyDescent="0.25">
      <c r="A327">
        <v>326</v>
      </c>
      <c r="B327" t="s">
        <v>1634</v>
      </c>
      <c r="C327" t="s">
        <v>1635</v>
      </c>
      <c r="D327" t="s">
        <v>1636</v>
      </c>
      <c r="E327" t="s">
        <v>416</v>
      </c>
      <c r="F327" t="s">
        <v>1637</v>
      </c>
      <c r="G327" t="s">
        <v>1638</v>
      </c>
      <c r="H327">
        <v>14</v>
      </c>
      <c r="I327">
        <v>14</v>
      </c>
      <c r="J327">
        <v>2017</v>
      </c>
      <c r="K327">
        <v>34</v>
      </c>
      <c r="L327">
        <v>10</v>
      </c>
      <c r="M327">
        <v>2665</v>
      </c>
      <c r="N327">
        <v>2677</v>
      </c>
      <c r="O327" t="s">
        <v>69</v>
      </c>
      <c r="P327" t="s">
        <v>1640</v>
      </c>
      <c r="Q327" t="s">
        <v>69</v>
      </c>
      <c r="R327">
        <v>28957505</v>
      </c>
      <c r="S327" t="s">
        <v>69</v>
      </c>
    </row>
    <row r="328" spans="1:19" x14ac:dyDescent="0.25">
      <c r="A328">
        <v>327</v>
      </c>
      <c r="B328" t="s">
        <v>1111</v>
      </c>
      <c r="C328" t="s">
        <v>1112</v>
      </c>
      <c r="D328" t="s">
        <v>1113</v>
      </c>
      <c r="E328" t="s">
        <v>544</v>
      </c>
      <c r="F328" t="s">
        <v>1114</v>
      </c>
      <c r="G328" t="s">
        <v>1115</v>
      </c>
      <c r="H328">
        <v>13</v>
      </c>
      <c r="I328">
        <v>14</v>
      </c>
      <c r="J328">
        <v>2018</v>
      </c>
      <c r="K328">
        <v>67</v>
      </c>
      <c r="L328">
        <v>6</v>
      </c>
      <c r="M328">
        <v>1010</v>
      </c>
      <c r="N328">
        <v>1024</v>
      </c>
      <c r="O328" t="s">
        <v>69</v>
      </c>
      <c r="P328" t="s">
        <v>1118</v>
      </c>
      <c r="Q328" t="s">
        <v>69</v>
      </c>
      <c r="R328">
        <v>29562303</v>
      </c>
      <c r="S328" t="s">
        <v>69</v>
      </c>
    </row>
    <row r="329" spans="1:19" x14ac:dyDescent="0.25">
      <c r="A329">
        <v>328</v>
      </c>
      <c r="B329" t="s">
        <v>3835</v>
      </c>
      <c r="C329" t="s">
        <v>3836</v>
      </c>
      <c r="D329" t="s">
        <v>3837</v>
      </c>
      <c r="E329" t="s">
        <v>332</v>
      </c>
      <c r="F329" t="s">
        <v>3838</v>
      </c>
      <c r="G329" t="s">
        <v>3839</v>
      </c>
      <c r="H329">
        <v>62</v>
      </c>
      <c r="I329">
        <v>65</v>
      </c>
      <c r="J329">
        <v>2012</v>
      </c>
      <c r="K329">
        <v>62</v>
      </c>
      <c r="L329">
        <v>1</v>
      </c>
      <c r="M329">
        <v>397</v>
      </c>
      <c r="N329">
        <v>406</v>
      </c>
      <c r="O329" t="s">
        <v>69</v>
      </c>
      <c r="P329" t="s">
        <v>3842</v>
      </c>
      <c r="Q329" t="s">
        <v>69</v>
      </c>
      <c r="R329">
        <v>22063264</v>
      </c>
      <c r="S329" t="s">
        <v>69</v>
      </c>
    </row>
    <row r="330" spans="1:19" x14ac:dyDescent="0.25">
      <c r="A330">
        <v>329</v>
      </c>
      <c r="B330" t="s">
        <v>1499</v>
      </c>
      <c r="C330" t="s">
        <v>1500</v>
      </c>
      <c r="D330" t="s">
        <v>1501</v>
      </c>
      <c r="E330" t="s">
        <v>1502</v>
      </c>
      <c r="F330" t="s">
        <v>1503</v>
      </c>
      <c r="G330" t="s">
        <v>1504</v>
      </c>
      <c r="H330">
        <v>4</v>
      </c>
      <c r="I330">
        <v>4</v>
      </c>
      <c r="J330">
        <v>2018</v>
      </c>
      <c r="K330">
        <v>118</v>
      </c>
      <c r="L330">
        <v>1</v>
      </c>
      <c r="M330">
        <v>22</v>
      </c>
      <c r="N330">
        <v>35</v>
      </c>
      <c r="O330" t="s">
        <v>69</v>
      </c>
      <c r="P330" t="s">
        <v>1507</v>
      </c>
      <c r="Q330" t="s">
        <v>69</v>
      </c>
      <c r="R330" t="s">
        <v>69</v>
      </c>
      <c r="S330" t="s">
        <v>69</v>
      </c>
    </row>
    <row r="331" spans="1:19" x14ac:dyDescent="0.25">
      <c r="A331">
        <v>330</v>
      </c>
      <c r="B331" t="s">
        <v>1764</v>
      </c>
      <c r="C331" t="s">
        <v>1765</v>
      </c>
      <c r="D331" t="s">
        <v>1766</v>
      </c>
      <c r="E331" t="s">
        <v>332</v>
      </c>
      <c r="F331" t="s">
        <v>1767</v>
      </c>
      <c r="G331" t="s">
        <v>1768</v>
      </c>
      <c r="H331">
        <v>16</v>
      </c>
      <c r="I331">
        <v>18</v>
      </c>
      <c r="J331">
        <v>2017</v>
      </c>
      <c r="K331">
        <v>112</v>
      </c>
      <c r="L331" t="s">
        <v>69</v>
      </c>
      <c r="M331">
        <v>174</v>
      </c>
      <c r="N331">
        <v>184</v>
      </c>
      <c r="O331" t="s">
        <v>69</v>
      </c>
      <c r="P331" t="s">
        <v>1771</v>
      </c>
      <c r="Q331" t="s">
        <v>69</v>
      </c>
      <c r="R331">
        <v>28467886</v>
      </c>
      <c r="S331" t="s">
        <v>69</v>
      </c>
    </row>
    <row r="332" spans="1:19" x14ac:dyDescent="0.25">
      <c r="A332">
        <v>331</v>
      </c>
      <c r="B332" t="s">
        <v>171</v>
      </c>
      <c r="C332" t="s">
        <v>172</v>
      </c>
      <c r="D332" t="s">
        <v>173</v>
      </c>
      <c r="E332" t="s">
        <v>174</v>
      </c>
      <c r="F332" t="s">
        <v>175</v>
      </c>
      <c r="G332" t="s">
        <v>176</v>
      </c>
      <c r="H332">
        <v>0</v>
      </c>
      <c r="I332">
        <v>0</v>
      </c>
      <c r="J332">
        <v>2020</v>
      </c>
      <c r="K332">
        <v>8</v>
      </c>
      <c r="L332" t="s">
        <v>69</v>
      </c>
      <c r="M332" t="s">
        <v>69</v>
      </c>
      <c r="N332" t="s">
        <v>69</v>
      </c>
      <c r="O332" t="s">
        <v>178</v>
      </c>
      <c r="P332" t="s">
        <v>179</v>
      </c>
      <c r="Q332" t="s">
        <v>69</v>
      </c>
      <c r="R332">
        <v>32995092</v>
      </c>
      <c r="S332" t="s">
        <v>69</v>
      </c>
    </row>
    <row r="333" spans="1:19" x14ac:dyDescent="0.25">
      <c r="A333">
        <v>332</v>
      </c>
      <c r="B333" t="s">
        <v>3643</v>
      </c>
      <c r="C333" t="s">
        <v>3644</v>
      </c>
      <c r="D333" t="s">
        <v>3645</v>
      </c>
      <c r="E333" t="s">
        <v>3646</v>
      </c>
      <c r="F333" t="s">
        <v>3647</v>
      </c>
      <c r="G333" t="s">
        <v>3648</v>
      </c>
      <c r="H333">
        <v>8</v>
      </c>
      <c r="I333">
        <v>8</v>
      </c>
      <c r="J333">
        <v>2012</v>
      </c>
      <c r="K333">
        <v>28</v>
      </c>
      <c r="L333">
        <v>4</v>
      </c>
      <c r="M333" t="s">
        <v>3650</v>
      </c>
      <c r="N333" t="s">
        <v>3651</v>
      </c>
      <c r="O333" t="s">
        <v>69</v>
      </c>
      <c r="P333" t="s">
        <v>3652</v>
      </c>
      <c r="Q333" t="s">
        <v>69</v>
      </c>
      <c r="R333" t="s">
        <v>69</v>
      </c>
      <c r="S333" t="s">
        <v>69</v>
      </c>
    </row>
    <row r="334" spans="1:19" x14ac:dyDescent="0.25">
      <c r="A334">
        <v>333</v>
      </c>
      <c r="B334" t="s">
        <v>1412</v>
      </c>
      <c r="C334" t="s">
        <v>1413</v>
      </c>
      <c r="D334" t="s">
        <v>1414</v>
      </c>
      <c r="E334" t="s">
        <v>376</v>
      </c>
      <c r="F334" t="s">
        <v>1415</v>
      </c>
      <c r="G334" t="s">
        <v>1416</v>
      </c>
      <c r="H334">
        <v>8</v>
      </c>
      <c r="I334">
        <v>8</v>
      </c>
      <c r="J334">
        <v>2018</v>
      </c>
      <c r="K334">
        <v>105</v>
      </c>
      <c r="L334">
        <v>3</v>
      </c>
      <c r="M334">
        <v>315</v>
      </c>
      <c r="N334">
        <v>329</v>
      </c>
      <c r="O334" t="s">
        <v>69</v>
      </c>
      <c r="P334" t="s">
        <v>1417</v>
      </c>
      <c r="Q334" t="s">
        <v>69</v>
      </c>
      <c r="R334">
        <v>29722901</v>
      </c>
      <c r="S334" t="s">
        <v>69</v>
      </c>
    </row>
    <row r="335" spans="1:19" x14ac:dyDescent="0.25">
      <c r="A335">
        <v>334</v>
      </c>
      <c r="B335" t="s">
        <v>3207</v>
      </c>
      <c r="C335" t="s">
        <v>3208</v>
      </c>
      <c r="D335" t="s">
        <v>3209</v>
      </c>
      <c r="E335" t="s">
        <v>206</v>
      </c>
      <c r="F335" t="s">
        <v>3210</v>
      </c>
      <c r="G335" t="s">
        <v>3211</v>
      </c>
      <c r="H335">
        <v>28</v>
      </c>
      <c r="I335">
        <v>29</v>
      </c>
      <c r="J335">
        <v>2013</v>
      </c>
      <c r="K335">
        <v>3</v>
      </c>
      <c r="L335">
        <v>13</v>
      </c>
      <c r="M335">
        <v>4388</v>
      </c>
      <c r="N335">
        <v>4400</v>
      </c>
      <c r="O335" t="s">
        <v>69</v>
      </c>
      <c r="P335" t="s">
        <v>3214</v>
      </c>
      <c r="Q335" t="s">
        <v>69</v>
      </c>
      <c r="R335">
        <v>24340180</v>
      </c>
      <c r="S335" t="s">
        <v>69</v>
      </c>
    </row>
    <row r="336" spans="1:19" x14ac:dyDescent="0.25">
      <c r="A336">
        <v>335</v>
      </c>
      <c r="B336" t="s">
        <v>1165</v>
      </c>
      <c r="C336" t="s">
        <v>1166</v>
      </c>
      <c r="D336" t="s">
        <v>1167</v>
      </c>
      <c r="E336" t="s">
        <v>1168</v>
      </c>
      <c r="F336" t="s">
        <v>1169</v>
      </c>
      <c r="G336" t="s">
        <v>1170</v>
      </c>
      <c r="H336">
        <v>5</v>
      </c>
      <c r="I336">
        <v>5</v>
      </c>
      <c r="J336">
        <v>2018</v>
      </c>
      <c r="K336">
        <v>210</v>
      </c>
      <c r="L336">
        <v>3</v>
      </c>
      <c r="M336">
        <v>1089</v>
      </c>
      <c r="N336">
        <v>1107</v>
      </c>
      <c r="O336" t="s">
        <v>69</v>
      </c>
      <c r="P336" t="s">
        <v>1173</v>
      </c>
      <c r="Q336" t="s">
        <v>69</v>
      </c>
      <c r="R336">
        <v>30206187</v>
      </c>
      <c r="S336" t="s">
        <v>69</v>
      </c>
    </row>
    <row r="337" spans="1:19" x14ac:dyDescent="0.25">
      <c r="A337">
        <v>336</v>
      </c>
      <c r="B337" t="s">
        <v>116</v>
      </c>
      <c r="C337" t="s">
        <v>117</v>
      </c>
      <c r="D337" t="s">
        <v>118</v>
      </c>
      <c r="E337" t="s">
        <v>82</v>
      </c>
      <c r="F337" t="s">
        <v>119</v>
      </c>
      <c r="G337" t="s">
        <v>120</v>
      </c>
      <c r="H337">
        <v>1</v>
      </c>
      <c r="I337">
        <v>1</v>
      </c>
      <c r="J337">
        <v>2020</v>
      </c>
      <c r="K337">
        <v>11</v>
      </c>
      <c r="L337" t="s">
        <v>69</v>
      </c>
      <c r="M337" t="s">
        <v>69</v>
      </c>
      <c r="N337" t="s">
        <v>69</v>
      </c>
      <c r="O337">
        <v>582422</v>
      </c>
      <c r="P337" t="s">
        <v>122</v>
      </c>
      <c r="Q337" t="s">
        <v>69</v>
      </c>
      <c r="R337">
        <v>33250911</v>
      </c>
      <c r="S337" t="s">
        <v>69</v>
      </c>
    </row>
    <row r="338" spans="1:19" x14ac:dyDescent="0.25">
      <c r="A338">
        <v>337</v>
      </c>
      <c r="B338" t="s">
        <v>1348</v>
      </c>
      <c r="C338" t="s">
        <v>1349</v>
      </c>
      <c r="D338" t="s">
        <v>1350</v>
      </c>
      <c r="E338" t="s">
        <v>416</v>
      </c>
      <c r="F338" t="s">
        <v>1351</v>
      </c>
      <c r="G338" t="s">
        <v>1352</v>
      </c>
      <c r="H338">
        <v>35</v>
      </c>
      <c r="I338">
        <v>35</v>
      </c>
      <c r="J338">
        <v>2018</v>
      </c>
      <c r="K338">
        <v>35</v>
      </c>
      <c r="L338">
        <v>6</v>
      </c>
      <c r="M338">
        <v>1489</v>
      </c>
      <c r="N338">
        <v>1506</v>
      </c>
      <c r="O338" t="s">
        <v>69</v>
      </c>
      <c r="P338" t="s">
        <v>1355</v>
      </c>
      <c r="Q338" t="s">
        <v>69</v>
      </c>
      <c r="R338">
        <v>29617828</v>
      </c>
      <c r="S338" t="s">
        <v>69</v>
      </c>
    </row>
    <row r="339" spans="1:19" x14ac:dyDescent="0.25">
      <c r="A339">
        <v>338</v>
      </c>
      <c r="B339" t="s">
        <v>1509</v>
      </c>
      <c r="C339" t="s">
        <v>1510</v>
      </c>
      <c r="D339" t="s">
        <v>1511</v>
      </c>
      <c r="E339" t="s">
        <v>1512</v>
      </c>
      <c r="F339" t="s">
        <v>1513</v>
      </c>
      <c r="G339" t="s">
        <v>1514</v>
      </c>
      <c r="H339">
        <v>9</v>
      </c>
      <c r="I339">
        <v>10</v>
      </c>
      <c r="J339">
        <v>2018</v>
      </c>
      <c r="K339">
        <v>52</v>
      </c>
      <c r="L339" t="s">
        <v>1516</v>
      </c>
      <c r="M339">
        <v>989</v>
      </c>
      <c r="N339">
        <v>1016</v>
      </c>
      <c r="O339" t="s">
        <v>69</v>
      </c>
      <c r="P339" t="s">
        <v>1517</v>
      </c>
      <c r="Q339" t="s">
        <v>69</v>
      </c>
      <c r="R339" t="s">
        <v>69</v>
      </c>
      <c r="S339" t="s">
        <v>69</v>
      </c>
    </row>
    <row r="340" spans="1:19" x14ac:dyDescent="0.25">
      <c r="A340">
        <v>339</v>
      </c>
      <c r="B340" t="s">
        <v>4887</v>
      </c>
      <c r="C340" t="s">
        <v>4888</v>
      </c>
      <c r="D340" t="s">
        <v>4889</v>
      </c>
      <c r="E340" t="s">
        <v>72</v>
      </c>
      <c r="F340" t="s">
        <v>4890</v>
      </c>
      <c r="G340" t="s">
        <v>4891</v>
      </c>
      <c r="H340">
        <v>12</v>
      </c>
      <c r="I340">
        <v>12</v>
      </c>
      <c r="J340">
        <v>2007</v>
      </c>
      <c r="K340">
        <v>16</v>
      </c>
      <c r="L340">
        <v>8</v>
      </c>
      <c r="M340">
        <v>1673</v>
      </c>
      <c r="N340">
        <v>1685</v>
      </c>
      <c r="O340" t="s">
        <v>69</v>
      </c>
      <c r="P340" t="s">
        <v>4894</v>
      </c>
      <c r="Q340" t="s">
        <v>69</v>
      </c>
      <c r="R340">
        <v>17402982</v>
      </c>
      <c r="S340" t="s">
        <v>69</v>
      </c>
    </row>
    <row r="341" spans="1:19" x14ac:dyDescent="0.25">
      <c r="A341">
        <v>340</v>
      </c>
      <c r="B341" t="s">
        <v>2874</v>
      </c>
      <c r="C341" t="s">
        <v>2875</v>
      </c>
      <c r="D341" t="s">
        <v>2876</v>
      </c>
      <c r="E341" t="s">
        <v>72</v>
      </c>
      <c r="F341" t="s">
        <v>2877</v>
      </c>
      <c r="G341" t="s">
        <v>2878</v>
      </c>
      <c r="H341">
        <v>23</v>
      </c>
      <c r="I341">
        <v>23</v>
      </c>
      <c r="J341">
        <v>2014</v>
      </c>
      <c r="K341">
        <v>23</v>
      </c>
      <c r="L341">
        <v>18</v>
      </c>
      <c r="M341">
        <v>4617</v>
      </c>
      <c r="N341">
        <v>4630</v>
      </c>
      <c r="O341" t="s">
        <v>69</v>
      </c>
      <c r="P341" t="s">
        <v>2881</v>
      </c>
      <c r="Q341" t="s">
        <v>69</v>
      </c>
      <c r="R341">
        <v>25113393</v>
      </c>
      <c r="S341" t="s">
        <v>69</v>
      </c>
    </row>
    <row r="342" spans="1:19" x14ac:dyDescent="0.25">
      <c r="A342">
        <v>341</v>
      </c>
      <c r="B342" t="s">
        <v>1919</v>
      </c>
      <c r="C342" t="s">
        <v>1920</v>
      </c>
      <c r="D342" t="s">
        <v>1921</v>
      </c>
      <c r="E342" t="s">
        <v>473</v>
      </c>
      <c r="F342" t="s">
        <v>1922</v>
      </c>
      <c r="G342" t="s">
        <v>1923</v>
      </c>
      <c r="H342">
        <v>16</v>
      </c>
      <c r="I342">
        <v>16</v>
      </c>
      <c r="J342">
        <v>2017</v>
      </c>
      <c r="K342">
        <v>9</v>
      </c>
      <c r="L342">
        <v>2</v>
      </c>
      <c r="M342">
        <v>446</v>
      </c>
      <c r="N342">
        <v>456</v>
      </c>
      <c r="O342" t="s">
        <v>69</v>
      </c>
      <c r="P342" t="s">
        <v>1926</v>
      </c>
      <c r="Q342" t="s">
        <v>69</v>
      </c>
      <c r="R342">
        <v>28164219</v>
      </c>
      <c r="S342" t="s">
        <v>69</v>
      </c>
    </row>
    <row r="343" spans="1:19" x14ac:dyDescent="0.25">
      <c r="A343">
        <v>342</v>
      </c>
      <c r="B343" t="s">
        <v>4343</v>
      </c>
      <c r="C343" t="s">
        <v>4344</v>
      </c>
      <c r="D343" t="s">
        <v>4345</v>
      </c>
      <c r="E343" t="s">
        <v>348</v>
      </c>
      <c r="F343" t="s">
        <v>69</v>
      </c>
      <c r="G343" t="s">
        <v>4346</v>
      </c>
      <c r="H343">
        <v>7</v>
      </c>
      <c r="I343">
        <v>8</v>
      </c>
      <c r="J343">
        <v>2010</v>
      </c>
      <c r="K343">
        <v>10</v>
      </c>
      <c r="L343" t="s">
        <v>69</v>
      </c>
      <c r="M343" t="s">
        <v>69</v>
      </c>
      <c r="N343" t="s">
        <v>69</v>
      </c>
      <c r="O343">
        <v>9</v>
      </c>
      <c r="P343" t="s">
        <v>4349</v>
      </c>
      <c r="Q343" t="s">
        <v>69</v>
      </c>
      <c r="R343">
        <v>20067637</v>
      </c>
      <c r="S343" t="s">
        <v>69</v>
      </c>
    </row>
    <row r="344" spans="1:19" x14ac:dyDescent="0.25">
      <c r="A344">
        <v>343</v>
      </c>
      <c r="B344" t="s">
        <v>495</v>
      </c>
      <c r="C344" t="s">
        <v>496</v>
      </c>
      <c r="D344" t="s">
        <v>497</v>
      </c>
      <c r="E344" t="s">
        <v>82</v>
      </c>
      <c r="F344" t="s">
        <v>498</v>
      </c>
      <c r="G344" t="s">
        <v>499</v>
      </c>
      <c r="H344">
        <v>1</v>
      </c>
      <c r="I344">
        <v>2</v>
      </c>
      <c r="J344">
        <v>2020</v>
      </c>
      <c r="K344">
        <v>10</v>
      </c>
      <c r="L344" t="s">
        <v>69</v>
      </c>
      <c r="M344" t="s">
        <v>69</v>
      </c>
      <c r="N344" t="s">
        <v>69</v>
      </c>
      <c r="O344">
        <v>1761</v>
      </c>
      <c r="P344" t="s">
        <v>503</v>
      </c>
      <c r="Q344" t="s">
        <v>69</v>
      </c>
      <c r="R344">
        <v>32063915</v>
      </c>
      <c r="S344" t="s">
        <v>69</v>
      </c>
    </row>
    <row r="345" spans="1:19" x14ac:dyDescent="0.25">
      <c r="A345">
        <v>344</v>
      </c>
      <c r="B345" t="s">
        <v>5217</v>
      </c>
      <c r="C345" t="s">
        <v>5217</v>
      </c>
      <c r="D345" t="s">
        <v>5218</v>
      </c>
      <c r="E345" t="s">
        <v>5219</v>
      </c>
      <c r="F345" t="s">
        <v>69</v>
      </c>
      <c r="G345" t="s">
        <v>5220</v>
      </c>
      <c r="H345">
        <v>26</v>
      </c>
      <c r="I345">
        <v>28</v>
      </c>
      <c r="J345">
        <v>2001</v>
      </c>
      <c r="K345">
        <v>71</v>
      </c>
      <c r="L345">
        <v>1</v>
      </c>
      <c r="M345">
        <v>78</v>
      </c>
      <c r="N345">
        <v>88</v>
      </c>
      <c r="O345" t="s">
        <v>69</v>
      </c>
      <c r="P345" t="s">
        <v>5224</v>
      </c>
      <c r="Q345" t="s">
        <v>69</v>
      </c>
      <c r="R345">
        <v>11161800</v>
      </c>
      <c r="S345" t="s">
        <v>69</v>
      </c>
    </row>
    <row r="346" spans="1:19" x14ac:dyDescent="0.25">
      <c r="A346">
        <v>345</v>
      </c>
      <c r="B346" t="s">
        <v>3826</v>
      </c>
      <c r="C346" t="s">
        <v>3827</v>
      </c>
      <c r="D346" t="s">
        <v>3828</v>
      </c>
      <c r="E346" t="s">
        <v>111</v>
      </c>
      <c r="F346" t="s">
        <v>3829</v>
      </c>
      <c r="G346" t="s">
        <v>3830</v>
      </c>
      <c r="H346">
        <v>14</v>
      </c>
      <c r="I346">
        <v>14</v>
      </c>
      <c r="J346">
        <v>2012</v>
      </c>
      <c r="K346">
        <v>39</v>
      </c>
      <c r="L346">
        <v>2</v>
      </c>
      <c r="M346">
        <v>408</v>
      </c>
      <c r="N346">
        <v>420</v>
      </c>
      <c r="O346" t="s">
        <v>69</v>
      </c>
      <c r="P346" t="s">
        <v>3833</v>
      </c>
      <c r="Q346" t="s">
        <v>69</v>
      </c>
      <c r="R346" t="s">
        <v>69</v>
      </c>
      <c r="S346" t="s">
        <v>69</v>
      </c>
    </row>
    <row r="347" spans="1:19" x14ac:dyDescent="0.25">
      <c r="A347">
        <v>346</v>
      </c>
      <c r="B347" t="s">
        <v>1553</v>
      </c>
      <c r="C347" t="s">
        <v>1554</v>
      </c>
      <c r="D347" t="s">
        <v>1555</v>
      </c>
      <c r="E347" t="s">
        <v>1556</v>
      </c>
      <c r="F347" t="s">
        <v>1557</v>
      </c>
      <c r="G347" t="s">
        <v>1558</v>
      </c>
      <c r="H347">
        <v>2</v>
      </c>
      <c r="I347">
        <v>2</v>
      </c>
      <c r="J347">
        <v>2017</v>
      </c>
      <c r="K347">
        <v>27</v>
      </c>
      <c r="L347">
        <v>6</v>
      </c>
      <c r="M347">
        <v>1313</v>
      </c>
      <c r="N347">
        <v>1324</v>
      </c>
      <c r="O347" t="s">
        <v>69</v>
      </c>
      <c r="P347" t="s">
        <v>1561</v>
      </c>
      <c r="Q347" t="s">
        <v>69</v>
      </c>
      <c r="R347" t="s">
        <v>69</v>
      </c>
      <c r="S347" t="s">
        <v>69</v>
      </c>
    </row>
    <row r="348" spans="1:19" x14ac:dyDescent="0.25">
      <c r="A348">
        <v>347</v>
      </c>
      <c r="B348" t="s">
        <v>3521</v>
      </c>
      <c r="C348" t="s">
        <v>3522</v>
      </c>
      <c r="D348" t="s">
        <v>3523</v>
      </c>
      <c r="E348" t="s">
        <v>416</v>
      </c>
      <c r="F348" t="s">
        <v>3524</v>
      </c>
      <c r="G348" t="s">
        <v>3525</v>
      </c>
      <c r="H348">
        <v>2</v>
      </c>
      <c r="I348">
        <v>2</v>
      </c>
      <c r="J348">
        <v>2013</v>
      </c>
      <c r="K348">
        <v>30</v>
      </c>
      <c r="L348">
        <v>2</v>
      </c>
      <c r="M348">
        <v>244</v>
      </c>
      <c r="N348">
        <v>252</v>
      </c>
      <c r="O348" t="s">
        <v>69</v>
      </c>
      <c r="P348" t="s">
        <v>3526</v>
      </c>
      <c r="Q348" t="s">
        <v>69</v>
      </c>
      <c r="R348">
        <v>23024186</v>
      </c>
      <c r="S348" t="s">
        <v>69</v>
      </c>
    </row>
    <row r="349" spans="1:19" x14ac:dyDescent="0.25">
      <c r="A349">
        <v>348</v>
      </c>
      <c r="B349" t="s">
        <v>4922</v>
      </c>
      <c r="C349" t="s">
        <v>4923</v>
      </c>
      <c r="D349" t="s">
        <v>4924</v>
      </c>
      <c r="E349" t="s">
        <v>72</v>
      </c>
      <c r="F349" t="s">
        <v>4925</v>
      </c>
      <c r="G349" t="s">
        <v>4926</v>
      </c>
      <c r="H349">
        <v>23</v>
      </c>
      <c r="I349">
        <v>25</v>
      </c>
      <c r="J349">
        <v>2007</v>
      </c>
      <c r="K349">
        <v>16</v>
      </c>
      <c r="L349">
        <v>5</v>
      </c>
      <c r="M349">
        <v>1085</v>
      </c>
      <c r="N349">
        <v>1097</v>
      </c>
      <c r="O349" t="s">
        <v>69</v>
      </c>
      <c r="P349" t="s">
        <v>4929</v>
      </c>
      <c r="Q349" t="s">
        <v>69</v>
      </c>
      <c r="R349">
        <v>17305862</v>
      </c>
      <c r="S349" t="s">
        <v>69</v>
      </c>
    </row>
    <row r="350" spans="1:19" x14ac:dyDescent="0.25">
      <c r="A350">
        <v>349</v>
      </c>
      <c r="B350" t="s">
        <v>1397</v>
      </c>
      <c r="C350" t="s">
        <v>1398</v>
      </c>
      <c r="D350" t="s">
        <v>1399</v>
      </c>
      <c r="E350" t="s">
        <v>544</v>
      </c>
      <c r="F350" t="s">
        <v>1400</v>
      </c>
      <c r="G350" t="s">
        <v>1401</v>
      </c>
      <c r="H350">
        <v>10</v>
      </c>
      <c r="I350">
        <v>10</v>
      </c>
      <c r="J350">
        <v>2018</v>
      </c>
      <c r="K350">
        <v>67</v>
      </c>
      <c r="L350">
        <v>3</v>
      </c>
      <c r="M350">
        <v>367</v>
      </c>
      <c r="N350">
        <v>383</v>
      </c>
      <c r="O350" t="s">
        <v>69</v>
      </c>
      <c r="P350" t="s">
        <v>1403</v>
      </c>
      <c r="Q350" t="s">
        <v>69</v>
      </c>
      <c r="R350">
        <v>29029339</v>
      </c>
      <c r="S350" t="s">
        <v>69</v>
      </c>
    </row>
    <row r="351" spans="1:19" x14ac:dyDescent="0.25">
      <c r="A351">
        <v>350</v>
      </c>
      <c r="B351" t="s">
        <v>1792</v>
      </c>
      <c r="C351" t="s">
        <v>1793</v>
      </c>
      <c r="D351" t="s">
        <v>1794</v>
      </c>
      <c r="E351" t="s">
        <v>72</v>
      </c>
      <c r="F351" t="s">
        <v>1795</v>
      </c>
      <c r="G351" t="s">
        <v>1796</v>
      </c>
      <c r="H351">
        <v>14</v>
      </c>
      <c r="I351">
        <v>16</v>
      </c>
      <c r="J351">
        <v>2017</v>
      </c>
      <c r="K351">
        <v>26</v>
      </c>
      <c r="L351">
        <v>12</v>
      </c>
      <c r="M351">
        <v>3241</v>
      </c>
      <c r="N351">
        <v>3255</v>
      </c>
      <c r="O351" t="s">
        <v>69</v>
      </c>
      <c r="P351" t="s">
        <v>1798</v>
      </c>
      <c r="Q351" t="s">
        <v>69</v>
      </c>
      <c r="R351">
        <v>28329425</v>
      </c>
      <c r="S351" t="s">
        <v>69</v>
      </c>
    </row>
    <row r="352" spans="1:19" x14ac:dyDescent="0.25">
      <c r="A352">
        <v>351</v>
      </c>
      <c r="B352" t="s">
        <v>329</v>
      </c>
      <c r="C352" t="s">
        <v>330</v>
      </c>
      <c r="D352" t="s">
        <v>331</v>
      </c>
      <c r="E352" t="s">
        <v>332</v>
      </c>
      <c r="F352" t="s">
        <v>333</v>
      </c>
      <c r="G352" t="s">
        <v>334</v>
      </c>
      <c r="H352">
        <v>1</v>
      </c>
      <c r="I352">
        <v>1</v>
      </c>
      <c r="J352">
        <v>2020</v>
      </c>
      <c r="K352">
        <v>147</v>
      </c>
      <c r="L352" t="s">
        <v>69</v>
      </c>
      <c r="M352" t="s">
        <v>69</v>
      </c>
      <c r="N352" t="s">
        <v>69</v>
      </c>
      <c r="O352">
        <v>106781</v>
      </c>
      <c r="P352" t="s">
        <v>335</v>
      </c>
      <c r="Q352" t="s">
        <v>69</v>
      </c>
      <c r="R352">
        <v>32147573</v>
      </c>
      <c r="S352" t="s">
        <v>69</v>
      </c>
    </row>
    <row r="353" spans="1:19" x14ac:dyDescent="0.25">
      <c r="A353">
        <v>352</v>
      </c>
      <c r="B353" t="s">
        <v>4287</v>
      </c>
      <c r="C353" t="s">
        <v>4288</v>
      </c>
      <c r="D353" t="s">
        <v>4289</v>
      </c>
      <c r="E353" t="s">
        <v>72</v>
      </c>
      <c r="F353" t="s">
        <v>4290</v>
      </c>
      <c r="G353" t="s">
        <v>4291</v>
      </c>
      <c r="H353">
        <v>39</v>
      </c>
      <c r="I353">
        <v>39</v>
      </c>
      <c r="J353">
        <v>2010</v>
      </c>
      <c r="K353">
        <v>19</v>
      </c>
      <c r="L353">
        <v>11</v>
      </c>
      <c r="M353">
        <v>2269</v>
      </c>
      <c r="N353">
        <v>2285</v>
      </c>
      <c r="O353" t="s">
        <v>69</v>
      </c>
      <c r="P353" t="s">
        <v>4294</v>
      </c>
      <c r="Q353" t="s">
        <v>69</v>
      </c>
      <c r="R353">
        <v>20444081</v>
      </c>
      <c r="S353" t="s">
        <v>69</v>
      </c>
    </row>
    <row r="354" spans="1:19" x14ac:dyDescent="0.25">
      <c r="A354">
        <v>353</v>
      </c>
      <c r="B354" t="s">
        <v>152</v>
      </c>
      <c r="C354" t="s">
        <v>153</v>
      </c>
      <c r="D354" t="s">
        <v>154</v>
      </c>
      <c r="E354" t="s">
        <v>111</v>
      </c>
      <c r="F354" t="s">
        <v>155</v>
      </c>
      <c r="G354" t="s">
        <v>156</v>
      </c>
      <c r="H354">
        <v>0</v>
      </c>
      <c r="I354">
        <v>0</v>
      </c>
      <c r="J354">
        <v>2020</v>
      </c>
      <c r="K354">
        <v>47</v>
      </c>
      <c r="L354">
        <v>12</v>
      </c>
      <c r="M354">
        <v>2567</v>
      </c>
      <c r="N354">
        <v>2583</v>
      </c>
      <c r="O354" t="s">
        <v>69</v>
      </c>
      <c r="P354" t="s">
        <v>159</v>
      </c>
      <c r="Q354" t="s">
        <v>141</v>
      </c>
      <c r="R354" t="s">
        <v>69</v>
      </c>
      <c r="S354" t="s">
        <v>69</v>
      </c>
    </row>
    <row r="355" spans="1:19" x14ac:dyDescent="0.25">
      <c r="A355">
        <v>354</v>
      </c>
      <c r="B355" t="s">
        <v>5165</v>
      </c>
      <c r="C355" t="s">
        <v>5165</v>
      </c>
      <c r="D355" t="s">
        <v>5166</v>
      </c>
      <c r="E355" t="s">
        <v>394</v>
      </c>
      <c r="F355" t="s">
        <v>69</v>
      </c>
      <c r="G355" t="s">
        <v>5167</v>
      </c>
      <c r="H355">
        <v>68</v>
      </c>
      <c r="I355">
        <v>70</v>
      </c>
      <c r="J355">
        <v>2003</v>
      </c>
      <c r="K355">
        <v>100</v>
      </c>
      <c r="L355">
        <v>19</v>
      </c>
      <c r="M355">
        <v>10812</v>
      </c>
      <c r="N355">
        <v>10817</v>
      </c>
      <c r="O355" t="s">
        <v>69</v>
      </c>
      <c r="P355" t="s">
        <v>5170</v>
      </c>
      <c r="Q355" t="s">
        <v>69</v>
      </c>
      <c r="R355">
        <v>12963820</v>
      </c>
      <c r="S355" t="s">
        <v>69</v>
      </c>
    </row>
    <row r="356" spans="1:19" x14ac:dyDescent="0.25">
      <c r="A356">
        <v>355</v>
      </c>
      <c r="B356" t="s">
        <v>4020</v>
      </c>
      <c r="C356" t="s">
        <v>4021</v>
      </c>
      <c r="D356" t="s">
        <v>4022</v>
      </c>
      <c r="E356" t="s">
        <v>72</v>
      </c>
      <c r="F356" t="s">
        <v>4023</v>
      </c>
      <c r="G356" t="s">
        <v>4024</v>
      </c>
      <c r="H356">
        <v>24</v>
      </c>
      <c r="I356">
        <v>26</v>
      </c>
      <c r="J356">
        <v>2011</v>
      </c>
      <c r="K356">
        <v>20</v>
      </c>
      <c r="L356">
        <v>13</v>
      </c>
      <c r="M356">
        <v>2835</v>
      </c>
      <c r="N356">
        <v>2850</v>
      </c>
      <c r="O356" t="s">
        <v>69</v>
      </c>
      <c r="P356" t="s">
        <v>4025</v>
      </c>
      <c r="Q356" t="s">
        <v>69</v>
      </c>
      <c r="R356">
        <v>21615811</v>
      </c>
      <c r="S356" t="s">
        <v>69</v>
      </c>
    </row>
    <row r="357" spans="1:19" x14ac:dyDescent="0.25">
      <c r="A357">
        <v>356</v>
      </c>
      <c r="B357" t="s">
        <v>4633</v>
      </c>
      <c r="C357" t="s">
        <v>4634</v>
      </c>
      <c r="D357" t="s">
        <v>4635</v>
      </c>
      <c r="E357" t="s">
        <v>72</v>
      </c>
      <c r="F357" t="s">
        <v>4636</v>
      </c>
      <c r="G357" t="s">
        <v>4637</v>
      </c>
      <c r="H357">
        <v>39</v>
      </c>
      <c r="I357">
        <v>40</v>
      </c>
      <c r="J357">
        <v>2008</v>
      </c>
      <c r="K357">
        <v>17</v>
      </c>
      <c r="L357">
        <v>22</v>
      </c>
      <c r="M357">
        <v>4859</v>
      </c>
      <c r="N357">
        <v>4873</v>
      </c>
      <c r="O357" t="s">
        <v>69</v>
      </c>
      <c r="P357" t="s">
        <v>4639</v>
      </c>
      <c r="Q357" t="s">
        <v>69</v>
      </c>
      <c r="R357">
        <v>19140977</v>
      </c>
      <c r="S357" t="s">
        <v>69</v>
      </c>
    </row>
    <row r="358" spans="1:19" x14ac:dyDescent="0.25">
      <c r="A358">
        <v>357</v>
      </c>
      <c r="B358" t="s">
        <v>3861</v>
      </c>
      <c r="C358" t="s">
        <v>3862</v>
      </c>
      <c r="D358" t="s">
        <v>3863</v>
      </c>
      <c r="E358" t="s">
        <v>1031</v>
      </c>
      <c r="F358" t="s">
        <v>3864</v>
      </c>
      <c r="G358" t="s">
        <v>3865</v>
      </c>
      <c r="H358">
        <v>13</v>
      </c>
      <c r="I358">
        <v>13</v>
      </c>
      <c r="J358">
        <v>2012</v>
      </c>
      <c r="K358">
        <v>105</v>
      </c>
      <c r="L358">
        <v>1</v>
      </c>
      <c r="M358">
        <v>131</v>
      </c>
      <c r="N358">
        <v>145</v>
      </c>
      <c r="O358" t="s">
        <v>69</v>
      </c>
      <c r="P358" t="s">
        <v>3868</v>
      </c>
      <c r="Q358" t="s">
        <v>69</v>
      </c>
      <c r="R358" t="s">
        <v>69</v>
      </c>
      <c r="S358" t="s">
        <v>69</v>
      </c>
    </row>
    <row r="359" spans="1:19" x14ac:dyDescent="0.25">
      <c r="A359">
        <v>358</v>
      </c>
      <c r="B359" t="s">
        <v>233</v>
      </c>
      <c r="C359" t="s">
        <v>234</v>
      </c>
      <c r="D359" t="s">
        <v>235</v>
      </c>
      <c r="E359" t="s">
        <v>236</v>
      </c>
      <c r="F359" t="s">
        <v>69</v>
      </c>
      <c r="G359" t="s">
        <v>237</v>
      </c>
      <c r="H359">
        <v>1</v>
      </c>
      <c r="I359">
        <v>1</v>
      </c>
      <c r="J359">
        <v>2020</v>
      </c>
      <c r="K359">
        <v>125</v>
      </c>
      <c r="L359">
        <v>5</v>
      </c>
      <c r="M359">
        <v>353</v>
      </c>
      <c r="N359">
        <v>370</v>
      </c>
      <c r="O359" t="s">
        <v>69</v>
      </c>
      <c r="P359" t="s">
        <v>241</v>
      </c>
      <c r="Q359" t="s">
        <v>231</v>
      </c>
      <c r="R359">
        <v>32681156</v>
      </c>
      <c r="S359" t="s">
        <v>69</v>
      </c>
    </row>
    <row r="360" spans="1:19" x14ac:dyDescent="0.25">
      <c r="A360">
        <v>359</v>
      </c>
      <c r="B360" t="s">
        <v>3394</v>
      </c>
      <c r="C360" t="s">
        <v>3395</v>
      </c>
      <c r="D360" t="s">
        <v>3396</v>
      </c>
      <c r="E360" t="s">
        <v>72</v>
      </c>
      <c r="F360" t="s">
        <v>3397</v>
      </c>
      <c r="G360" t="s">
        <v>3398</v>
      </c>
      <c r="H360">
        <v>26</v>
      </c>
      <c r="I360">
        <v>26</v>
      </c>
      <c r="J360">
        <v>2013</v>
      </c>
      <c r="K360">
        <v>22</v>
      </c>
      <c r="L360">
        <v>10</v>
      </c>
      <c r="M360">
        <v>2668</v>
      </c>
      <c r="N360">
        <v>2682</v>
      </c>
      <c r="O360" t="s">
        <v>69</v>
      </c>
      <c r="P360" t="s">
        <v>3401</v>
      </c>
      <c r="Q360" t="s">
        <v>69</v>
      </c>
      <c r="R360">
        <v>23611648</v>
      </c>
      <c r="S360" t="s">
        <v>69</v>
      </c>
    </row>
    <row r="361" spans="1:19" x14ac:dyDescent="0.25">
      <c r="A361">
        <v>360</v>
      </c>
      <c r="B361" t="s">
        <v>203</v>
      </c>
      <c r="C361" t="s">
        <v>204</v>
      </c>
      <c r="D361" t="s">
        <v>205</v>
      </c>
      <c r="E361" t="s">
        <v>206</v>
      </c>
      <c r="F361" t="s">
        <v>207</v>
      </c>
      <c r="G361" t="s">
        <v>208</v>
      </c>
      <c r="H361">
        <v>0</v>
      </c>
      <c r="I361">
        <v>0</v>
      </c>
      <c r="J361">
        <v>2020</v>
      </c>
      <c r="K361">
        <v>10</v>
      </c>
      <c r="L361">
        <v>19</v>
      </c>
      <c r="M361">
        <v>10798</v>
      </c>
      <c r="N361">
        <v>10817</v>
      </c>
      <c r="O361" t="s">
        <v>69</v>
      </c>
      <c r="P361" t="s">
        <v>210</v>
      </c>
      <c r="Q361" t="s">
        <v>189</v>
      </c>
      <c r="R361">
        <v>33072297</v>
      </c>
      <c r="S361" t="s">
        <v>69</v>
      </c>
    </row>
    <row r="362" spans="1:19" x14ac:dyDescent="0.25">
      <c r="A362">
        <v>361</v>
      </c>
      <c r="B362" t="s">
        <v>461</v>
      </c>
      <c r="C362" t="s">
        <v>462</v>
      </c>
      <c r="D362" t="s">
        <v>463</v>
      </c>
      <c r="E362" t="s">
        <v>72</v>
      </c>
      <c r="F362" t="s">
        <v>464</v>
      </c>
      <c r="G362" t="s">
        <v>465</v>
      </c>
      <c r="H362">
        <v>1</v>
      </c>
      <c r="I362">
        <v>1</v>
      </c>
      <c r="J362">
        <v>2020</v>
      </c>
      <c r="K362">
        <v>29</v>
      </c>
      <c r="L362">
        <v>4</v>
      </c>
      <c r="M362">
        <v>797</v>
      </c>
      <c r="N362">
        <v>811</v>
      </c>
      <c r="O362" t="s">
        <v>69</v>
      </c>
      <c r="P362" t="s">
        <v>467</v>
      </c>
      <c r="Q362" t="s">
        <v>468</v>
      </c>
      <c r="R362">
        <v>31955477</v>
      </c>
      <c r="S362" t="s">
        <v>69</v>
      </c>
    </row>
    <row r="363" spans="1:19" x14ac:dyDescent="0.25">
      <c r="A363">
        <v>362</v>
      </c>
      <c r="B363" t="s">
        <v>3216</v>
      </c>
      <c r="C363" t="s">
        <v>3217</v>
      </c>
      <c r="D363" t="s">
        <v>3218</v>
      </c>
      <c r="E363" t="s">
        <v>454</v>
      </c>
      <c r="F363" t="s">
        <v>69</v>
      </c>
      <c r="G363" t="s">
        <v>3219</v>
      </c>
      <c r="H363">
        <v>78</v>
      </c>
      <c r="I363">
        <v>81</v>
      </c>
      <c r="J363">
        <v>2013</v>
      </c>
      <c r="K363">
        <v>9</v>
      </c>
      <c r="L363">
        <v>11</v>
      </c>
      <c r="M363" t="s">
        <v>69</v>
      </c>
      <c r="N363" t="s">
        <v>69</v>
      </c>
      <c r="O363" t="s">
        <v>3222</v>
      </c>
      <c r="P363" t="s">
        <v>3223</v>
      </c>
      <c r="Q363" t="s">
        <v>69</v>
      </c>
      <c r="R363">
        <v>24244198</v>
      </c>
      <c r="S363" t="s">
        <v>69</v>
      </c>
    </row>
    <row r="364" spans="1:19" x14ac:dyDescent="0.25">
      <c r="A364">
        <v>363</v>
      </c>
      <c r="B364" t="s">
        <v>4012</v>
      </c>
      <c r="C364" t="s">
        <v>4013</v>
      </c>
      <c r="D364" t="s">
        <v>4014</v>
      </c>
      <c r="E364" t="s">
        <v>1267</v>
      </c>
      <c r="F364" t="s">
        <v>69</v>
      </c>
      <c r="G364" t="s">
        <v>4015</v>
      </c>
      <c r="H364">
        <v>45</v>
      </c>
      <c r="I364">
        <v>47</v>
      </c>
      <c r="J364">
        <v>2011</v>
      </c>
      <c r="K364">
        <v>6</v>
      </c>
      <c r="L364">
        <v>7</v>
      </c>
      <c r="M364" t="s">
        <v>69</v>
      </c>
      <c r="N364" t="s">
        <v>69</v>
      </c>
      <c r="O364" t="s">
        <v>4017</v>
      </c>
      <c r="P364" t="s">
        <v>4018</v>
      </c>
      <c r="Q364" t="s">
        <v>69</v>
      </c>
      <c r="R364">
        <v>21789171</v>
      </c>
      <c r="S364" t="s">
        <v>69</v>
      </c>
    </row>
    <row r="365" spans="1:19" x14ac:dyDescent="0.25">
      <c r="A365">
        <v>364</v>
      </c>
      <c r="B365" t="s">
        <v>2397</v>
      </c>
      <c r="C365" t="s">
        <v>2398</v>
      </c>
      <c r="D365" t="s">
        <v>2399</v>
      </c>
      <c r="E365" t="s">
        <v>544</v>
      </c>
      <c r="F365" t="s">
        <v>2400</v>
      </c>
      <c r="G365" t="s">
        <v>2401</v>
      </c>
      <c r="H365">
        <v>55</v>
      </c>
      <c r="I365">
        <v>60</v>
      </c>
      <c r="J365">
        <v>2015</v>
      </c>
      <c r="K365">
        <v>64</v>
      </c>
      <c r="L365">
        <v>6</v>
      </c>
      <c r="M365">
        <v>1000</v>
      </c>
      <c r="N365">
        <v>1017</v>
      </c>
      <c r="O365" t="s">
        <v>69</v>
      </c>
      <c r="P365" t="s">
        <v>2404</v>
      </c>
      <c r="Q365" t="s">
        <v>69</v>
      </c>
      <c r="R365">
        <v>26187295</v>
      </c>
      <c r="S365" t="s">
        <v>69</v>
      </c>
    </row>
    <row r="366" spans="1:19" x14ac:dyDescent="0.25">
      <c r="A366">
        <v>365</v>
      </c>
      <c r="B366" t="s">
        <v>2524</v>
      </c>
      <c r="C366" t="s">
        <v>2525</v>
      </c>
      <c r="D366" t="s">
        <v>2526</v>
      </c>
      <c r="E366" t="s">
        <v>2527</v>
      </c>
      <c r="F366" t="s">
        <v>2528</v>
      </c>
      <c r="G366" t="s">
        <v>2529</v>
      </c>
      <c r="H366">
        <v>3</v>
      </c>
      <c r="I366">
        <v>4</v>
      </c>
      <c r="J366">
        <v>2015</v>
      </c>
      <c r="K366">
        <v>134</v>
      </c>
      <c r="L366">
        <v>4</v>
      </c>
      <c r="M366">
        <v>669</v>
      </c>
      <c r="N366">
        <v>681</v>
      </c>
      <c r="O366" t="s">
        <v>69</v>
      </c>
      <c r="P366" t="s">
        <v>2532</v>
      </c>
      <c r="Q366" t="s">
        <v>69</v>
      </c>
      <c r="R366" t="s">
        <v>69</v>
      </c>
      <c r="S366" t="s">
        <v>69</v>
      </c>
    </row>
    <row r="367" spans="1:19" x14ac:dyDescent="0.25">
      <c r="A367">
        <v>366</v>
      </c>
      <c r="B367" t="s">
        <v>4004</v>
      </c>
      <c r="C367" t="s">
        <v>4005</v>
      </c>
      <c r="D367" t="s">
        <v>4006</v>
      </c>
      <c r="E367" t="s">
        <v>4007</v>
      </c>
      <c r="F367" t="s">
        <v>4008</v>
      </c>
      <c r="G367" t="s">
        <v>4009</v>
      </c>
      <c r="H367">
        <v>14</v>
      </c>
      <c r="I367">
        <v>14</v>
      </c>
      <c r="J367">
        <v>2011</v>
      </c>
      <c r="K367">
        <v>42</v>
      </c>
      <c r="L367">
        <v>2</v>
      </c>
      <c r="M367">
        <v>179</v>
      </c>
      <c r="N367">
        <v>193</v>
      </c>
      <c r="O367" t="s">
        <v>69</v>
      </c>
      <c r="P367" t="s">
        <v>4010</v>
      </c>
      <c r="Q367" t="s">
        <v>69</v>
      </c>
      <c r="R367" t="s">
        <v>69</v>
      </c>
      <c r="S367" t="s">
        <v>69</v>
      </c>
    </row>
    <row r="368" spans="1:19" x14ac:dyDescent="0.25">
      <c r="A368">
        <v>367</v>
      </c>
      <c r="B368" t="s">
        <v>3492</v>
      </c>
      <c r="C368" t="s">
        <v>3493</v>
      </c>
      <c r="D368" t="s">
        <v>3494</v>
      </c>
      <c r="E368" t="s">
        <v>332</v>
      </c>
      <c r="F368" t="s">
        <v>3495</v>
      </c>
      <c r="G368" t="s">
        <v>3496</v>
      </c>
      <c r="H368">
        <v>23</v>
      </c>
      <c r="I368">
        <v>23</v>
      </c>
      <c r="J368">
        <v>2013</v>
      </c>
      <c r="K368">
        <v>66</v>
      </c>
      <c r="L368">
        <v>3</v>
      </c>
      <c r="M368">
        <v>868</v>
      </c>
      <c r="N368">
        <v>876</v>
      </c>
      <c r="O368" t="s">
        <v>69</v>
      </c>
      <c r="P368" t="s">
        <v>3499</v>
      </c>
      <c r="Q368" t="s">
        <v>69</v>
      </c>
      <c r="R368">
        <v>23178741</v>
      </c>
      <c r="S368" t="s">
        <v>69</v>
      </c>
    </row>
    <row r="369" spans="1:19" x14ac:dyDescent="0.25">
      <c r="A369">
        <v>368</v>
      </c>
      <c r="B369" t="s">
        <v>1901</v>
      </c>
      <c r="C369" t="s">
        <v>1902</v>
      </c>
      <c r="D369" t="s">
        <v>1903</v>
      </c>
      <c r="E369" t="s">
        <v>1904</v>
      </c>
      <c r="F369" t="s">
        <v>1905</v>
      </c>
      <c r="G369" t="s">
        <v>1906</v>
      </c>
      <c r="H369">
        <v>7</v>
      </c>
      <c r="I369">
        <v>8</v>
      </c>
      <c r="J369">
        <v>2017</v>
      </c>
      <c r="K369">
        <v>48</v>
      </c>
      <c r="L369" t="s">
        <v>69</v>
      </c>
      <c r="M369">
        <v>4</v>
      </c>
      <c r="N369">
        <v>9</v>
      </c>
      <c r="O369" t="s">
        <v>69</v>
      </c>
      <c r="P369" t="s">
        <v>1909</v>
      </c>
      <c r="Q369" t="s">
        <v>69</v>
      </c>
      <c r="R369">
        <v>27939588</v>
      </c>
      <c r="S369" t="s">
        <v>69</v>
      </c>
    </row>
    <row r="370" spans="1:19" x14ac:dyDescent="0.25">
      <c r="A370">
        <v>369</v>
      </c>
      <c r="B370" t="s">
        <v>3263</v>
      </c>
      <c r="C370" t="s">
        <v>3264</v>
      </c>
      <c r="D370" t="s">
        <v>3265</v>
      </c>
      <c r="E370" t="s">
        <v>454</v>
      </c>
      <c r="F370" t="s">
        <v>69</v>
      </c>
      <c r="G370" t="s">
        <v>3266</v>
      </c>
      <c r="H370">
        <v>21</v>
      </c>
      <c r="I370">
        <v>22</v>
      </c>
      <c r="J370">
        <v>2013</v>
      </c>
      <c r="K370">
        <v>9</v>
      </c>
      <c r="L370">
        <v>9</v>
      </c>
      <c r="M370" t="s">
        <v>69</v>
      </c>
      <c r="N370" t="s">
        <v>69</v>
      </c>
      <c r="O370" t="s">
        <v>3269</v>
      </c>
      <c r="P370" t="s">
        <v>3270</v>
      </c>
      <c r="Q370" t="s">
        <v>69</v>
      </c>
      <c r="R370">
        <v>24068950</v>
      </c>
      <c r="S370" t="s">
        <v>69</v>
      </c>
    </row>
    <row r="371" spans="1:19" x14ac:dyDescent="0.25">
      <c r="A371">
        <v>370</v>
      </c>
      <c r="B371" t="s">
        <v>3756</v>
      </c>
      <c r="C371" t="s">
        <v>3757</v>
      </c>
      <c r="D371" t="s">
        <v>3758</v>
      </c>
      <c r="E371" t="s">
        <v>1267</v>
      </c>
      <c r="F371" t="s">
        <v>69</v>
      </c>
      <c r="G371" t="s">
        <v>3759</v>
      </c>
      <c r="H371">
        <v>14</v>
      </c>
      <c r="I371">
        <v>16</v>
      </c>
      <c r="J371">
        <v>2012</v>
      </c>
      <c r="K371">
        <v>7</v>
      </c>
      <c r="L371">
        <v>6</v>
      </c>
      <c r="M371" t="s">
        <v>69</v>
      </c>
      <c r="N371" t="s">
        <v>69</v>
      </c>
      <c r="O371" t="s">
        <v>3763</v>
      </c>
      <c r="P371" t="s">
        <v>3764</v>
      </c>
      <c r="Q371" t="s">
        <v>69</v>
      </c>
      <c r="R371">
        <v>22701653</v>
      </c>
      <c r="S371" t="s">
        <v>69</v>
      </c>
    </row>
    <row r="372" spans="1:19" x14ac:dyDescent="0.25">
      <c r="A372">
        <v>371</v>
      </c>
      <c r="B372" t="s">
        <v>310</v>
      </c>
      <c r="C372" t="s">
        <v>311</v>
      </c>
      <c r="D372" t="s">
        <v>312</v>
      </c>
      <c r="E372" t="s">
        <v>72</v>
      </c>
      <c r="F372" t="s">
        <v>313</v>
      </c>
      <c r="G372" t="s">
        <v>314</v>
      </c>
      <c r="H372">
        <v>1</v>
      </c>
      <c r="I372">
        <v>1</v>
      </c>
      <c r="J372">
        <v>2020</v>
      </c>
      <c r="K372">
        <v>29</v>
      </c>
      <c r="L372">
        <v>12</v>
      </c>
      <c r="M372">
        <v>2269</v>
      </c>
      <c r="N372">
        <v>2287</v>
      </c>
      <c r="O372" t="s">
        <v>69</v>
      </c>
      <c r="P372" t="s">
        <v>318</v>
      </c>
      <c r="Q372" t="s">
        <v>308</v>
      </c>
      <c r="R372">
        <v>32452095</v>
      </c>
      <c r="S372" t="s">
        <v>69</v>
      </c>
    </row>
    <row r="373" spans="1:19" x14ac:dyDescent="0.25">
      <c r="A373">
        <v>372</v>
      </c>
      <c r="B373" t="s">
        <v>2415</v>
      </c>
      <c r="C373" t="s">
        <v>2416</v>
      </c>
      <c r="D373" t="s">
        <v>2417</v>
      </c>
      <c r="E373" t="s">
        <v>1041</v>
      </c>
      <c r="F373" t="s">
        <v>69</v>
      </c>
      <c r="G373" t="s">
        <v>2418</v>
      </c>
      <c r="H373">
        <v>4</v>
      </c>
      <c r="I373">
        <v>4</v>
      </c>
      <c r="J373">
        <v>2015</v>
      </c>
      <c r="K373">
        <v>5</v>
      </c>
      <c r="L373" t="s">
        <v>69</v>
      </c>
      <c r="M373" t="s">
        <v>69</v>
      </c>
      <c r="N373" t="s">
        <v>69</v>
      </c>
      <c r="O373">
        <v>15198</v>
      </c>
      <c r="P373" t="s">
        <v>2422</v>
      </c>
      <c r="Q373" t="s">
        <v>69</v>
      </c>
      <c r="R373">
        <v>26459957</v>
      </c>
      <c r="S373" t="s">
        <v>69</v>
      </c>
    </row>
    <row r="374" spans="1:19" x14ac:dyDescent="0.25">
      <c r="A374">
        <v>373</v>
      </c>
      <c r="B374" t="s">
        <v>143</v>
      </c>
      <c r="C374" t="s">
        <v>144</v>
      </c>
      <c r="D374" t="s">
        <v>145</v>
      </c>
      <c r="E374" t="s">
        <v>146</v>
      </c>
      <c r="F374" t="s">
        <v>69</v>
      </c>
      <c r="G374" t="s">
        <v>147</v>
      </c>
      <c r="H374">
        <v>0</v>
      </c>
      <c r="I374">
        <v>0</v>
      </c>
      <c r="J374" t="s">
        <v>69</v>
      </c>
      <c r="K374" t="s">
        <v>69</v>
      </c>
      <c r="L374" t="s">
        <v>69</v>
      </c>
      <c r="M374" t="s">
        <v>69</v>
      </c>
      <c r="N374" t="s">
        <v>69</v>
      </c>
      <c r="O374" t="s">
        <v>69</v>
      </c>
      <c r="P374" t="s">
        <v>150</v>
      </c>
      <c r="Q374" t="s">
        <v>141</v>
      </c>
      <c r="R374">
        <v>33084935</v>
      </c>
      <c r="S374" t="s">
        <v>69</v>
      </c>
    </row>
    <row r="375" spans="1:19" x14ac:dyDescent="0.25">
      <c r="A375">
        <v>374</v>
      </c>
      <c r="B375" t="s">
        <v>4984</v>
      </c>
      <c r="C375" t="s">
        <v>4985</v>
      </c>
      <c r="D375" t="s">
        <v>4986</v>
      </c>
      <c r="E375" t="s">
        <v>4987</v>
      </c>
      <c r="F375" t="s">
        <v>4988</v>
      </c>
      <c r="G375" t="s">
        <v>4989</v>
      </c>
      <c r="H375">
        <v>19</v>
      </c>
      <c r="I375">
        <v>19</v>
      </c>
      <c r="J375">
        <v>2006</v>
      </c>
      <c r="K375">
        <v>62</v>
      </c>
      <c r="L375">
        <v>3</v>
      </c>
      <c r="M375">
        <v>235</v>
      </c>
      <c r="N375">
        <v>258</v>
      </c>
      <c r="O375" t="s">
        <v>69</v>
      </c>
      <c r="P375" t="s">
        <v>4990</v>
      </c>
      <c r="Q375" t="s">
        <v>69</v>
      </c>
      <c r="R375" t="s">
        <v>69</v>
      </c>
      <c r="S375" t="s">
        <v>69</v>
      </c>
    </row>
    <row r="376" spans="1:19" x14ac:dyDescent="0.25">
      <c r="A376">
        <v>375</v>
      </c>
      <c r="B376" t="s">
        <v>1339</v>
      </c>
      <c r="C376" t="s">
        <v>1340</v>
      </c>
      <c r="D376" t="s">
        <v>1341</v>
      </c>
      <c r="E376" t="s">
        <v>376</v>
      </c>
      <c r="F376" t="s">
        <v>1342</v>
      </c>
      <c r="G376" t="s">
        <v>1343</v>
      </c>
      <c r="H376">
        <v>4</v>
      </c>
      <c r="I376">
        <v>4</v>
      </c>
      <c r="J376">
        <v>2018</v>
      </c>
      <c r="K376">
        <v>105</v>
      </c>
      <c r="L376">
        <v>6</v>
      </c>
      <c r="M376">
        <v>1009</v>
      </c>
      <c r="N376">
        <v>1020</v>
      </c>
      <c r="O376" t="s">
        <v>69</v>
      </c>
      <c r="P376" t="s">
        <v>1346</v>
      </c>
      <c r="Q376" t="s">
        <v>69</v>
      </c>
      <c r="R376">
        <v>29957852</v>
      </c>
      <c r="S376" t="s">
        <v>69</v>
      </c>
    </row>
    <row r="377" spans="1:19" x14ac:dyDescent="0.25">
      <c r="A377">
        <v>376</v>
      </c>
      <c r="B377" t="s">
        <v>505</v>
      </c>
      <c r="C377" t="s">
        <v>506</v>
      </c>
      <c r="D377" t="s">
        <v>507</v>
      </c>
      <c r="E377" t="s">
        <v>72</v>
      </c>
      <c r="F377" t="s">
        <v>508</v>
      </c>
      <c r="G377" t="s">
        <v>509</v>
      </c>
      <c r="H377">
        <v>1</v>
      </c>
      <c r="I377">
        <v>1</v>
      </c>
      <c r="J377">
        <v>2020</v>
      </c>
      <c r="K377">
        <v>29</v>
      </c>
      <c r="L377">
        <v>3</v>
      </c>
      <c r="M377">
        <v>565</v>
      </c>
      <c r="N377">
        <v>577</v>
      </c>
      <c r="O377" t="s">
        <v>69</v>
      </c>
      <c r="P377" t="s">
        <v>512</v>
      </c>
      <c r="Q377" t="s">
        <v>513</v>
      </c>
      <c r="R377">
        <v>31863605</v>
      </c>
      <c r="S377" t="s">
        <v>69</v>
      </c>
    </row>
    <row r="378" spans="1:19" x14ac:dyDescent="0.25">
      <c r="A378">
        <v>377</v>
      </c>
      <c r="B378" t="s">
        <v>1436</v>
      </c>
      <c r="C378" t="s">
        <v>1437</v>
      </c>
      <c r="D378" t="s">
        <v>1438</v>
      </c>
      <c r="E378" t="s">
        <v>72</v>
      </c>
      <c r="F378" t="s">
        <v>1439</v>
      </c>
      <c r="G378" t="s">
        <v>1440</v>
      </c>
      <c r="H378">
        <v>14</v>
      </c>
      <c r="I378">
        <v>14</v>
      </c>
      <c r="J378">
        <v>2018</v>
      </c>
      <c r="K378">
        <v>27</v>
      </c>
      <c r="L378">
        <v>5</v>
      </c>
      <c r="M378">
        <v>1229</v>
      </c>
      <c r="N378">
        <v>1244</v>
      </c>
      <c r="O378" t="s">
        <v>69</v>
      </c>
      <c r="P378" t="s">
        <v>1443</v>
      </c>
      <c r="Q378" t="s">
        <v>69</v>
      </c>
      <c r="R378">
        <v>29411440</v>
      </c>
      <c r="S378" t="s">
        <v>69</v>
      </c>
    </row>
    <row r="379" spans="1:19" x14ac:dyDescent="0.25">
      <c r="A379">
        <v>378</v>
      </c>
      <c r="B379" t="s">
        <v>1928</v>
      </c>
      <c r="C379" t="s">
        <v>1929</v>
      </c>
      <c r="D379" t="s">
        <v>1930</v>
      </c>
      <c r="E379" t="s">
        <v>72</v>
      </c>
      <c r="F379" t="s">
        <v>1931</v>
      </c>
      <c r="G379" t="s">
        <v>1932</v>
      </c>
      <c r="H379">
        <v>15</v>
      </c>
      <c r="I379">
        <v>15</v>
      </c>
      <c r="J379">
        <v>2017</v>
      </c>
      <c r="K379">
        <v>26</v>
      </c>
      <c r="L379">
        <v>4</v>
      </c>
      <c r="M379">
        <v>1060</v>
      </c>
      <c r="N379">
        <v>1074</v>
      </c>
      <c r="O379" t="s">
        <v>69</v>
      </c>
      <c r="P379" t="s">
        <v>1935</v>
      </c>
      <c r="Q379" t="s">
        <v>69</v>
      </c>
      <c r="R379">
        <v>28026889</v>
      </c>
      <c r="S379" t="s">
        <v>69</v>
      </c>
    </row>
    <row r="380" spans="1:19" x14ac:dyDescent="0.25">
      <c r="A380">
        <v>379</v>
      </c>
      <c r="B380" t="s">
        <v>704</v>
      </c>
      <c r="C380" t="s">
        <v>705</v>
      </c>
      <c r="D380" t="s">
        <v>706</v>
      </c>
      <c r="E380" t="s">
        <v>707</v>
      </c>
      <c r="F380" t="s">
        <v>708</v>
      </c>
      <c r="G380" t="s">
        <v>709</v>
      </c>
      <c r="H380">
        <v>1</v>
      </c>
      <c r="I380">
        <v>1</v>
      </c>
      <c r="J380">
        <v>2019</v>
      </c>
      <c r="K380">
        <v>110</v>
      </c>
      <c r="L380">
        <v>6</v>
      </c>
      <c r="M380">
        <v>662</v>
      </c>
      <c r="N380">
        <v>674</v>
      </c>
      <c r="O380" t="s">
        <v>69</v>
      </c>
      <c r="P380" t="s">
        <v>712</v>
      </c>
      <c r="Q380" t="s">
        <v>69</v>
      </c>
      <c r="R380">
        <v>31211393</v>
      </c>
      <c r="S380" t="s">
        <v>69</v>
      </c>
    </row>
    <row r="381" spans="1:19" x14ac:dyDescent="0.25">
      <c r="A381">
        <v>380</v>
      </c>
      <c r="B381" t="s">
        <v>1754</v>
      </c>
      <c r="C381" t="s">
        <v>1755</v>
      </c>
      <c r="D381" t="s">
        <v>1756</v>
      </c>
      <c r="E381" t="s">
        <v>1757</v>
      </c>
      <c r="F381" t="s">
        <v>1758</v>
      </c>
      <c r="G381" t="s">
        <v>1759</v>
      </c>
      <c r="H381">
        <v>5</v>
      </c>
      <c r="I381">
        <v>4</v>
      </c>
      <c r="J381">
        <v>2017</v>
      </c>
      <c r="K381">
        <v>8</v>
      </c>
      <c r="L381">
        <v>7</v>
      </c>
      <c r="M381">
        <v>835</v>
      </c>
      <c r="N381">
        <v>849</v>
      </c>
      <c r="O381" t="s">
        <v>69</v>
      </c>
      <c r="P381" t="s">
        <v>1762</v>
      </c>
      <c r="Q381" t="s">
        <v>69</v>
      </c>
      <c r="R381" t="s">
        <v>69</v>
      </c>
      <c r="S381" t="s">
        <v>69</v>
      </c>
    </row>
    <row r="382" spans="1:19" x14ac:dyDescent="0.25">
      <c r="A382">
        <v>381</v>
      </c>
      <c r="B382" t="s">
        <v>1720</v>
      </c>
      <c r="C382" t="s">
        <v>1721</v>
      </c>
      <c r="D382" t="s">
        <v>1722</v>
      </c>
      <c r="E382" t="s">
        <v>416</v>
      </c>
      <c r="F382" t="s">
        <v>1723</v>
      </c>
      <c r="G382" t="s">
        <v>1724</v>
      </c>
      <c r="H382">
        <v>134</v>
      </c>
      <c r="I382">
        <v>134</v>
      </c>
      <c r="J382">
        <v>2017</v>
      </c>
      <c r="K382">
        <v>34</v>
      </c>
      <c r="L382">
        <v>8</v>
      </c>
      <c r="M382">
        <v>2101</v>
      </c>
      <c r="N382">
        <v>2114</v>
      </c>
      <c r="O382" t="s">
        <v>69</v>
      </c>
      <c r="P382" t="s">
        <v>1727</v>
      </c>
      <c r="Q382" t="s">
        <v>69</v>
      </c>
      <c r="R382">
        <v>28431121</v>
      </c>
      <c r="S382" t="s">
        <v>69</v>
      </c>
    </row>
    <row r="383" spans="1:19" x14ac:dyDescent="0.25">
      <c r="A383">
        <v>382</v>
      </c>
      <c r="B383" t="s">
        <v>1010</v>
      </c>
      <c r="C383" t="s">
        <v>1011</v>
      </c>
      <c r="D383" t="s">
        <v>1012</v>
      </c>
      <c r="E383" t="s">
        <v>332</v>
      </c>
      <c r="F383" t="s">
        <v>1013</v>
      </c>
      <c r="G383" t="s">
        <v>1014</v>
      </c>
      <c r="H383">
        <v>6</v>
      </c>
      <c r="I383">
        <v>7</v>
      </c>
      <c r="J383">
        <v>2019</v>
      </c>
      <c r="K383">
        <v>130</v>
      </c>
      <c r="L383" t="s">
        <v>69</v>
      </c>
      <c r="M383">
        <v>67</v>
      </c>
      <c r="N383">
        <v>80</v>
      </c>
      <c r="O383" t="s">
        <v>69</v>
      </c>
      <c r="P383" t="s">
        <v>1017</v>
      </c>
      <c r="Q383" t="s">
        <v>69</v>
      </c>
      <c r="R383">
        <v>30308280</v>
      </c>
      <c r="S383" t="s">
        <v>69</v>
      </c>
    </row>
    <row r="384" spans="1:19" x14ac:dyDescent="0.25">
      <c r="A384">
        <v>383</v>
      </c>
      <c r="B384" t="s">
        <v>3429</v>
      </c>
      <c r="C384" t="s">
        <v>3430</v>
      </c>
      <c r="D384" t="s">
        <v>3431</v>
      </c>
      <c r="E384" t="s">
        <v>72</v>
      </c>
      <c r="F384" t="s">
        <v>3432</v>
      </c>
      <c r="G384" t="s">
        <v>3433</v>
      </c>
      <c r="H384">
        <v>19</v>
      </c>
      <c r="I384">
        <v>21</v>
      </c>
      <c r="J384">
        <v>2013</v>
      </c>
      <c r="K384">
        <v>22</v>
      </c>
      <c r="L384">
        <v>8</v>
      </c>
      <c r="M384">
        <v>2264</v>
      </c>
      <c r="N384">
        <v>2279</v>
      </c>
      <c r="O384" t="s">
        <v>69</v>
      </c>
      <c r="P384" t="s">
        <v>3436</v>
      </c>
      <c r="Q384" t="s">
        <v>69</v>
      </c>
      <c r="R384">
        <v>23432376</v>
      </c>
      <c r="S384" t="s">
        <v>69</v>
      </c>
    </row>
    <row r="385" spans="1:19" x14ac:dyDescent="0.25">
      <c r="A385">
        <v>384</v>
      </c>
      <c r="B385" t="s">
        <v>1367</v>
      </c>
      <c r="C385" t="s">
        <v>1368</v>
      </c>
      <c r="D385" t="s">
        <v>1369</v>
      </c>
      <c r="E385" t="s">
        <v>215</v>
      </c>
      <c r="F385" t="s">
        <v>1370</v>
      </c>
      <c r="G385" t="s">
        <v>1371</v>
      </c>
      <c r="H385">
        <v>8</v>
      </c>
      <c r="I385">
        <v>8</v>
      </c>
      <c r="J385">
        <v>2018</v>
      </c>
      <c r="K385">
        <v>31</v>
      </c>
      <c r="L385">
        <v>6</v>
      </c>
      <c r="M385">
        <v>893</v>
      </c>
      <c r="N385">
        <v>903</v>
      </c>
      <c r="O385" t="s">
        <v>69</v>
      </c>
      <c r="P385" t="s">
        <v>1372</v>
      </c>
      <c r="Q385" t="s">
        <v>69</v>
      </c>
      <c r="R385">
        <v>29577500</v>
      </c>
      <c r="S385" t="s">
        <v>69</v>
      </c>
    </row>
    <row r="386" spans="1:19" x14ac:dyDescent="0.25">
      <c r="A386">
        <v>385</v>
      </c>
      <c r="B386" t="s">
        <v>515</v>
      </c>
      <c r="C386" t="s">
        <v>516</v>
      </c>
      <c r="D386" t="s">
        <v>517</v>
      </c>
      <c r="E386" t="s">
        <v>518</v>
      </c>
      <c r="F386" t="s">
        <v>519</v>
      </c>
      <c r="G386" t="s">
        <v>520</v>
      </c>
      <c r="H386">
        <v>4</v>
      </c>
      <c r="I386">
        <v>5</v>
      </c>
      <c r="J386">
        <v>2020</v>
      </c>
      <c r="K386">
        <v>162</v>
      </c>
      <c r="L386">
        <v>1</v>
      </c>
      <c r="M386">
        <v>137</v>
      </c>
      <c r="N386">
        <v>152</v>
      </c>
      <c r="O386" t="s">
        <v>69</v>
      </c>
      <c r="P386" t="s">
        <v>522</v>
      </c>
      <c r="Q386" t="s">
        <v>69</v>
      </c>
      <c r="R386" t="s">
        <v>69</v>
      </c>
      <c r="S386" t="s">
        <v>69</v>
      </c>
    </row>
    <row r="387" spans="1:19" x14ac:dyDescent="0.25">
      <c r="A387">
        <v>386</v>
      </c>
      <c r="B387" t="s">
        <v>1971</v>
      </c>
      <c r="C387" t="s">
        <v>1972</v>
      </c>
      <c r="D387" t="s">
        <v>1973</v>
      </c>
      <c r="E387" t="s">
        <v>1302</v>
      </c>
      <c r="F387" t="s">
        <v>1974</v>
      </c>
      <c r="G387" t="s">
        <v>1975</v>
      </c>
      <c r="H387">
        <v>4</v>
      </c>
      <c r="I387">
        <v>4</v>
      </c>
      <c r="J387">
        <v>2016</v>
      </c>
      <c r="K387">
        <v>17</v>
      </c>
      <c r="L387">
        <v>6</v>
      </c>
      <c r="M387">
        <v>1393</v>
      </c>
      <c r="N387">
        <v>1404</v>
      </c>
      <c r="O387" t="s">
        <v>69</v>
      </c>
      <c r="P387" t="s">
        <v>1976</v>
      </c>
      <c r="Q387" t="s">
        <v>69</v>
      </c>
      <c r="R387" t="s">
        <v>69</v>
      </c>
      <c r="S387" t="s">
        <v>69</v>
      </c>
    </row>
    <row r="388" spans="1:19" x14ac:dyDescent="0.25">
      <c r="A388">
        <v>387</v>
      </c>
      <c r="B388" t="s">
        <v>1617</v>
      </c>
      <c r="C388" t="s">
        <v>1618</v>
      </c>
      <c r="D388" t="s">
        <v>1619</v>
      </c>
      <c r="E388" t="s">
        <v>1620</v>
      </c>
      <c r="F388" t="s">
        <v>69</v>
      </c>
      <c r="G388" t="s">
        <v>69</v>
      </c>
      <c r="H388">
        <v>0</v>
      </c>
      <c r="I388">
        <v>0</v>
      </c>
      <c r="J388">
        <v>2017</v>
      </c>
      <c r="K388">
        <v>146</v>
      </c>
      <c r="L388">
        <v>6</v>
      </c>
      <c r="M388">
        <v>1212</v>
      </c>
      <c r="N388">
        <v>1222</v>
      </c>
      <c r="O388" t="s">
        <v>69</v>
      </c>
      <c r="P388" t="s">
        <v>1623</v>
      </c>
      <c r="Q388" t="s">
        <v>69</v>
      </c>
      <c r="R388" t="s">
        <v>69</v>
      </c>
      <c r="S388" t="s">
        <v>69</v>
      </c>
    </row>
    <row r="389" spans="1:19" x14ac:dyDescent="0.25">
      <c r="A389">
        <v>388</v>
      </c>
      <c r="B389" t="s">
        <v>5135</v>
      </c>
      <c r="C389" t="s">
        <v>5135</v>
      </c>
      <c r="D389" t="s">
        <v>5136</v>
      </c>
      <c r="E389" t="s">
        <v>5137</v>
      </c>
      <c r="F389" t="s">
        <v>5138</v>
      </c>
      <c r="G389" t="s">
        <v>5139</v>
      </c>
      <c r="H389">
        <v>2</v>
      </c>
      <c r="I389">
        <v>2</v>
      </c>
      <c r="J389">
        <v>2004</v>
      </c>
      <c r="K389">
        <v>359</v>
      </c>
      <c r="L389">
        <v>1441</v>
      </c>
      <c r="M389">
        <v>129</v>
      </c>
      <c r="N389">
        <v>140</v>
      </c>
      <c r="O389" t="s">
        <v>69</v>
      </c>
      <c r="P389" t="s">
        <v>5141</v>
      </c>
      <c r="Q389" t="s">
        <v>69</v>
      </c>
      <c r="R389">
        <v>15065665</v>
      </c>
      <c r="S389" t="s">
        <v>69</v>
      </c>
    </row>
    <row r="390" spans="1:19" x14ac:dyDescent="0.25">
      <c r="A390">
        <v>389</v>
      </c>
      <c r="B390" t="s">
        <v>4467</v>
      </c>
      <c r="C390" t="s">
        <v>4468</v>
      </c>
      <c r="D390" t="s">
        <v>4469</v>
      </c>
      <c r="E390" t="s">
        <v>1168</v>
      </c>
      <c r="F390" t="s">
        <v>69</v>
      </c>
      <c r="G390" t="s">
        <v>4470</v>
      </c>
      <c r="H390">
        <v>19</v>
      </c>
      <c r="I390">
        <v>19</v>
      </c>
      <c r="J390">
        <v>2009</v>
      </c>
      <c r="K390">
        <v>182</v>
      </c>
      <c r="L390">
        <v>1</v>
      </c>
      <c r="M390">
        <v>325</v>
      </c>
      <c r="N390">
        <v>336</v>
      </c>
      <c r="O390" t="s">
        <v>69</v>
      </c>
      <c r="P390" t="s">
        <v>4471</v>
      </c>
      <c r="Q390" t="s">
        <v>69</v>
      </c>
      <c r="R390">
        <v>19304589</v>
      </c>
      <c r="S390" t="s">
        <v>69</v>
      </c>
    </row>
    <row r="391" spans="1:19" x14ac:dyDescent="0.25">
      <c r="A391">
        <v>390</v>
      </c>
      <c r="B391" t="s">
        <v>4615</v>
      </c>
      <c r="C391" t="s">
        <v>4616</v>
      </c>
      <c r="D391" t="s">
        <v>4617</v>
      </c>
      <c r="E391" t="s">
        <v>454</v>
      </c>
      <c r="F391" t="s">
        <v>69</v>
      </c>
      <c r="G391" t="s">
        <v>4618</v>
      </c>
      <c r="H391">
        <v>50</v>
      </c>
      <c r="I391">
        <v>50</v>
      </c>
      <c r="J391">
        <v>2008</v>
      </c>
      <c r="K391">
        <v>4</v>
      </c>
      <c r="L391">
        <v>12</v>
      </c>
      <c r="M391" t="s">
        <v>69</v>
      </c>
      <c r="N391" t="s">
        <v>69</v>
      </c>
      <c r="O391" t="s">
        <v>4621</v>
      </c>
      <c r="P391" t="s">
        <v>4622</v>
      </c>
      <c r="Q391" t="s">
        <v>69</v>
      </c>
      <c r="R391">
        <v>19079581</v>
      </c>
      <c r="S391" t="s">
        <v>69</v>
      </c>
    </row>
    <row r="392" spans="1:19" x14ac:dyDescent="0.25">
      <c r="A392">
        <v>391</v>
      </c>
      <c r="B392" t="s">
        <v>1883</v>
      </c>
      <c r="C392" t="s">
        <v>1884</v>
      </c>
      <c r="D392" t="s">
        <v>1885</v>
      </c>
      <c r="E392" t="s">
        <v>72</v>
      </c>
      <c r="F392" t="s">
        <v>1886</v>
      </c>
      <c r="G392" t="s">
        <v>1887</v>
      </c>
      <c r="H392">
        <v>27</v>
      </c>
      <c r="I392">
        <v>29</v>
      </c>
      <c r="J392">
        <v>2017</v>
      </c>
      <c r="K392">
        <v>26</v>
      </c>
      <c r="L392">
        <v>5</v>
      </c>
      <c r="M392">
        <v>1386</v>
      </c>
      <c r="N392">
        <v>1400</v>
      </c>
      <c r="O392" t="s">
        <v>69</v>
      </c>
      <c r="P392" t="s">
        <v>1889</v>
      </c>
      <c r="Q392" t="s">
        <v>69</v>
      </c>
      <c r="R392">
        <v>28100029</v>
      </c>
      <c r="S392" t="s">
        <v>69</v>
      </c>
    </row>
    <row r="393" spans="1:19" x14ac:dyDescent="0.25">
      <c r="A393">
        <v>392</v>
      </c>
      <c r="B393" t="s">
        <v>2124</v>
      </c>
      <c r="C393" t="s">
        <v>2125</v>
      </c>
      <c r="D393" t="s">
        <v>2126</v>
      </c>
      <c r="E393" t="s">
        <v>332</v>
      </c>
      <c r="F393" t="s">
        <v>2127</v>
      </c>
      <c r="G393" t="s">
        <v>2128</v>
      </c>
      <c r="H393">
        <v>16</v>
      </c>
      <c r="I393">
        <v>20</v>
      </c>
      <c r="J393">
        <v>2016</v>
      </c>
      <c r="K393">
        <v>101</v>
      </c>
      <c r="L393" t="s">
        <v>69</v>
      </c>
      <c r="M393">
        <v>303</v>
      </c>
      <c r="N393">
        <v>313</v>
      </c>
      <c r="O393" t="s">
        <v>69</v>
      </c>
      <c r="P393" t="s">
        <v>2131</v>
      </c>
      <c r="Q393" t="s">
        <v>69</v>
      </c>
      <c r="R393">
        <v>27233434</v>
      </c>
      <c r="S393" t="s">
        <v>69</v>
      </c>
    </row>
    <row r="394" spans="1:19" x14ac:dyDescent="0.25">
      <c r="A394">
        <v>393</v>
      </c>
      <c r="B394" t="s">
        <v>2700</v>
      </c>
      <c r="C394" t="s">
        <v>2701</v>
      </c>
      <c r="D394" t="s">
        <v>2702</v>
      </c>
      <c r="E394" t="s">
        <v>206</v>
      </c>
      <c r="F394" t="s">
        <v>2703</v>
      </c>
      <c r="G394" t="s">
        <v>2704</v>
      </c>
      <c r="H394">
        <v>11</v>
      </c>
      <c r="I394">
        <v>11</v>
      </c>
      <c r="J394">
        <v>2015</v>
      </c>
      <c r="K394">
        <v>5</v>
      </c>
      <c r="L394">
        <v>1</v>
      </c>
      <c r="M394">
        <v>36</v>
      </c>
      <c r="N394">
        <v>45</v>
      </c>
      <c r="O394" t="s">
        <v>69</v>
      </c>
      <c r="P394" t="s">
        <v>2707</v>
      </c>
      <c r="Q394" t="s">
        <v>69</v>
      </c>
      <c r="R394">
        <v>25628862</v>
      </c>
      <c r="S394" t="s">
        <v>69</v>
      </c>
    </row>
    <row r="395" spans="1:19" x14ac:dyDescent="0.25">
      <c r="A395">
        <v>394</v>
      </c>
      <c r="B395" t="s">
        <v>672</v>
      </c>
      <c r="C395" t="s">
        <v>673</v>
      </c>
      <c r="D395" t="s">
        <v>674</v>
      </c>
      <c r="E395" t="s">
        <v>273</v>
      </c>
      <c r="F395" t="s">
        <v>675</v>
      </c>
      <c r="G395" t="s">
        <v>676</v>
      </c>
      <c r="H395">
        <v>2</v>
      </c>
      <c r="I395">
        <v>2</v>
      </c>
      <c r="J395">
        <v>2019</v>
      </c>
      <c r="K395">
        <v>136</v>
      </c>
      <c r="L395">
        <v>4</v>
      </c>
      <c r="M395" t="s">
        <v>69</v>
      </c>
      <c r="N395" t="s">
        <v>69</v>
      </c>
      <c r="O395" t="s">
        <v>677</v>
      </c>
      <c r="P395" t="s">
        <v>678</v>
      </c>
      <c r="Q395" t="s">
        <v>69</v>
      </c>
      <c r="R395" t="s">
        <v>69</v>
      </c>
      <c r="S395" t="s">
        <v>69</v>
      </c>
    </row>
    <row r="396" spans="1:19" x14ac:dyDescent="0.25">
      <c r="A396">
        <v>395</v>
      </c>
      <c r="B396" t="s">
        <v>4376</v>
      </c>
      <c r="C396" t="s">
        <v>4377</v>
      </c>
      <c r="D396" t="s">
        <v>4378</v>
      </c>
      <c r="E396" t="s">
        <v>348</v>
      </c>
      <c r="F396" t="s">
        <v>69</v>
      </c>
      <c r="G396" t="s">
        <v>4379</v>
      </c>
      <c r="H396">
        <v>30</v>
      </c>
      <c r="I396">
        <v>30</v>
      </c>
      <c r="J396">
        <v>2009</v>
      </c>
      <c r="K396">
        <v>9</v>
      </c>
      <c r="L396" t="s">
        <v>69</v>
      </c>
      <c r="M396" t="s">
        <v>69</v>
      </c>
      <c r="N396" t="s">
        <v>69</v>
      </c>
      <c r="O396">
        <v>263</v>
      </c>
      <c r="P396" t="s">
        <v>4383</v>
      </c>
      <c r="Q396" t="s">
        <v>69</v>
      </c>
      <c r="R396">
        <v>19900277</v>
      </c>
      <c r="S396" t="s">
        <v>69</v>
      </c>
    </row>
    <row r="397" spans="1:19" x14ac:dyDescent="0.25">
      <c r="A397">
        <v>396</v>
      </c>
      <c r="B397" t="s">
        <v>5211</v>
      </c>
      <c r="C397" t="s">
        <v>5211</v>
      </c>
      <c r="D397" t="s">
        <v>5212</v>
      </c>
      <c r="E397" t="s">
        <v>236</v>
      </c>
      <c r="F397" t="s">
        <v>5213</v>
      </c>
      <c r="G397" t="s">
        <v>5214</v>
      </c>
      <c r="H397">
        <v>32</v>
      </c>
      <c r="I397">
        <v>36</v>
      </c>
      <c r="J397">
        <v>2001</v>
      </c>
      <c r="K397">
        <v>86</v>
      </c>
      <c r="L397" t="s">
        <v>69</v>
      </c>
      <c r="M397">
        <v>609</v>
      </c>
      <c r="N397">
        <v>617</v>
      </c>
      <c r="O397" t="s">
        <v>69</v>
      </c>
      <c r="P397" t="s">
        <v>5215</v>
      </c>
      <c r="Q397" t="s">
        <v>69</v>
      </c>
      <c r="R397">
        <v>11554977</v>
      </c>
      <c r="S397" t="s">
        <v>69</v>
      </c>
    </row>
    <row r="398" spans="1:19" x14ac:dyDescent="0.25">
      <c r="A398">
        <v>397</v>
      </c>
      <c r="B398" t="s">
        <v>776</v>
      </c>
      <c r="C398" t="s">
        <v>777</v>
      </c>
      <c r="D398" t="s">
        <v>778</v>
      </c>
      <c r="E398" t="s">
        <v>332</v>
      </c>
      <c r="F398" t="s">
        <v>779</v>
      </c>
      <c r="G398" t="s">
        <v>780</v>
      </c>
      <c r="H398">
        <v>3</v>
      </c>
      <c r="I398">
        <v>3</v>
      </c>
      <c r="J398">
        <v>2019</v>
      </c>
      <c r="K398">
        <v>137</v>
      </c>
      <c r="L398" t="s">
        <v>69</v>
      </c>
      <c r="M398">
        <v>138</v>
      </c>
      <c r="N398">
        <v>145</v>
      </c>
      <c r="O398" t="s">
        <v>69</v>
      </c>
      <c r="P398" t="s">
        <v>783</v>
      </c>
      <c r="Q398" t="s">
        <v>69</v>
      </c>
      <c r="R398">
        <v>31085325</v>
      </c>
      <c r="S398" t="s">
        <v>69</v>
      </c>
    </row>
    <row r="399" spans="1:19" x14ac:dyDescent="0.25">
      <c r="A399">
        <v>398</v>
      </c>
      <c r="B399" t="s">
        <v>345</v>
      </c>
      <c r="C399" t="s">
        <v>346</v>
      </c>
      <c r="D399" t="s">
        <v>347</v>
      </c>
      <c r="E399" t="s">
        <v>348</v>
      </c>
      <c r="F399" t="s">
        <v>349</v>
      </c>
      <c r="G399" t="s">
        <v>350</v>
      </c>
      <c r="H399">
        <v>0</v>
      </c>
      <c r="I399">
        <v>0</v>
      </c>
      <c r="J399">
        <v>2020</v>
      </c>
      <c r="K399">
        <v>20</v>
      </c>
      <c r="L399">
        <v>1</v>
      </c>
      <c r="M399" t="s">
        <v>69</v>
      </c>
      <c r="N399" t="s">
        <v>69</v>
      </c>
      <c r="O399">
        <v>52</v>
      </c>
      <c r="P399" t="s">
        <v>353</v>
      </c>
      <c r="Q399" t="s">
        <v>69</v>
      </c>
      <c r="R399">
        <v>32381044</v>
      </c>
      <c r="S399" t="s">
        <v>69</v>
      </c>
    </row>
    <row r="400" spans="1:19" x14ac:dyDescent="0.25">
      <c r="A400">
        <v>399</v>
      </c>
      <c r="B400" t="s">
        <v>2233</v>
      </c>
      <c r="C400" t="s">
        <v>2234</v>
      </c>
      <c r="D400" t="s">
        <v>2235</v>
      </c>
      <c r="E400" t="s">
        <v>544</v>
      </c>
      <c r="F400" t="s">
        <v>2236</v>
      </c>
      <c r="G400" t="s">
        <v>2237</v>
      </c>
      <c r="H400">
        <v>52</v>
      </c>
      <c r="I400">
        <v>52</v>
      </c>
      <c r="J400">
        <v>2016</v>
      </c>
      <c r="K400">
        <v>65</v>
      </c>
      <c r="L400">
        <v>3</v>
      </c>
      <c r="M400">
        <v>508</v>
      </c>
      <c r="N400">
        <v>524</v>
      </c>
      <c r="O400" t="s">
        <v>69</v>
      </c>
      <c r="P400" t="s">
        <v>2240</v>
      </c>
      <c r="Q400" t="s">
        <v>69</v>
      </c>
      <c r="R400">
        <v>26880148</v>
      </c>
      <c r="S400" t="s">
        <v>69</v>
      </c>
    </row>
    <row r="401" spans="1:19" x14ac:dyDescent="0.25">
      <c r="A401">
        <v>400</v>
      </c>
      <c r="B401" t="s">
        <v>562</v>
      </c>
      <c r="C401" t="s">
        <v>563</v>
      </c>
      <c r="D401" t="s">
        <v>564</v>
      </c>
      <c r="E401" t="s">
        <v>565</v>
      </c>
      <c r="F401" t="s">
        <v>566</v>
      </c>
      <c r="G401" t="s">
        <v>567</v>
      </c>
      <c r="H401">
        <v>1</v>
      </c>
      <c r="I401">
        <v>1</v>
      </c>
      <c r="J401">
        <v>2020</v>
      </c>
      <c r="K401">
        <v>20</v>
      </c>
      <c r="L401">
        <v>1</v>
      </c>
      <c r="M401">
        <v>79</v>
      </c>
      <c r="N401">
        <v>86</v>
      </c>
      <c r="O401" t="s">
        <v>69</v>
      </c>
      <c r="P401" t="s">
        <v>569</v>
      </c>
      <c r="Q401" t="s">
        <v>69</v>
      </c>
      <c r="R401" t="s">
        <v>69</v>
      </c>
      <c r="S401" t="s">
        <v>69</v>
      </c>
    </row>
    <row r="402" spans="1:19" x14ac:dyDescent="0.25">
      <c r="A402">
        <v>401</v>
      </c>
      <c r="B402" t="s">
        <v>3147</v>
      </c>
      <c r="C402" t="s">
        <v>3148</v>
      </c>
      <c r="D402" t="s">
        <v>3149</v>
      </c>
      <c r="E402" t="s">
        <v>386</v>
      </c>
      <c r="F402" t="s">
        <v>3150</v>
      </c>
      <c r="G402" t="s">
        <v>3151</v>
      </c>
      <c r="H402">
        <v>69</v>
      </c>
      <c r="I402">
        <v>69</v>
      </c>
      <c r="J402">
        <v>2013</v>
      </c>
      <c r="K402">
        <v>67</v>
      </c>
      <c r="L402">
        <v>12</v>
      </c>
      <c r="M402">
        <v>3412</v>
      </c>
      <c r="N402">
        <v>3428</v>
      </c>
      <c r="O402" t="s">
        <v>69</v>
      </c>
      <c r="P402" t="s">
        <v>3154</v>
      </c>
      <c r="Q402" t="s">
        <v>69</v>
      </c>
      <c r="R402">
        <v>24299397</v>
      </c>
      <c r="S402" t="s">
        <v>69</v>
      </c>
    </row>
    <row r="403" spans="1:19" x14ac:dyDescent="0.25">
      <c r="A403">
        <v>402</v>
      </c>
      <c r="B403" t="s">
        <v>859</v>
      </c>
      <c r="C403" t="s">
        <v>860</v>
      </c>
      <c r="D403" t="s">
        <v>861</v>
      </c>
      <c r="E403" t="s">
        <v>655</v>
      </c>
      <c r="F403" t="s">
        <v>862</v>
      </c>
      <c r="G403" t="s">
        <v>863</v>
      </c>
      <c r="H403">
        <v>16</v>
      </c>
      <c r="I403">
        <v>16</v>
      </c>
      <c r="J403">
        <v>2019</v>
      </c>
      <c r="K403">
        <v>286</v>
      </c>
      <c r="L403">
        <v>1900</v>
      </c>
      <c r="M403" t="s">
        <v>69</v>
      </c>
      <c r="N403" t="s">
        <v>69</v>
      </c>
      <c r="O403">
        <v>20182924</v>
      </c>
      <c r="P403" t="s">
        <v>867</v>
      </c>
      <c r="Q403" t="s">
        <v>69</v>
      </c>
      <c r="R403">
        <v>30940064</v>
      </c>
      <c r="S403" t="s">
        <v>69</v>
      </c>
    </row>
    <row r="404" spans="1:19" x14ac:dyDescent="0.25">
      <c r="A404">
        <v>403</v>
      </c>
      <c r="B404" t="s">
        <v>4067</v>
      </c>
      <c r="C404" t="s">
        <v>4068</v>
      </c>
      <c r="D404" t="s">
        <v>4069</v>
      </c>
      <c r="E404" t="s">
        <v>215</v>
      </c>
      <c r="F404" t="s">
        <v>4070</v>
      </c>
      <c r="G404" t="s">
        <v>4071</v>
      </c>
      <c r="H404">
        <v>26</v>
      </c>
      <c r="I404">
        <v>26</v>
      </c>
      <c r="J404">
        <v>2011</v>
      </c>
      <c r="K404">
        <v>24</v>
      </c>
      <c r="L404">
        <v>4</v>
      </c>
      <c r="M404">
        <v>871</v>
      </c>
      <c r="N404">
        <v>886</v>
      </c>
      <c r="O404" t="s">
        <v>69</v>
      </c>
      <c r="P404" t="s">
        <v>4074</v>
      </c>
      <c r="Q404" t="s">
        <v>69</v>
      </c>
      <c r="R404">
        <v>21324025</v>
      </c>
      <c r="S404" t="s">
        <v>69</v>
      </c>
    </row>
    <row r="405" spans="1:19" x14ac:dyDescent="0.25">
      <c r="A405">
        <v>404</v>
      </c>
      <c r="B405" t="s">
        <v>1937</v>
      </c>
      <c r="C405" t="s">
        <v>1938</v>
      </c>
      <c r="D405" t="s">
        <v>1939</v>
      </c>
      <c r="E405" t="s">
        <v>1267</v>
      </c>
      <c r="F405" t="s">
        <v>69</v>
      </c>
      <c r="G405" t="s">
        <v>1940</v>
      </c>
      <c r="H405">
        <v>6</v>
      </c>
      <c r="I405">
        <v>6</v>
      </c>
      <c r="J405">
        <v>2017</v>
      </c>
      <c r="K405">
        <v>12</v>
      </c>
      <c r="L405">
        <v>2</v>
      </c>
      <c r="M405" t="s">
        <v>69</v>
      </c>
      <c r="N405" t="s">
        <v>69</v>
      </c>
      <c r="O405" t="s">
        <v>1944</v>
      </c>
      <c r="P405" t="s">
        <v>1945</v>
      </c>
      <c r="Q405" t="s">
        <v>69</v>
      </c>
      <c r="R405">
        <v>28146581</v>
      </c>
      <c r="S405" t="s">
        <v>69</v>
      </c>
    </row>
    <row r="406" spans="1:19" x14ac:dyDescent="0.25">
      <c r="A406">
        <v>405</v>
      </c>
      <c r="B406" t="s">
        <v>1038</v>
      </c>
      <c r="C406" t="s">
        <v>1039</v>
      </c>
      <c r="D406" t="s">
        <v>1040</v>
      </c>
      <c r="E406" t="s">
        <v>1041</v>
      </c>
      <c r="F406" t="s">
        <v>69</v>
      </c>
      <c r="G406" t="s">
        <v>1042</v>
      </c>
      <c r="H406">
        <v>4</v>
      </c>
      <c r="I406">
        <v>4</v>
      </c>
      <c r="J406">
        <v>2018</v>
      </c>
      <c r="K406">
        <v>8</v>
      </c>
      <c r="L406" t="s">
        <v>69</v>
      </c>
      <c r="M406" t="s">
        <v>69</v>
      </c>
      <c r="N406" t="s">
        <v>69</v>
      </c>
      <c r="O406">
        <v>18027</v>
      </c>
      <c r="P406" t="s">
        <v>1046</v>
      </c>
      <c r="Q406" t="s">
        <v>69</v>
      </c>
      <c r="R406">
        <v>30575786</v>
      </c>
      <c r="S406" t="s">
        <v>69</v>
      </c>
    </row>
    <row r="407" spans="1:19" x14ac:dyDescent="0.25">
      <c r="A407">
        <v>406</v>
      </c>
      <c r="B407" t="s">
        <v>3200</v>
      </c>
      <c r="C407" t="s">
        <v>3201</v>
      </c>
      <c r="D407" t="s">
        <v>3202</v>
      </c>
      <c r="E407" t="s">
        <v>386</v>
      </c>
      <c r="F407" t="s">
        <v>3203</v>
      </c>
      <c r="G407" t="s">
        <v>3204</v>
      </c>
      <c r="H407">
        <v>59</v>
      </c>
      <c r="I407">
        <v>60</v>
      </c>
      <c r="J407">
        <v>2013</v>
      </c>
      <c r="K407">
        <v>67</v>
      </c>
      <c r="L407">
        <v>11</v>
      </c>
      <c r="M407">
        <v>3274</v>
      </c>
      <c r="N407">
        <v>3289</v>
      </c>
      <c r="O407" t="s">
        <v>69</v>
      </c>
      <c r="P407" t="s">
        <v>3205</v>
      </c>
      <c r="Q407" t="s">
        <v>69</v>
      </c>
      <c r="R407">
        <v>24152007</v>
      </c>
      <c r="S407" t="s">
        <v>69</v>
      </c>
    </row>
    <row r="408" spans="1:19" x14ac:dyDescent="0.25">
      <c r="A408">
        <v>407</v>
      </c>
      <c r="B408" t="s">
        <v>5036</v>
      </c>
      <c r="C408" t="s">
        <v>5036</v>
      </c>
      <c r="D408" t="s">
        <v>5037</v>
      </c>
      <c r="E408" t="s">
        <v>72</v>
      </c>
      <c r="F408" t="s">
        <v>5038</v>
      </c>
      <c r="G408" t="s">
        <v>5039</v>
      </c>
      <c r="H408">
        <v>63</v>
      </c>
      <c r="I408">
        <v>64</v>
      </c>
      <c r="J408">
        <v>2005</v>
      </c>
      <c r="K408">
        <v>14</v>
      </c>
      <c r="L408">
        <v>11</v>
      </c>
      <c r="M408">
        <v>3407</v>
      </c>
      <c r="N408">
        <v>3418</v>
      </c>
      <c r="O408" t="s">
        <v>69</v>
      </c>
      <c r="P408" t="s">
        <v>5042</v>
      </c>
      <c r="Q408" t="s">
        <v>69</v>
      </c>
      <c r="R408">
        <v>16156812</v>
      </c>
      <c r="S408" t="s">
        <v>69</v>
      </c>
    </row>
    <row r="409" spans="1:19" x14ac:dyDescent="0.25">
      <c r="A409">
        <v>408</v>
      </c>
      <c r="B409" t="s">
        <v>1374</v>
      </c>
      <c r="C409" t="s">
        <v>1375</v>
      </c>
      <c r="D409" t="s">
        <v>1376</v>
      </c>
      <c r="E409" t="s">
        <v>1031</v>
      </c>
      <c r="F409" t="s">
        <v>1377</v>
      </c>
      <c r="G409" t="s">
        <v>1378</v>
      </c>
      <c r="H409">
        <v>1</v>
      </c>
      <c r="I409">
        <v>2</v>
      </c>
      <c r="J409">
        <v>2018</v>
      </c>
      <c r="K409">
        <v>124</v>
      </c>
      <c r="L409">
        <v>2</v>
      </c>
      <c r="M409">
        <v>228</v>
      </c>
      <c r="N409">
        <v>236</v>
      </c>
      <c r="O409" t="s">
        <v>69</v>
      </c>
      <c r="P409" t="s">
        <v>1381</v>
      </c>
      <c r="Q409" t="s">
        <v>69</v>
      </c>
      <c r="R409" t="s">
        <v>69</v>
      </c>
      <c r="S409" t="s">
        <v>69</v>
      </c>
    </row>
    <row r="410" spans="1:19" x14ac:dyDescent="0.25">
      <c r="A410">
        <v>409</v>
      </c>
      <c r="B410" t="s">
        <v>830</v>
      </c>
      <c r="C410" t="s">
        <v>831</v>
      </c>
      <c r="D410" t="s">
        <v>832</v>
      </c>
      <c r="E410" t="s">
        <v>833</v>
      </c>
      <c r="F410" t="s">
        <v>69</v>
      </c>
      <c r="G410" t="s">
        <v>834</v>
      </c>
      <c r="H410">
        <v>13</v>
      </c>
      <c r="I410">
        <v>13</v>
      </c>
      <c r="J410">
        <v>2019</v>
      </c>
      <c r="K410">
        <v>5</v>
      </c>
      <c r="L410">
        <v>6</v>
      </c>
      <c r="M410" t="s">
        <v>69</v>
      </c>
      <c r="N410" t="s">
        <v>69</v>
      </c>
      <c r="O410" t="s">
        <v>837</v>
      </c>
      <c r="P410" t="s">
        <v>838</v>
      </c>
      <c r="Q410" t="s">
        <v>69</v>
      </c>
      <c r="R410">
        <v>31249872</v>
      </c>
      <c r="S410" t="s">
        <v>69</v>
      </c>
    </row>
    <row r="411" spans="1:19" x14ac:dyDescent="0.25">
      <c r="A411">
        <v>410</v>
      </c>
      <c r="B411" t="s">
        <v>2843</v>
      </c>
      <c r="C411" t="s">
        <v>2844</v>
      </c>
      <c r="D411" t="s">
        <v>2845</v>
      </c>
      <c r="E411" t="s">
        <v>1168</v>
      </c>
      <c r="F411" t="s">
        <v>69</v>
      </c>
      <c r="G411" t="s">
        <v>2846</v>
      </c>
      <c r="H411">
        <v>27</v>
      </c>
      <c r="I411">
        <v>28</v>
      </c>
      <c r="J411">
        <v>2014</v>
      </c>
      <c r="K411">
        <v>198</v>
      </c>
      <c r="L411">
        <v>1</v>
      </c>
      <c r="M411">
        <v>283</v>
      </c>
      <c r="N411" t="s">
        <v>2323</v>
      </c>
      <c r="O411" t="s">
        <v>69</v>
      </c>
      <c r="P411" t="s">
        <v>2848</v>
      </c>
      <c r="Q411" t="s">
        <v>69</v>
      </c>
      <c r="R411">
        <v>24996909</v>
      </c>
      <c r="S411" t="s">
        <v>69</v>
      </c>
    </row>
    <row r="412" spans="1:19" x14ac:dyDescent="0.25">
      <c r="A412">
        <v>411</v>
      </c>
      <c r="B412" t="s">
        <v>2133</v>
      </c>
      <c r="C412" t="s">
        <v>2134</v>
      </c>
      <c r="D412" t="s">
        <v>2135</v>
      </c>
      <c r="E412" t="s">
        <v>454</v>
      </c>
      <c r="F412" t="s">
        <v>69</v>
      </c>
      <c r="G412" t="s">
        <v>2136</v>
      </c>
      <c r="H412">
        <v>20</v>
      </c>
      <c r="I412">
        <v>20</v>
      </c>
      <c r="J412">
        <v>2016</v>
      </c>
      <c r="K412">
        <v>12</v>
      </c>
      <c r="L412">
        <v>8</v>
      </c>
      <c r="M412" t="s">
        <v>69</v>
      </c>
      <c r="N412" t="s">
        <v>69</v>
      </c>
      <c r="O412" t="s">
        <v>2137</v>
      </c>
      <c r="P412" t="s">
        <v>2138</v>
      </c>
      <c r="Q412" t="s">
        <v>69</v>
      </c>
      <c r="R412">
        <v>27508305</v>
      </c>
      <c r="S412" t="s">
        <v>69</v>
      </c>
    </row>
    <row r="413" spans="1:19" x14ac:dyDescent="0.25">
      <c r="A413">
        <v>412</v>
      </c>
      <c r="B413" t="s">
        <v>1600</v>
      </c>
      <c r="C413" t="s">
        <v>1601</v>
      </c>
      <c r="D413" t="s">
        <v>1602</v>
      </c>
      <c r="E413" t="s">
        <v>655</v>
      </c>
      <c r="F413" t="s">
        <v>1603</v>
      </c>
      <c r="G413" t="s">
        <v>1604</v>
      </c>
      <c r="H413">
        <v>16</v>
      </c>
      <c r="I413">
        <v>16</v>
      </c>
      <c r="J413">
        <v>2017</v>
      </c>
      <c r="K413">
        <v>284</v>
      </c>
      <c r="L413">
        <v>1866</v>
      </c>
      <c r="M413" t="s">
        <v>69</v>
      </c>
      <c r="N413" t="s">
        <v>69</v>
      </c>
      <c r="O413">
        <v>20171800</v>
      </c>
      <c r="P413" t="s">
        <v>1606</v>
      </c>
      <c r="Q413" t="s">
        <v>69</v>
      </c>
      <c r="R413">
        <v>29093226</v>
      </c>
      <c r="S413" t="s">
        <v>69</v>
      </c>
    </row>
    <row r="414" spans="1:19" x14ac:dyDescent="0.25">
      <c r="A414">
        <v>413</v>
      </c>
      <c r="B414" t="s">
        <v>1693</v>
      </c>
      <c r="C414" t="s">
        <v>1694</v>
      </c>
      <c r="D414" t="s">
        <v>1695</v>
      </c>
      <c r="E414" t="s">
        <v>1696</v>
      </c>
      <c r="F414" t="s">
        <v>1697</v>
      </c>
      <c r="G414" t="s">
        <v>1698</v>
      </c>
      <c r="H414">
        <v>4</v>
      </c>
      <c r="I414">
        <v>4</v>
      </c>
      <c r="J414">
        <v>2017</v>
      </c>
      <c r="K414">
        <v>36</v>
      </c>
      <c r="L414">
        <v>3</v>
      </c>
      <c r="M414">
        <v>877</v>
      </c>
      <c r="N414">
        <v>890</v>
      </c>
      <c r="O414" t="s">
        <v>69</v>
      </c>
      <c r="P414" t="s">
        <v>1701</v>
      </c>
      <c r="Q414" t="s">
        <v>69</v>
      </c>
      <c r="R414" t="s">
        <v>69</v>
      </c>
      <c r="S414" t="s">
        <v>69</v>
      </c>
    </row>
    <row r="415" spans="1:19" x14ac:dyDescent="0.25">
      <c r="A415">
        <v>414</v>
      </c>
      <c r="B415" t="s">
        <v>1129</v>
      </c>
      <c r="C415" t="s">
        <v>1130</v>
      </c>
      <c r="D415" t="s">
        <v>1131</v>
      </c>
      <c r="E415" t="s">
        <v>72</v>
      </c>
      <c r="F415" t="s">
        <v>1132</v>
      </c>
      <c r="G415" t="s">
        <v>1133</v>
      </c>
      <c r="H415">
        <v>15</v>
      </c>
      <c r="I415">
        <v>15</v>
      </c>
      <c r="J415">
        <v>2018</v>
      </c>
      <c r="K415">
        <v>27</v>
      </c>
      <c r="L415">
        <v>21</v>
      </c>
      <c r="M415">
        <v>4270</v>
      </c>
      <c r="N415">
        <v>4288</v>
      </c>
      <c r="O415" t="s">
        <v>69</v>
      </c>
      <c r="P415" t="s">
        <v>1136</v>
      </c>
      <c r="Q415" t="s">
        <v>69</v>
      </c>
      <c r="R415">
        <v>29972877</v>
      </c>
      <c r="S415" t="s">
        <v>69</v>
      </c>
    </row>
    <row r="416" spans="1:19" x14ac:dyDescent="0.25">
      <c r="A416">
        <v>415</v>
      </c>
      <c r="B416" t="s">
        <v>2728</v>
      </c>
      <c r="C416" t="s">
        <v>2729</v>
      </c>
      <c r="D416" t="s">
        <v>2730</v>
      </c>
      <c r="E416" t="s">
        <v>1267</v>
      </c>
      <c r="F416" t="s">
        <v>69</v>
      </c>
      <c r="G416" t="s">
        <v>2731</v>
      </c>
      <c r="H416">
        <v>17</v>
      </c>
      <c r="I416">
        <v>19</v>
      </c>
      <c r="J416">
        <v>2014</v>
      </c>
      <c r="K416">
        <v>9</v>
      </c>
      <c r="L416">
        <v>12</v>
      </c>
      <c r="M416" t="s">
        <v>69</v>
      </c>
      <c r="N416" t="s">
        <v>69</v>
      </c>
      <c r="O416" t="s">
        <v>2735</v>
      </c>
      <c r="P416" t="s">
        <v>2736</v>
      </c>
      <c r="Q416" t="s">
        <v>69</v>
      </c>
      <c r="R416">
        <v>25470144</v>
      </c>
      <c r="S416" t="s">
        <v>69</v>
      </c>
    </row>
    <row r="417" spans="1:19" x14ac:dyDescent="0.25">
      <c r="A417">
        <v>416</v>
      </c>
      <c r="B417" t="s">
        <v>3693</v>
      </c>
      <c r="C417" t="s">
        <v>3694</v>
      </c>
      <c r="D417" t="s">
        <v>3695</v>
      </c>
      <c r="E417" t="s">
        <v>111</v>
      </c>
      <c r="F417" t="s">
        <v>3696</v>
      </c>
      <c r="G417" t="s">
        <v>3697</v>
      </c>
      <c r="H417">
        <v>23</v>
      </c>
      <c r="I417">
        <v>23</v>
      </c>
      <c r="J417">
        <v>2012</v>
      </c>
      <c r="K417">
        <v>39</v>
      </c>
      <c r="L417">
        <v>8</v>
      </c>
      <c r="M417">
        <v>1499</v>
      </c>
      <c r="N417">
        <v>1507</v>
      </c>
      <c r="O417" t="s">
        <v>69</v>
      </c>
      <c r="P417" t="s">
        <v>3698</v>
      </c>
      <c r="Q417" t="s">
        <v>69</v>
      </c>
      <c r="R417" t="s">
        <v>69</v>
      </c>
      <c r="S417" t="s">
        <v>69</v>
      </c>
    </row>
    <row r="418" spans="1:19" x14ac:dyDescent="0.25">
      <c r="A418">
        <v>417</v>
      </c>
      <c r="B418" t="s">
        <v>4309</v>
      </c>
      <c r="C418" t="s">
        <v>4310</v>
      </c>
      <c r="D418" t="s">
        <v>4311</v>
      </c>
      <c r="E418" t="s">
        <v>72</v>
      </c>
      <c r="F418" t="s">
        <v>4312</v>
      </c>
      <c r="G418" t="s">
        <v>4313</v>
      </c>
      <c r="H418">
        <v>83</v>
      </c>
      <c r="I418">
        <v>84</v>
      </c>
      <c r="J418">
        <v>2010</v>
      </c>
      <c r="K418">
        <v>19</v>
      </c>
      <c r="L418">
        <v>10</v>
      </c>
      <c r="M418">
        <v>1994</v>
      </c>
      <c r="N418">
        <v>2010</v>
      </c>
      <c r="O418" t="s">
        <v>69</v>
      </c>
      <c r="P418" t="s">
        <v>4316</v>
      </c>
      <c r="Q418" t="s">
        <v>69</v>
      </c>
      <c r="R418">
        <v>20406387</v>
      </c>
      <c r="S418" t="s">
        <v>69</v>
      </c>
    </row>
    <row r="419" spans="1:19" x14ac:dyDescent="0.25">
      <c r="A419">
        <v>418</v>
      </c>
      <c r="B419" t="s">
        <v>5203</v>
      </c>
      <c r="C419" t="s">
        <v>5203</v>
      </c>
      <c r="D419" t="s">
        <v>5204</v>
      </c>
      <c r="E419" t="s">
        <v>394</v>
      </c>
      <c r="F419" t="s">
        <v>69</v>
      </c>
      <c r="G419" t="s">
        <v>5205</v>
      </c>
      <c r="H419">
        <v>983</v>
      </c>
      <c r="I419">
        <v>1020</v>
      </c>
      <c r="J419">
        <v>2001</v>
      </c>
      <c r="K419">
        <v>98</v>
      </c>
      <c r="L419">
        <v>24</v>
      </c>
      <c r="M419">
        <v>13757</v>
      </c>
      <c r="N419">
        <v>13762</v>
      </c>
      <c r="O419" t="s">
        <v>69</v>
      </c>
      <c r="P419" t="s">
        <v>5209</v>
      </c>
      <c r="Q419" t="s">
        <v>69</v>
      </c>
      <c r="R419">
        <v>11717435</v>
      </c>
      <c r="S419" t="s">
        <v>69</v>
      </c>
    </row>
    <row r="420" spans="1:19" x14ac:dyDescent="0.25">
      <c r="A420">
        <v>419</v>
      </c>
      <c r="B420" t="s">
        <v>2289</v>
      </c>
      <c r="C420" t="s">
        <v>2290</v>
      </c>
      <c r="D420" t="s">
        <v>2291</v>
      </c>
      <c r="E420" t="s">
        <v>72</v>
      </c>
      <c r="F420" t="s">
        <v>2292</v>
      </c>
      <c r="G420" t="s">
        <v>2293</v>
      </c>
      <c r="H420">
        <v>38</v>
      </c>
      <c r="I420">
        <v>39</v>
      </c>
      <c r="J420">
        <v>2016</v>
      </c>
      <c r="K420">
        <v>25</v>
      </c>
      <c r="L420">
        <v>6</v>
      </c>
      <c r="M420">
        <v>1367</v>
      </c>
      <c r="N420">
        <v>1380</v>
      </c>
      <c r="O420" t="s">
        <v>69</v>
      </c>
      <c r="P420" t="s">
        <v>2296</v>
      </c>
      <c r="Q420" t="s">
        <v>69</v>
      </c>
      <c r="R420">
        <v>26818481</v>
      </c>
      <c r="S420" t="s">
        <v>69</v>
      </c>
    </row>
    <row r="421" spans="1:19" x14ac:dyDescent="0.25">
      <c r="A421">
        <v>420</v>
      </c>
      <c r="B421" t="s">
        <v>391</v>
      </c>
      <c r="C421" t="s">
        <v>392</v>
      </c>
      <c r="D421" t="s">
        <v>393</v>
      </c>
      <c r="E421" t="s">
        <v>394</v>
      </c>
      <c r="F421" t="s">
        <v>395</v>
      </c>
      <c r="G421" t="s">
        <v>396</v>
      </c>
      <c r="H421">
        <v>3</v>
      </c>
      <c r="I421">
        <v>3</v>
      </c>
      <c r="J421">
        <v>2020</v>
      </c>
      <c r="K421">
        <v>117</v>
      </c>
      <c r="L421">
        <v>15</v>
      </c>
      <c r="M421">
        <v>8649</v>
      </c>
      <c r="N421">
        <v>8656</v>
      </c>
      <c r="O421" t="s">
        <v>69</v>
      </c>
      <c r="P421" t="s">
        <v>400</v>
      </c>
      <c r="Q421" t="s">
        <v>69</v>
      </c>
      <c r="R421">
        <v>32234787</v>
      </c>
      <c r="S421" t="s">
        <v>69</v>
      </c>
    </row>
    <row r="422" spans="1:19" x14ac:dyDescent="0.25">
      <c r="A422">
        <v>421</v>
      </c>
      <c r="B422" t="s">
        <v>541</v>
      </c>
      <c r="C422" t="s">
        <v>542</v>
      </c>
      <c r="D422" t="s">
        <v>543</v>
      </c>
      <c r="E422" t="s">
        <v>544</v>
      </c>
      <c r="F422" t="s">
        <v>545</v>
      </c>
      <c r="G422" t="s">
        <v>546</v>
      </c>
      <c r="H422">
        <v>2</v>
      </c>
      <c r="I422">
        <v>2</v>
      </c>
      <c r="J422">
        <v>2020</v>
      </c>
      <c r="K422">
        <v>69</v>
      </c>
      <c r="L422">
        <v>1</v>
      </c>
      <c r="M422">
        <v>17</v>
      </c>
      <c r="N422">
        <v>37</v>
      </c>
      <c r="O422" t="s">
        <v>69</v>
      </c>
      <c r="P422" t="s">
        <v>549</v>
      </c>
      <c r="Q422" t="s">
        <v>69</v>
      </c>
      <c r="R422">
        <v>31062852</v>
      </c>
      <c r="S422" t="s">
        <v>69</v>
      </c>
    </row>
    <row r="423" spans="1:19" x14ac:dyDescent="0.25">
      <c r="A423">
        <v>422</v>
      </c>
      <c r="B423" t="s">
        <v>1057</v>
      </c>
      <c r="C423" t="s">
        <v>1058</v>
      </c>
      <c r="D423" t="s">
        <v>1059</v>
      </c>
      <c r="E423" t="s">
        <v>206</v>
      </c>
      <c r="F423" t="s">
        <v>1060</v>
      </c>
      <c r="G423" t="s">
        <v>1061</v>
      </c>
      <c r="H423">
        <v>8</v>
      </c>
      <c r="I423">
        <v>8</v>
      </c>
      <c r="J423">
        <v>2018</v>
      </c>
      <c r="K423">
        <v>8</v>
      </c>
      <c r="L423">
        <v>23</v>
      </c>
      <c r="M423">
        <v>11932</v>
      </c>
      <c r="N423">
        <v>11944</v>
      </c>
      <c r="O423" t="s">
        <v>69</v>
      </c>
      <c r="P423" t="s">
        <v>1064</v>
      </c>
      <c r="Q423" t="s">
        <v>69</v>
      </c>
      <c r="R423">
        <v>30598788</v>
      </c>
      <c r="S423" t="s">
        <v>69</v>
      </c>
    </row>
    <row r="424" spans="1:19" x14ac:dyDescent="0.25">
      <c r="A424">
        <v>423</v>
      </c>
      <c r="B424" t="s">
        <v>1201</v>
      </c>
      <c r="C424" t="s">
        <v>1202</v>
      </c>
      <c r="D424" t="s">
        <v>1203</v>
      </c>
      <c r="E424" t="s">
        <v>273</v>
      </c>
      <c r="F424" t="s">
        <v>1204</v>
      </c>
      <c r="G424" t="s">
        <v>1205</v>
      </c>
      <c r="H424">
        <v>1</v>
      </c>
      <c r="I424">
        <v>1</v>
      </c>
      <c r="J424">
        <v>2018</v>
      </c>
      <c r="K424">
        <v>135</v>
      </c>
      <c r="L424">
        <v>4</v>
      </c>
      <c r="M424">
        <v>868</v>
      </c>
      <c r="N424">
        <v>880</v>
      </c>
      <c r="O424" t="s">
        <v>69</v>
      </c>
      <c r="P424" t="s">
        <v>1206</v>
      </c>
      <c r="Q424" t="s">
        <v>69</v>
      </c>
      <c r="R424" t="s">
        <v>69</v>
      </c>
      <c r="S424" t="s">
        <v>69</v>
      </c>
    </row>
    <row r="425" spans="1:19" x14ac:dyDescent="0.25">
      <c r="A425">
        <v>424</v>
      </c>
      <c r="B425" t="s">
        <v>3708</v>
      </c>
      <c r="C425" t="s">
        <v>3709</v>
      </c>
      <c r="D425" t="s">
        <v>3710</v>
      </c>
      <c r="E425" t="s">
        <v>1267</v>
      </c>
      <c r="F425" t="s">
        <v>69</v>
      </c>
      <c r="G425" t="s">
        <v>3711</v>
      </c>
      <c r="H425">
        <v>29</v>
      </c>
      <c r="I425">
        <v>31</v>
      </c>
      <c r="J425">
        <v>2012</v>
      </c>
      <c r="K425">
        <v>7</v>
      </c>
      <c r="L425">
        <v>7</v>
      </c>
      <c r="M425" t="s">
        <v>69</v>
      </c>
      <c r="N425" t="s">
        <v>69</v>
      </c>
      <c r="O425" t="s">
        <v>3713</v>
      </c>
      <c r="P425" t="s">
        <v>3714</v>
      </c>
      <c r="Q425" t="s">
        <v>69</v>
      </c>
      <c r="R425">
        <v>22792306</v>
      </c>
      <c r="S425" t="s">
        <v>69</v>
      </c>
    </row>
    <row r="426" spans="1:19" x14ac:dyDescent="0.25">
      <c r="A426">
        <v>425</v>
      </c>
      <c r="B426" t="s">
        <v>3031</v>
      </c>
      <c r="C426" t="s">
        <v>3032</v>
      </c>
      <c r="D426" t="s">
        <v>3033</v>
      </c>
      <c r="E426" t="s">
        <v>348</v>
      </c>
      <c r="F426" t="s">
        <v>69</v>
      </c>
      <c r="G426" t="s">
        <v>3034</v>
      </c>
      <c r="H426">
        <v>29</v>
      </c>
      <c r="I426">
        <v>29</v>
      </c>
      <c r="J426">
        <v>2014</v>
      </c>
      <c r="K426">
        <v>14</v>
      </c>
      <c r="L426" t="s">
        <v>69</v>
      </c>
      <c r="M426" t="s">
        <v>69</v>
      </c>
      <c r="N426" t="s">
        <v>69</v>
      </c>
      <c r="O426">
        <v>41</v>
      </c>
      <c r="P426" t="s">
        <v>3038</v>
      </c>
      <c r="Q426" t="s">
        <v>69</v>
      </c>
      <c r="R426">
        <v>24593236</v>
      </c>
      <c r="S426" t="s">
        <v>69</v>
      </c>
    </row>
    <row r="427" spans="1:19" x14ac:dyDescent="0.25">
      <c r="A427">
        <v>426</v>
      </c>
      <c r="B427" t="s">
        <v>4451</v>
      </c>
      <c r="C427" t="s">
        <v>4452</v>
      </c>
      <c r="D427" t="s">
        <v>4453</v>
      </c>
      <c r="E427" t="s">
        <v>332</v>
      </c>
      <c r="F427" t="s">
        <v>4454</v>
      </c>
      <c r="G427" t="s">
        <v>4455</v>
      </c>
      <c r="H427">
        <v>27</v>
      </c>
      <c r="I427">
        <v>33</v>
      </c>
      <c r="J427">
        <v>2009</v>
      </c>
      <c r="K427">
        <v>52</v>
      </c>
      <c r="L427">
        <v>1</v>
      </c>
      <c r="M427">
        <v>125</v>
      </c>
      <c r="N427">
        <v>132</v>
      </c>
      <c r="O427" t="s">
        <v>69</v>
      </c>
      <c r="P427" t="s">
        <v>4456</v>
      </c>
      <c r="Q427" t="s">
        <v>69</v>
      </c>
      <c r="R427">
        <v>19328240</v>
      </c>
      <c r="S427" t="s">
        <v>69</v>
      </c>
    </row>
    <row r="428" spans="1:19" x14ac:dyDescent="0.25">
      <c r="A428">
        <v>427</v>
      </c>
      <c r="B428" t="s">
        <v>4027</v>
      </c>
      <c r="C428" t="s">
        <v>4028</v>
      </c>
      <c r="D428" t="s">
        <v>4029</v>
      </c>
      <c r="E428" t="s">
        <v>348</v>
      </c>
      <c r="F428" t="s">
        <v>4030</v>
      </c>
      <c r="G428" t="s">
        <v>4031</v>
      </c>
      <c r="H428">
        <v>48</v>
      </c>
      <c r="I428">
        <v>51</v>
      </c>
      <c r="J428">
        <v>2011</v>
      </c>
      <c r="K428">
        <v>11</v>
      </c>
      <c r="L428" t="s">
        <v>69</v>
      </c>
      <c r="M428" t="s">
        <v>69</v>
      </c>
      <c r="N428" t="s">
        <v>69</v>
      </c>
      <c r="O428">
        <v>174</v>
      </c>
      <c r="P428" t="s">
        <v>4033</v>
      </c>
      <c r="Q428" t="s">
        <v>69</v>
      </c>
      <c r="R428">
        <v>21689460</v>
      </c>
      <c r="S428" t="s">
        <v>69</v>
      </c>
    </row>
    <row r="429" spans="1:19" x14ac:dyDescent="0.25">
      <c r="A429">
        <v>428</v>
      </c>
      <c r="B429" t="s">
        <v>3570</v>
      </c>
      <c r="C429" t="s">
        <v>3571</v>
      </c>
      <c r="D429" t="s">
        <v>3572</v>
      </c>
      <c r="E429" t="s">
        <v>72</v>
      </c>
      <c r="F429" t="s">
        <v>3573</v>
      </c>
      <c r="G429" t="s">
        <v>3574</v>
      </c>
      <c r="H429">
        <v>50</v>
      </c>
      <c r="I429">
        <v>51</v>
      </c>
      <c r="J429">
        <v>2012</v>
      </c>
      <c r="K429">
        <v>21</v>
      </c>
      <c r="L429">
        <v>24</v>
      </c>
      <c r="M429">
        <v>6117</v>
      </c>
      <c r="N429">
        <v>6133</v>
      </c>
      <c r="O429" t="s">
        <v>69</v>
      </c>
      <c r="P429" t="s">
        <v>3575</v>
      </c>
      <c r="Q429" t="s">
        <v>69</v>
      </c>
      <c r="R429">
        <v>23095021</v>
      </c>
      <c r="S429" t="s">
        <v>69</v>
      </c>
    </row>
    <row r="430" spans="1:19" x14ac:dyDescent="0.25">
      <c r="A430">
        <v>429</v>
      </c>
      <c r="B430" t="s">
        <v>1358</v>
      </c>
      <c r="C430" t="s">
        <v>1359</v>
      </c>
      <c r="D430" t="s">
        <v>1360</v>
      </c>
      <c r="E430" t="s">
        <v>1361</v>
      </c>
      <c r="F430" t="s">
        <v>69</v>
      </c>
      <c r="G430" t="s">
        <v>1362</v>
      </c>
      <c r="H430">
        <v>3</v>
      </c>
      <c r="I430">
        <v>3</v>
      </c>
      <c r="J430">
        <v>2018</v>
      </c>
      <c r="K430">
        <v>108</v>
      </c>
      <c r="L430">
        <v>6</v>
      </c>
      <c r="M430">
        <v>780</v>
      </c>
      <c r="N430">
        <v>788</v>
      </c>
      <c r="O430" t="s">
        <v>69</v>
      </c>
      <c r="P430" t="s">
        <v>1365</v>
      </c>
      <c r="Q430" t="s">
        <v>69</v>
      </c>
      <c r="R430">
        <v>29318912</v>
      </c>
      <c r="S430" t="s">
        <v>69</v>
      </c>
    </row>
    <row r="431" spans="1:19" x14ac:dyDescent="0.25">
      <c r="A431">
        <v>430</v>
      </c>
      <c r="B431" t="s">
        <v>848</v>
      </c>
      <c r="C431" t="s">
        <v>849</v>
      </c>
      <c r="D431" t="s">
        <v>850</v>
      </c>
      <c r="E431" t="s">
        <v>174</v>
      </c>
      <c r="F431" t="s">
        <v>851</v>
      </c>
      <c r="G431" t="s">
        <v>852</v>
      </c>
      <c r="H431">
        <v>1</v>
      </c>
      <c r="I431">
        <v>1</v>
      </c>
      <c r="J431">
        <v>2019</v>
      </c>
      <c r="K431">
        <v>7</v>
      </c>
      <c r="L431" t="s">
        <v>69</v>
      </c>
      <c r="M431" t="s">
        <v>69</v>
      </c>
      <c r="N431" t="s">
        <v>69</v>
      </c>
      <c r="O431" t="s">
        <v>855</v>
      </c>
      <c r="P431" t="s">
        <v>856</v>
      </c>
      <c r="Q431" t="s">
        <v>69</v>
      </c>
      <c r="R431">
        <v>31041147</v>
      </c>
      <c r="S431" t="s">
        <v>69</v>
      </c>
    </row>
    <row r="432" spans="1:19" x14ac:dyDescent="0.25">
      <c r="A432">
        <v>431</v>
      </c>
      <c r="B432" t="s">
        <v>3334</v>
      </c>
      <c r="C432" t="s">
        <v>3335</v>
      </c>
      <c r="D432" t="s">
        <v>3336</v>
      </c>
      <c r="E432" t="s">
        <v>1267</v>
      </c>
      <c r="F432" t="s">
        <v>69</v>
      </c>
      <c r="G432" t="s">
        <v>3337</v>
      </c>
      <c r="H432">
        <v>25</v>
      </c>
      <c r="I432">
        <v>26</v>
      </c>
      <c r="J432">
        <v>2013</v>
      </c>
      <c r="K432">
        <v>8</v>
      </c>
      <c r="L432">
        <v>7</v>
      </c>
      <c r="M432" t="s">
        <v>69</v>
      </c>
      <c r="N432" t="s">
        <v>69</v>
      </c>
      <c r="O432" t="s">
        <v>3341</v>
      </c>
      <c r="P432" t="s">
        <v>3342</v>
      </c>
      <c r="Q432" t="s">
        <v>69</v>
      </c>
      <c r="R432">
        <v>23874615</v>
      </c>
      <c r="S432" t="s">
        <v>69</v>
      </c>
    </row>
    <row r="433" spans="1:19" x14ac:dyDescent="0.25">
      <c r="A433">
        <v>432</v>
      </c>
      <c r="B433" t="s">
        <v>5094</v>
      </c>
      <c r="C433" t="s">
        <v>5094</v>
      </c>
      <c r="D433" t="s">
        <v>5095</v>
      </c>
      <c r="E433" t="s">
        <v>416</v>
      </c>
      <c r="F433" t="s">
        <v>5096</v>
      </c>
      <c r="G433" t="s">
        <v>5097</v>
      </c>
      <c r="H433">
        <v>30</v>
      </c>
      <c r="I433">
        <v>33</v>
      </c>
      <c r="J433">
        <v>2004</v>
      </c>
      <c r="K433">
        <v>21</v>
      </c>
      <c r="L433">
        <v>10</v>
      </c>
      <c r="M433">
        <v>1960</v>
      </c>
      <c r="N433">
        <v>1971</v>
      </c>
      <c r="O433" t="s">
        <v>69</v>
      </c>
      <c r="P433" t="s">
        <v>5098</v>
      </c>
      <c r="Q433" t="s">
        <v>69</v>
      </c>
      <c r="R433">
        <v>15254260</v>
      </c>
      <c r="S433" t="s">
        <v>69</v>
      </c>
    </row>
    <row r="434" spans="1:19" x14ac:dyDescent="0.25">
      <c r="A434">
        <v>433</v>
      </c>
      <c r="B434" t="s">
        <v>4741</v>
      </c>
      <c r="C434" t="s">
        <v>4742</v>
      </c>
      <c r="D434" t="s">
        <v>4743</v>
      </c>
      <c r="E434" t="s">
        <v>72</v>
      </c>
      <c r="F434" t="s">
        <v>4744</v>
      </c>
      <c r="G434" t="s">
        <v>4745</v>
      </c>
      <c r="H434">
        <v>24</v>
      </c>
      <c r="I434">
        <v>28</v>
      </c>
      <c r="J434">
        <v>2008</v>
      </c>
      <c r="K434">
        <v>17</v>
      </c>
      <c r="L434">
        <v>5</v>
      </c>
      <c r="M434">
        <v>1211</v>
      </c>
      <c r="N434">
        <v>1223</v>
      </c>
      <c r="O434" t="s">
        <v>69</v>
      </c>
      <c r="P434" t="s">
        <v>4748</v>
      </c>
      <c r="Q434" t="s">
        <v>69</v>
      </c>
      <c r="R434">
        <v>18221273</v>
      </c>
      <c r="S434" t="s">
        <v>69</v>
      </c>
    </row>
    <row r="435" spans="1:19" x14ac:dyDescent="0.25">
      <c r="A435">
        <v>434</v>
      </c>
      <c r="B435" t="s">
        <v>4670</v>
      </c>
      <c r="C435" t="s">
        <v>4671</v>
      </c>
      <c r="D435" t="s">
        <v>4673</v>
      </c>
      <c r="E435" t="s">
        <v>416</v>
      </c>
      <c r="F435" t="s">
        <v>4674</v>
      </c>
      <c r="G435" t="s">
        <v>4675</v>
      </c>
      <c r="H435">
        <v>78</v>
      </c>
      <c r="I435">
        <v>79</v>
      </c>
      <c r="J435">
        <v>2008</v>
      </c>
      <c r="K435">
        <v>25</v>
      </c>
      <c r="L435">
        <v>7</v>
      </c>
      <c r="M435">
        <v>1488</v>
      </c>
      <c r="N435">
        <v>1492</v>
      </c>
      <c r="O435" t="s">
        <v>69</v>
      </c>
      <c r="P435" t="s">
        <v>4678</v>
      </c>
      <c r="Q435" t="s">
        <v>69</v>
      </c>
      <c r="R435">
        <v>18417484</v>
      </c>
      <c r="S435" t="s">
        <v>69</v>
      </c>
    </row>
    <row r="436" spans="1:19" x14ac:dyDescent="0.25">
      <c r="A436">
        <v>435</v>
      </c>
      <c r="B436" t="s">
        <v>1074</v>
      </c>
      <c r="C436" t="s">
        <v>1075</v>
      </c>
      <c r="D436" t="s">
        <v>1076</v>
      </c>
      <c r="E436" t="s">
        <v>332</v>
      </c>
      <c r="F436" t="s">
        <v>1077</v>
      </c>
      <c r="G436" t="s">
        <v>1078</v>
      </c>
      <c r="H436">
        <v>11</v>
      </c>
      <c r="I436">
        <v>11</v>
      </c>
      <c r="J436">
        <v>2018</v>
      </c>
      <c r="K436">
        <v>129</v>
      </c>
      <c r="L436" t="s">
        <v>69</v>
      </c>
      <c r="M436">
        <v>106</v>
      </c>
      <c r="N436">
        <v>116</v>
      </c>
      <c r="O436" t="s">
        <v>69</v>
      </c>
      <c r="P436" t="s">
        <v>1080</v>
      </c>
      <c r="Q436" t="s">
        <v>69</v>
      </c>
      <c r="R436">
        <v>30153503</v>
      </c>
      <c r="S436" t="s">
        <v>69</v>
      </c>
    </row>
    <row r="437" spans="1:19" x14ac:dyDescent="0.25">
      <c r="A437">
        <v>436</v>
      </c>
      <c r="B437" t="s">
        <v>894</v>
      </c>
      <c r="C437" t="s">
        <v>895</v>
      </c>
      <c r="D437" t="s">
        <v>896</v>
      </c>
      <c r="E437" t="s">
        <v>332</v>
      </c>
      <c r="F437" t="s">
        <v>897</v>
      </c>
      <c r="G437" t="s">
        <v>898</v>
      </c>
      <c r="H437">
        <v>7</v>
      </c>
      <c r="I437">
        <v>6</v>
      </c>
      <c r="J437">
        <v>2019</v>
      </c>
      <c r="K437">
        <v>133</v>
      </c>
      <c r="L437" t="s">
        <v>69</v>
      </c>
      <c r="M437">
        <v>189</v>
      </c>
      <c r="N437">
        <v>197</v>
      </c>
      <c r="O437" t="s">
        <v>69</v>
      </c>
      <c r="P437" t="s">
        <v>901</v>
      </c>
      <c r="Q437" t="s">
        <v>69</v>
      </c>
      <c r="R437">
        <v>30659915</v>
      </c>
      <c r="S437" t="s">
        <v>69</v>
      </c>
    </row>
    <row r="438" spans="1:19" x14ac:dyDescent="0.25">
      <c r="A438">
        <v>437</v>
      </c>
      <c r="B438" t="s">
        <v>5172</v>
      </c>
      <c r="C438" t="s">
        <v>5172</v>
      </c>
      <c r="D438" t="s">
        <v>5173</v>
      </c>
      <c r="E438" t="s">
        <v>72</v>
      </c>
      <c r="F438" t="s">
        <v>5174</v>
      </c>
      <c r="G438" t="s">
        <v>5175</v>
      </c>
      <c r="H438">
        <v>70</v>
      </c>
      <c r="I438">
        <v>78</v>
      </c>
      <c r="J438">
        <v>2003</v>
      </c>
      <c r="K438">
        <v>12</v>
      </c>
      <c r="L438">
        <v>8</v>
      </c>
      <c r="M438">
        <v>2201</v>
      </c>
      <c r="N438">
        <v>2214</v>
      </c>
      <c r="O438" t="s">
        <v>69</v>
      </c>
      <c r="P438" t="s">
        <v>5176</v>
      </c>
      <c r="Q438" t="s">
        <v>69</v>
      </c>
      <c r="R438">
        <v>12859639</v>
      </c>
      <c r="S438" t="s">
        <v>69</v>
      </c>
    </row>
    <row r="439" spans="1:19" x14ac:dyDescent="0.25">
      <c r="A439">
        <v>438</v>
      </c>
      <c r="B439" t="s">
        <v>1274</v>
      </c>
      <c r="C439" t="s">
        <v>1275</v>
      </c>
      <c r="D439" t="s">
        <v>1276</v>
      </c>
      <c r="E439" t="s">
        <v>655</v>
      </c>
      <c r="F439" t="s">
        <v>1277</v>
      </c>
      <c r="G439" t="s">
        <v>1278</v>
      </c>
      <c r="H439">
        <v>19</v>
      </c>
      <c r="I439">
        <v>20</v>
      </c>
      <c r="J439">
        <v>2018</v>
      </c>
      <c r="K439">
        <v>285</v>
      </c>
      <c r="L439">
        <v>1884</v>
      </c>
      <c r="M439" t="s">
        <v>69</v>
      </c>
      <c r="N439" t="s">
        <v>69</v>
      </c>
      <c r="O439">
        <v>20181246</v>
      </c>
      <c r="P439" t="s">
        <v>1281</v>
      </c>
      <c r="Q439" t="s">
        <v>69</v>
      </c>
      <c r="R439">
        <v>30089626</v>
      </c>
      <c r="S439" t="s">
        <v>69</v>
      </c>
    </row>
    <row r="440" spans="1:19" x14ac:dyDescent="0.25">
      <c r="A440">
        <v>439</v>
      </c>
      <c r="B440" t="s">
        <v>1390</v>
      </c>
      <c r="C440" t="s">
        <v>1391</v>
      </c>
      <c r="D440" t="s">
        <v>1392</v>
      </c>
      <c r="E440" t="s">
        <v>454</v>
      </c>
      <c r="F440" t="s">
        <v>69</v>
      </c>
      <c r="G440" t="s">
        <v>1393</v>
      </c>
      <c r="H440">
        <v>21</v>
      </c>
      <c r="I440">
        <v>21</v>
      </c>
      <c r="J440">
        <v>2018</v>
      </c>
      <c r="K440">
        <v>14</v>
      </c>
      <c r="L440">
        <v>5</v>
      </c>
      <c r="M440" t="s">
        <v>69</v>
      </c>
      <c r="N440" t="s">
        <v>69</v>
      </c>
      <c r="O440" t="s">
        <v>1394</v>
      </c>
      <c r="P440" t="s">
        <v>1395</v>
      </c>
      <c r="Q440" t="s">
        <v>69</v>
      </c>
      <c r="R440">
        <v>29791436</v>
      </c>
      <c r="S440" t="s">
        <v>69</v>
      </c>
    </row>
    <row r="441" spans="1:19" x14ac:dyDescent="0.25">
      <c r="A441">
        <v>440</v>
      </c>
      <c r="B441" t="s">
        <v>3844</v>
      </c>
      <c r="C441" t="s">
        <v>3845</v>
      </c>
      <c r="D441" t="s">
        <v>3846</v>
      </c>
      <c r="E441" t="s">
        <v>544</v>
      </c>
      <c r="F441" t="s">
        <v>3847</v>
      </c>
      <c r="G441" t="s">
        <v>3848</v>
      </c>
      <c r="H441">
        <v>42</v>
      </c>
      <c r="I441">
        <v>42</v>
      </c>
      <c r="J441">
        <v>2012</v>
      </c>
      <c r="K441">
        <v>61</v>
      </c>
      <c r="L441">
        <v>1</v>
      </c>
      <c r="M441">
        <v>44</v>
      </c>
      <c r="N441">
        <v>62</v>
      </c>
      <c r="O441" t="s">
        <v>69</v>
      </c>
      <c r="P441" t="s">
        <v>3850</v>
      </c>
      <c r="Q441" t="s">
        <v>69</v>
      </c>
      <c r="R441">
        <v>21878471</v>
      </c>
      <c r="S441" t="s">
        <v>69</v>
      </c>
    </row>
    <row r="442" spans="1:19" x14ac:dyDescent="0.25">
      <c r="A442">
        <v>441</v>
      </c>
      <c r="B442" t="s">
        <v>5087</v>
      </c>
      <c r="C442" t="s">
        <v>5087</v>
      </c>
      <c r="D442" t="s">
        <v>5088</v>
      </c>
      <c r="E442" t="s">
        <v>386</v>
      </c>
      <c r="F442" t="s">
        <v>5089</v>
      </c>
      <c r="G442" t="s">
        <v>5090</v>
      </c>
      <c r="H442">
        <v>51</v>
      </c>
      <c r="I442">
        <v>52</v>
      </c>
      <c r="J442">
        <v>2004</v>
      </c>
      <c r="K442">
        <v>58</v>
      </c>
      <c r="L442">
        <v>11</v>
      </c>
      <c r="M442">
        <v>2438</v>
      </c>
      <c r="N442">
        <v>2451</v>
      </c>
      <c r="O442" t="s">
        <v>69</v>
      </c>
      <c r="P442" t="s">
        <v>69</v>
      </c>
      <c r="Q442" t="s">
        <v>69</v>
      </c>
      <c r="R442">
        <v>15612287</v>
      </c>
      <c r="S442" t="s">
        <v>69</v>
      </c>
    </row>
    <row r="443" spans="1:19" x14ac:dyDescent="0.25">
      <c r="A443">
        <v>442</v>
      </c>
      <c r="B443" t="s">
        <v>1650</v>
      </c>
      <c r="C443" t="s">
        <v>1651</v>
      </c>
      <c r="D443" t="s">
        <v>1652</v>
      </c>
      <c r="E443" t="s">
        <v>1653</v>
      </c>
      <c r="F443" t="s">
        <v>1654</v>
      </c>
      <c r="G443" t="s">
        <v>1655</v>
      </c>
      <c r="H443">
        <v>5</v>
      </c>
      <c r="I443">
        <v>5</v>
      </c>
      <c r="J443">
        <v>2017</v>
      </c>
      <c r="K443">
        <v>100</v>
      </c>
      <c r="L443">
        <v>9</v>
      </c>
      <c r="M443">
        <v>1047</v>
      </c>
      <c r="N443">
        <v>1067</v>
      </c>
      <c r="O443" t="s">
        <v>69</v>
      </c>
      <c r="P443" t="s">
        <v>1658</v>
      </c>
      <c r="Q443" t="s">
        <v>69</v>
      </c>
      <c r="R443" t="s">
        <v>69</v>
      </c>
      <c r="S443" t="s">
        <v>69</v>
      </c>
    </row>
    <row r="444" spans="1:19" x14ac:dyDescent="0.25">
      <c r="A444">
        <v>443</v>
      </c>
      <c r="B444" t="s">
        <v>968</v>
      </c>
      <c r="C444" t="s">
        <v>969</v>
      </c>
      <c r="D444" t="s">
        <v>970</v>
      </c>
      <c r="E444" t="s">
        <v>971</v>
      </c>
      <c r="F444" t="s">
        <v>972</v>
      </c>
      <c r="G444" t="s">
        <v>973</v>
      </c>
      <c r="H444">
        <v>1</v>
      </c>
      <c r="I444">
        <v>1</v>
      </c>
      <c r="J444">
        <v>2019</v>
      </c>
      <c r="K444">
        <v>180</v>
      </c>
      <c r="L444">
        <v>2</v>
      </c>
      <c r="M444">
        <v>160</v>
      </c>
      <c r="N444">
        <v>177</v>
      </c>
      <c r="O444" t="s">
        <v>69</v>
      </c>
      <c r="P444" t="s">
        <v>974</v>
      </c>
      <c r="Q444" t="s">
        <v>69</v>
      </c>
      <c r="R444" t="s">
        <v>69</v>
      </c>
      <c r="S444" t="s">
        <v>69</v>
      </c>
    </row>
    <row r="445" spans="1:19" x14ac:dyDescent="0.25">
      <c r="A445">
        <v>444</v>
      </c>
      <c r="B445" t="s">
        <v>2071</v>
      </c>
      <c r="C445" t="s">
        <v>2072</v>
      </c>
      <c r="D445" t="s">
        <v>2073</v>
      </c>
      <c r="E445" t="s">
        <v>1894</v>
      </c>
      <c r="F445" t="s">
        <v>2074</v>
      </c>
      <c r="G445" t="s">
        <v>2075</v>
      </c>
      <c r="H445">
        <v>9</v>
      </c>
      <c r="I445">
        <v>9</v>
      </c>
      <c r="J445">
        <v>2016</v>
      </c>
      <c r="K445">
        <v>16</v>
      </c>
      <c r="L445">
        <v>3</v>
      </c>
      <c r="M445">
        <v>467</v>
      </c>
      <c r="N445">
        <v>480</v>
      </c>
      <c r="O445" t="s">
        <v>69</v>
      </c>
      <c r="P445" t="s">
        <v>2078</v>
      </c>
      <c r="Q445" t="s">
        <v>69</v>
      </c>
      <c r="R445" t="s">
        <v>69</v>
      </c>
      <c r="S445" t="s">
        <v>69</v>
      </c>
    </row>
    <row r="446" spans="1:19" x14ac:dyDescent="0.25">
      <c r="A446">
        <v>445</v>
      </c>
      <c r="B446" t="s">
        <v>3190</v>
      </c>
      <c r="C446" t="s">
        <v>3191</v>
      </c>
      <c r="D446" t="s">
        <v>3192</v>
      </c>
      <c r="E446" t="s">
        <v>1267</v>
      </c>
      <c r="F446" t="s">
        <v>69</v>
      </c>
      <c r="G446" t="s">
        <v>3193</v>
      </c>
      <c r="H446">
        <v>56</v>
      </c>
      <c r="I446">
        <v>56</v>
      </c>
      <c r="J446">
        <v>2013</v>
      </c>
      <c r="K446">
        <v>8</v>
      </c>
      <c r="L446">
        <v>11</v>
      </c>
      <c r="M446" t="s">
        <v>69</v>
      </c>
      <c r="N446" t="s">
        <v>69</v>
      </c>
      <c r="O446" t="s">
        <v>3197</v>
      </c>
      <c r="P446" t="s">
        <v>3198</v>
      </c>
      <c r="Q446" t="s">
        <v>69</v>
      </c>
      <c r="R446">
        <v>24236171</v>
      </c>
      <c r="S446" t="s">
        <v>69</v>
      </c>
    </row>
    <row r="447" spans="1:19" x14ac:dyDescent="0.25">
      <c r="A447">
        <v>446</v>
      </c>
      <c r="B447" t="s">
        <v>3611</v>
      </c>
      <c r="C447" t="s">
        <v>3612</v>
      </c>
      <c r="D447" t="s">
        <v>3613</v>
      </c>
      <c r="E447" t="s">
        <v>707</v>
      </c>
      <c r="F447" t="s">
        <v>3614</v>
      </c>
      <c r="G447" t="s">
        <v>3615</v>
      </c>
      <c r="H447">
        <v>3</v>
      </c>
      <c r="I447">
        <v>3</v>
      </c>
      <c r="J447">
        <v>2012</v>
      </c>
      <c r="K447">
        <v>103</v>
      </c>
      <c r="L447">
        <v>6</v>
      </c>
      <c r="M447">
        <v>887</v>
      </c>
      <c r="N447">
        <v>897</v>
      </c>
      <c r="O447" t="s">
        <v>69</v>
      </c>
      <c r="P447" t="s">
        <v>3619</v>
      </c>
      <c r="Q447" t="s">
        <v>69</v>
      </c>
      <c r="R447">
        <v>23129752</v>
      </c>
      <c r="S447" t="s">
        <v>69</v>
      </c>
    </row>
    <row r="448" spans="1:19" x14ac:dyDescent="0.25">
      <c r="A448">
        <v>447</v>
      </c>
      <c r="B448" t="s">
        <v>3298</v>
      </c>
      <c r="C448" t="s">
        <v>3299</v>
      </c>
      <c r="D448" t="s">
        <v>3300</v>
      </c>
      <c r="E448" t="s">
        <v>332</v>
      </c>
      <c r="F448" t="s">
        <v>3301</v>
      </c>
      <c r="G448" t="s">
        <v>3302</v>
      </c>
      <c r="H448">
        <v>9</v>
      </c>
      <c r="I448">
        <v>10</v>
      </c>
      <c r="J448">
        <v>2013</v>
      </c>
      <c r="K448">
        <v>68</v>
      </c>
      <c r="L448">
        <v>3</v>
      </c>
      <c r="M448">
        <v>644</v>
      </c>
      <c r="N448">
        <v>656</v>
      </c>
      <c r="O448" t="s">
        <v>69</v>
      </c>
      <c r="P448" t="s">
        <v>3304</v>
      </c>
      <c r="Q448" t="s">
        <v>69</v>
      </c>
      <c r="R448">
        <v>23623993</v>
      </c>
      <c r="S448" t="s">
        <v>69</v>
      </c>
    </row>
    <row r="449" spans="1:19" x14ac:dyDescent="0.25">
      <c r="A449">
        <v>448</v>
      </c>
      <c r="B449" t="s">
        <v>3225</v>
      </c>
      <c r="C449" t="s">
        <v>3226</v>
      </c>
      <c r="D449" t="s">
        <v>3227</v>
      </c>
      <c r="E449" t="s">
        <v>72</v>
      </c>
      <c r="F449" t="s">
        <v>3228</v>
      </c>
      <c r="G449" t="s">
        <v>3229</v>
      </c>
      <c r="H449">
        <v>15</v>
      </c>
      <c r="I449">
        <v>16</v>
      </c>
      <c r="J449">
        <v>2013</v>
      </c>
      <c r="K449">
        <v>22</v>
      </c>
      <c r="L449">
        <v>19</v>
      </c>
      <c r="M449">
        <v>4829</v>
      </c>
      <c r="N449">
        <v>4841</v>
      </c>
      <c r="O449" t="s">
        <v>69</v>
      </c>
      <c r="P449" t="s">
        <v>3232</v>
      </c>
      <c r="Q449" t="s">
        <v>69</v>
      </c>
      <c r="R449">
        <v>23962158</v>
      </c>
      <c r="S449" t="s">
        <v>69</v>
      </c>
    </row>
    <row r="450" spans="1:19" x14ac:dyDescent="0.25">
      <c r="A450">
        <v>449</v>
      </c>
      <c r="B450" t="s">
        <v>2985</v>
      </c>
      <c r="C450" t="s">
        <v>2986</v>
      </c>
      <c r="D450" t="s">
        <v>2987</v>
      </c>
      <c r="E450" t="s">
        <v>1267</v>
      </c>
      <c r="F450" t="s">
        <v>69</v>
      </c>
      <c r="G450" t="s">
        <v>2988</v>
      </c>
      <c r="H450">
        <v>3</v>
      </c>
      <c r="I450">
        <v>3</v>
      </c>
      <c r="J450">
        <v>2014</v>
      </c>
      <c r="K450">
        <v>9</v>
      </c>
      <c r="L450">
        <v>5</v>
      </c>
      <c r="M450" t="s">
        <v>69</v>
      </c>
      <c r="N450" t="s">
        <v>69</v>
      </c>
      <c r="O450" t="s">
        <v>2991</v>
      </c>
      <c r="P450" t="s">
        <v>2992</v>
      </c>
      <c r="Q450" t="s">
        <v>69</v>
      </c>
      <c r="R450">
        <v>24804779</v>
      </c>
      <c r="S450" t="s">
        <v>69</v>
      </c>
    </row>
    <row r="451" spans="1:19" x14ac:dyDescent="0.25">
      <c r="A451">
        <v>450</v>
      </c>
      <c r="B451" t="s">
        <v>478</v>
      </c>
      <c r="C451" t="s">
        <v>479</v>
      </c>
      <c r="D451" t="s">
        <v>481</v>
      </c>
      <c r="E451" t="s">
        <v>482</v>
      </c>
      <c r="F451" t="s">
        <v>69</v>
      </c>
      <c r="G451" t="s">
        <v>483</v>
      </c>
      <c r="H451">
        <v>0</v>
      </c>
      <c r="I451">
        <v>0</v>
      </c>
      <c r="J451">
        <v>2020</v>
      </c>
      <c r="K451">
        <v>16</v>
      </c>
      <c r="L451">
        <v>2</v>
      </c>
      <c r="M451" t="s">
        <v>69</v>
      </c>
      <c r="N451" t="s">
        <v>69</v>
      </c>
      <c r="O451" t="s">
        <v>485</v>
      </c>
      <c r="P451" t="s">
        <v>486</v>
      </c>
      <c r="Q451" t="s">
        <v>69</v>
      </c>
      <c r="R451">
        <v>32027734</v>
      </c>
      <c r="S451" t="s">
        <v>69</v>
      </c>
    </row>
    <row r="452" spans="1:19" x14ac:dyDescent="0.25">
      <c r="A452">
        <v>451</v>
      </c>
      <c r="B452" t="s">
        <v>4731</v>
      </c>
      <c r="C452" t="s">
        <v>4732</v>
      </c>
      <c r="D452" t="s">
        <v>4733</v>
      </c>
      <c r="E452" t="s">
        <v>4734</v>
      </c>
      <c r="F452" t="s">
        <v>4735</v>
      </c>
      <c r="G452" t="s">
        <v>4736</v>
      </c>
      <c r="H452">
        <v>9</v>
      </c>
      <c r="I452">
        <v>9</v>
      </c>
      <c r="J452">
        <v>2008</v>
      </c>
      <c r="K452">
        <v>66</v>
      </c>
      <c r="L452">
        <v>3</v>
      </c>
      <c r="M452">
        <v>292</v>
      </c>
      <c r="N452">
        <v>297</v>
      </c>
      <c r="O452" t="s">
        <v>69</v>
      </c>
      <c r="P452" t="s">
        <v>4739</v>
      </c>
      <c r="Q452" t="s">
        <v>69</v>
      </c>
      <c r="R452">
        <v>18320258</v>
      </c>
      <c r="S452" t="s">
        <v>69</v>
      </c>
    </row>
    <row r="453" spans="1:19" x14ac:dyDescent="0.25">
      <c r="A453">
        <v>452</v>
      </c>
      <c r="B453" t="s">
        <v>941</v>
      </c>
      <c r="C453" t="s">
        <v>942</v>
      </c>
      <c r="D453" t="s">
        <v>943</v>
      </c>
      <c r="E453" t="s">
        <v>944</v>
      </c>
      <c r="F453" t="s">
        <v>945</v>
      </c>
      <c r="G453" t="s">
        <v>946</v>
      </c>
      <c r="H453">
        <v>6</v>
      </c>
      <c r="I453">
        <v>6</v>
      </c>
      <c r="J453">
        <v>2019</v>
      </c>
      <c r="K453">
        <v>40</v>
      </c>
      <c r="L453">
        <v>1</v>
      </c>
      <c r="M453">
        <v>9</v>
      </c>
      <c r="N453">
        <v>27</v>
      </c>
      <c r="O453" t="s">
        <v>69</v>
      </c>
      <c r="P453" t="s">
        <v>948</v>
      </c>
      <c r="Q453" t="s">
        <v>69</v>
      </c>
      <c r="R453" t="s">
        <v>69</v>
      </c>
      <c r="S453" t="s">
        <v>69</v>
      </c>
    </row>
    <row r="454" spans="1:19" x14ac:dyDescent="0.25">
      <c r="A454">
        <v>453</v>
      </c>
      <c r="B454" t="s">
        <v>3749</v>
      </c>
      <c r="C454" t="s">
        <v>3750</v>
      </c>
      <c r="D454" t="s">
        <v>3751</v>
      </c>
      <c r="E454" t="s">
        <v>332</v>
      </c>
      <c r="F454" t="s">
        <v>3752</v>
      </c>
      <c r="G454" t="s">
        <v>3753</v>
      </c>
      <c r="H454">
        <v>28</v>
      </c>
      <c r="I454">
        <v>28</v>
      </c>
      <c r="J454">
        <v>2012</v>
      </c>
      <c r="K454">
        <v>64</v>
      </c>
      <c r="L454">
        <v>1</v>
      </c>
      <c r="M454">
        <v>12</v>
      </c>
      <c r="N454">
        <v>20</v>
      </c>
      <c r="O454" t="s">
        <v>69</v>
      </c>
      <c r="P454" t="s">
        <v>3754</v>
      </c>
      <c r="Q454" t="s">
        <v>69</v>
      </c>
      <c r="R454">
        <v>22445448</v>
      </c>
      <c r="S454" t="s">
        <v>69</v>
      </c>
    </row>
    <row r="455" spans="1:19" x14ac:dyDescent="0.25">
      <c r="A455">
        <v>454</v>
      </c>
      <c r="B455" t="s">
        <v>4831</v>
      </c>
      <c r="C455" t="s">
        <v>4832</v>
      </c>
      <c r="D455" t="s">
        <v>4833</v>
      </c>
      <c r="E455" t="s">
        <v>1031</v>
      </c>
      <c r="F455" t="s">
        <v>4834</v>
      </c>
      <c r="G455" t="s">
        <v>4835</v>
      </c>
      <c r="H455">
        <v>30</v>
      </c>
      <c r="I455">
        <v>30</v>
      </c>
      <c r="J455">
        <v>2007</v>
      </c>
      <c r="K455">
        <v>92</v>
      </c>
      <c r="L455">
        <v>3</v>
      </c>
      <c r="M455">
        <v>541</v>
      </c>
      <c r="N455">
        <v>560</v>
      </c>
      <c r="O455" t="s">
        <v>69</v>
      </c>
      <c r="P455" t="s">
        <v>4838</v>
      </c>
      <c r="Q455" t="s">
        <v>69</v>
      </c>
      <c r="R455" t="s">
        <v>69</v>
      </c>
      <c r="S455" t="s">
        <v>69</v>
      </c>
    </row>
    <row r="456" spans="1:19" x14ac:dyDescent="0.25">
      <c r="A456">
        <v>455</v>
      </c>
      <c r="B456" t="s">
        <v>4824</v>
      </c>
      <c r="C456" t="s">
        <v>4825</v>
      </c>
      <c r="D456" t="s">
        <v>4826</v>
      </c>
      <c r="E456" t="s">
        <v>3328</v>
      </c>
      <c r="F456" t="s">
        <v>4827</v>
      </c>
      <c r="G456" t="s">
        <v>4828</v>
      </c>
      <c r="H456">
        <v>3</v>
      </c>
      <c r="I456">
        <v>3</v>
      </c>
      <c r="J456">
        <v>2007</v>
      </c>
      <c r="K456">
        <v>72</v>
      </c>
      <c r="L456">
        <v>4</v>
      </c>
      <c r="M456">
        <v>485</v>
      </c>
      <c r="N456">
        <v>503</v>
      </c>
      <c r="O456" t="s">
        <v>69</v>
      </c>
      <c r="P456" t="s">
        <v>4829</v>
      </c>
      <c r="Q456" t="s">
        <v>69</v>
      </c>
      <c r="R456">
        <v>17920093</v>
      </c>
      <c r="S456" t="s">
        <v>69</v>
      </c>
    </row>
    <row r="457" spans="1:19" x14ac:dyDescent="0.25">
      <c r="A457">
        <v>456</v>
      </c>
      <c r="B457" t="s">
        <v>4840</v>
      </c>
      <c r="C457" t="s">
        <v>4841</v>
      </c>
      <c r="D457" t="s">
        <v>4842</v>
      </c>
      <c r="E457" t="s">
        <v>3328</v>
      </c>
      <c r="F457" t="s">
        <v>4843</v>
      </c>
      <c r="G457" t="s">
        <v>4844</v>
      </c>
      <c r="H457">
        <v>7</v>
      </c>
      <c r="I457">
        <v>7</v>
      </c>
      <c r="J457">
        <v>2007</v>
      </c>
      <c r="K457">
        <v>72</v>
      </c>
      <c r="L457">
        <v>2</v>
      </c>
      <c r="M457">
        <v>231</v>
      </c>
      <c r="N457">
        <v>244</v>
      </c>
      <c r="O457" t="s">
        <v>69</v>
      </c>
      <c r="P457" t="s">
        <v>4845</v>
      </c>
      <c r="Q457" t="s">
        <v>69</v>
      </c>
      <c r="R457">
        <v>17624387</v>
      </c>
      <c r="S457" t="s">
        <v>69</v>
      </c>
    </row>
    <row r="458" spans="1:19" x14ac:dyDescent="0.25">
      <c r="A458">
        <v>457</v>
      </c>
      <c r="B458" t="s">
        <v>3048</v>
      </c>
      <c r="C458" t="s">
        <v>3049</v>
      </c>
      <c r="D458" t="s">
        <v>3050</v>
      </c>
      <c r="E458" t="s">
        <v>348</v>
      </c>
      <c r="F458" t="s">
        <v>69</v>
      </c>
      <c r="G458" t="s">
        <v>3051</v>
      </c>
      <c r="H458">
        <v>17</v>
      </c>
      <c r="I458">
        <v>17</v>
      </c>
      <c r="J458">
        <v>2014</v>
      </c>
      <c r="K458">
        <v>14</v>
      </c>
      <c r="L458" t="s">
        <v>69</v>
      </c>
      <c r="M458" t="s">
        <v>69</v>
      </c>
      <c r="N458" t="s">
        <v>69</v>
      </c>
      <c r="O458">
        <v>34</v>
      </c>
      <c r="P458" t="s">
        <v>3053</v>
      </c>
      <c r="Q458" t="s">
        <v>69</v>
      </c>
      <c r="R458">
        <v>24559294</v>
      </c>
      <c r="S458" t="s">
        <v>69</v>
      </c>
    </row>
    <row r="459" spans="1:19" x14ac:dyDescent="0.25">
      <c r="A459">
        <v>458</v>
      </c>
      <c r="B459" t="s">
        <v>4256</v>
      </c>
      <c r="C459" t="s">
        <v>4257</v>
      </c>
      <c r="D459" t="s">
        <v>4258</v>
      </c>
      <c r="E459" t="s">
        <v>72</v>
      </c>
      <c r="F459" t="s">
        <v>4259</v>
      </c>
      <c r="G459" t="s">
        <v>4260</v>
      </c>
      <c r="H459">
        <v>30</v>
      </c>
      <c r="I459">
        <v>30</v>
      </c>
      <c r="J459">
        <v>2010</v>
      </c>
      <c r="K459">
        <v>19</v>
      </c>
      <c r="L459">
        <v>21</v>
      </c>
      <c r="M459">
        <v>4765</v>
      </c>
      <c r="N459">
        <v>4782</v>
      </c>
      <c r="O459" t="s">
        <v>69</v>
      </c>
      <c r="P459" t="s">
        <v>4262</v>
      </c>
      <c r="Q459" t="s">
        <v>69</v>
      </c>
      <c r="R459">
        <v>20735739</v>
      </c>
      <c r="S459" t="s">
        <v>69</v>
      </c>
    </row>
    <row r="460" spans="1:19" x14ac:dyDescent="0.25">
      <c r="A460">
        <v>459</v>
      </c>
      <c r="B460" t="s">
        <v>2115</v>
      </c>
      <c r="C460" t="s">
        <v>2116</v>
      </c>
      <c r="D460" t="s">
        <v>2117</v>
      </c>
      <c r="E460" t="s">
        <v>72</v>
      </c>
      <c r="F460" t="s">
        <v>2118</v>
      </c>
      <c r="G460" t="s">
        <v>2119</v>
      </c>
      <c r="H460">
        <v>13</v>
      </c>
      <c r="I460">
        <v>13</v>
      </c>
      <c r="J460">
        <v>2016</v>
      </c>
      <c r="K460">
        <v>25</v>
      </c>
      <c r="L460">
        <v>16</v>
      </c>
      <c r="M460">
        <v>3962</v>
      </c>
      <c r="N460">
        <v>3973</v>
      </c>
      <c r="O460" t="s">
        <v>69</v>
      </c>
      <c r="P460" t="s">
        <v>2122</v>
      </c>
      <c r="Q460" t="s">
        <v>69</v>
      </c>
      <c r="R460">
        <v>27314880</v>
      </c>
      <c r="S460" t="s">
        <v>69</v>
      </c>
    </row>
    <row r="461" spans="1:19" x14ac:dyDescent="0.25">
      <c r="A461">
        <v>460</v>
      </c>
      <c r="B461" t="s">
        <v>4698</v>
      </c>
      <c r="C461" t="s">
        <v>4699</v>
      </c>
      <c r="D461" t="s">
        <v>4700</v>
      </c>
      <c r="E461" t="s">
        <v>348</v>
      </c>
      <c r="F461" t="s">
        <v>69</v>
      </c>
      <c r="G461" t="s">
        <v>4701</v>
      </c>
      <c r="H461">
        <v>21</v>
      </c>
      <c r="I461">
        <v>22</v>
      </c>
      <c r="J461">
        <v>2008</v>
      </c>
      <c r="K461">
        <v>8</v>
      </c>
      <c r="L461" t="s">
        <v>69</v>
      </c>
      <c r="M461" t="s">
        <v>69</v>
      </c>
      <c r="N461" t="s">
        <v>69</v>
      </c>
      <c r="O461">
        <v>132</v>
      </c>
      <c r="P461" t="s">
        <v>4705</v>
      </c>
      <c r="Q461" t="s">
        <v>69</v>
      </c>
      <c r="R461">
        <v>18454858</v>
      </c>
      <c r="S461" t="s">
        <v>69</v>
      </c>
    </row>
    <row r="462" spans="1:19" x14ac:dyDescent="0.25">
      <c r="A462">
        <v>461</v>
      </c>
      <c r="B462" t="s">
        <v>533</v>
      </c>
      <c r="C462" t="s">
        <v>534</v>
      </c>
      <c r="D462" t="s">
        <v>535</v>
      </c>
      <c r="E462" t="s">
        <v>273</v>
      </c>
      <c r="F462" t="s">
        <v>536</v>
      </c>
      <c r="G462" t="s">
        <v>537</v>
      </c>
      <c r="H462">
        <v>0</v>
      </c>
      <c r="I462">
        <v>0</v>
      </c>
      <c r="J462">
        <v>2020</v>
      </c>
      <c r="K462">
        <v>137</v>
      </c>
      <c r="L462">
        <v>1</v>
      </c>
      <c r="M462" t="s">
        <v>69</v>
      </c>
      <c r="N462" t="s">
        <v>69</v>
      </c>
      <c r="O462" t="s">
        <v>69</v>
      </c>
      <c r="P462" t="s">
        <v>539</v>
      </c>
      <c r="Q462" t="s">
        <v>69</v>
      </c>
      <c r="R462" t="s">
        <v>69</v>
      </c>
      <c r="S462" t="s">
        <v>69</v>
      </c>
    </row>
    <row r="463" spans="1:19" x14ac:dyDescent="0.25">
      <c r="A463">
        <v>462</v>
      </c>
      <c r="B463" t="s">
        <v>3403</v>
      </c>
      <c r="C463" t="s">
        <v>3404</v>
      </c>
      <c r="D463" t="s">
        <v>3405</v>
      </c>
      <c r="E463" t="s">
        <v>72</v>
      </c>
      <c r="F463" t="s">
        <v>3406</v>
      </c>
      <c r="G463" t="s">
        <v>3407</v>
      </c>
      <c r="H463">
        <v>31</v>
      </c>
      <c r="I463">
        <v>33</v>
      </c>
      <c r="J463">
        <v>2013</v>
      </c>
      <c r="K463">
        <v>22</v>
      </c>
      <c r="L463">
        <v>10</v>
      </c>
      <c r="M463">
        <v>2742</v>
      </c>
      <c r="N463">
        <v>2759</v>
      </c>
      <c r="O463" t="s">
        <v>69</v>
      </c>
      <c r="P463" t="s">
        <v>3410</v>
      </c>
      <c r="Q463" t="s">
        <v>69</v>
      </c>
      <c r="R463">
        <v>23506038</v>
      </c>
      <c r="S463" t="s">
        <v>69</v>
      </c>
    </row>
    <row r="464" spans="1:19" x14ac:dyDescent="0.25">
      <c r="A464">
        <v>463</v>
      </c>
      <c r="B464" t="s">
        <v>2542</v>
      </c>
      <c r="C464" t="s">
        <v>2543</v>
      </c>
      <c r="D464" t="s">
        <v>2544</v>
      </c>
      <c r="E464" t="s">
        <v>1168</v>
      </c>
      <c r="F464" t="s">
        <v>2545</v>
      </c>
      <c r="G464" t="s">
        <v>2546</v>
      </c>
      <c r="H464">
        <v>12</v>
      </c>
      <c r="I464">
        <v>12</v>
      </c>
      <c r="J464">
        <v>2015</v>
      </c>
      <c r="K464">
        <v>200</v>
      </c>
      <c r="L464">
        <v>2</v>
      </c>
      <c r="M464">
        <v>470</v>
      </c>
      <c r="N464" t="s">
        <v>2323</v>
      </c>
      <c r="O464" t="s">
        <v>69</v>
      </c>
      <c r="P464" t="s">
        <v>2549</v>
      </c>
      <c r="Q464" t="s">
        <v>69</v>
      </c>
      <c r="R464">
        <v>25852078</v>
      </c>
      <c r="S464" t="s">
        <v>69</v>
      </c>
    </row>
    <row r="465" spans="1:19" x14ac:dyDescent="0.25">
      <c r="A465">
        <v>464</v>
      </c>
      <c r="B465" t="s">
        <v>590</v>
      </c>
      <c r="C465" t="s">
        <v>591</v>
      </c>
      <c r="D465" t="s">
        <v>592</v>
      </c>
      <c r="E465" t="s">
        <v>332</v>
      </c>
      <c r="F465" t="s">
        <v>593</v>
      </c>
      <c r="G465" t="s">
        <v>594</v>
      </c>
      <c r="H465">
        <v>2</v>
      </c>
      <c r="I465">
        <v>2</v>
      </c>
      <c r="J465">
        <v>2019</v>
      </c>
      <c r="K465">
        <v>141</v>
      </c>
      <c r="L465" t="s">
        <v>69</v>
      </c>
      <c r="M465" t="s">
        <v>69</v>
      </c>
      <c r="N465" t="s">
        <v>69</v>
      </c>
      <c r="O465">
        <v>106605</v>
      </c>
      <c r="P465" t="s">
        <v>597</v>
      </c>
      <c r="Q465" t="s">
        <v>69</v>
      </c>
      <c r="R465">
        <v>31479732</v>
      </c>
      <c r="S465" t="s">
        <v>69</v>
      </c>
    </row>
    <row r="466" spans="1:19" x14ac:dyDescent="0.25">
      <c r="A466">
        <v>465</v>
      </c>
      <c r="B466" t="s">
        <v>1608</v>
      </c>
      <c r="C466" t="s">
        <v>1609</v>
      </c>
      <c r="D466" t="s">
        <v>1610</v>
      </c>
      <c r="E466" t="s">
        <v>332</v>
      </c>
      <c r="F466" t="s">
        <v>1611</v>
      </c>
      <c r="G466" t="s">
        <v>1612</v>
      </c>
      <c r="H466">
        <v>3</v>
      </c>
      <c r="I466">
        <v>3</v>
      </c>
      <c r="J466">
        <v>2017</v>
      </c>
      <c r="K466">
        <v>116</v>
      </c>
      <c r="L466" t="s">
        <v>69</v>
      </c>
      <c r="M466">
        <v>192</v>
      </c>
      <c r="N466">
        <v>201</v>
      </c>
      <c r="O466" t="s">
        <v>69</v>
      </c>
      <c r="P466" t="s">
        <v>1615</v>
      </c>
      <c r="Q466" t="s">
        <v>69</v>
      </c>
      <c r="R466">
        <v>28743644</v>
      </c>
      <c r="S466" t="s">
        <v>69</v>
      </c>
    </row>
    <row r="467" spans="1:19" x14ac:dyDescent="0.25">
      <c r="A467">
        <v>466</v>
      </c>
      <c r="B467" t="s">
        <v>2763</v>
      </c>
      <c r="C467" t="s">
        <v>2764</v>
      </c>
      <c r="D467" t="s">
        <v>2765</v>
      </c>
      <c r="E467" t="s">
        <v>2741</v>
      </c>
      <c r="F467" t="s">
        <v>69</v>
      </c>
      <c r="G467" t="s">
        <v>2766</v>
      </c>
      <c r="H467">
        <v>76</v>
      </c>
      <c r="I467">
        <v>77</v>
      </c>
      <c r="J467">
        <v>2014</v>
      </c>
      <c r="K467">
        <v>5</v>
      </c>
      <c r="L467" t="s">
        <v>69</v>
      </c>
      <c r="M467" t="s">
        <v>69</v>
      </c>
      <c r="N467" t="s">
        <v>69</v>
      </c>
      <c r="O467">
        <v>5495</v>
      </c>
      <c r="P467" t="s">
        <v>2769</v>
      </c>
      <c r="Q467" t="s">
        <v>69</v>
      </c>
      <c r="R467">
        <v>25510865</v>
      </c>
      <c r="S467" t="s">
        <v>69</v>
      </c>
    </row>
    <row r="468" spans="1:19" x14ac:dyDescent="0.25">
      <c r="A468">
        <v>467</v>
      </c>
      <c r="B468" t="s">
        <v>2832</v>
      </c>
      <c r="C468" t="s">
        <v>2833</v>
      </c>
      <c r="D468" t="s">
        <v>2834</v>
      </c>
      <c r="E468" t="s">
        <v>2835</v>
      </c>
      <c r="F468" t="s">
        <v>2836</v>
      </c>
      <c r="G468" t="s">
        <v>2837</v>
      </c>
      <c r="H468">
        <v>4</v>
      </c>
      <c r="I468">
        <v>4</v>
      </c>
      <c r="J468">
        <v>2014</v>
      </c>
      <c r="K468">
        <v>357</v>
      </c>
      <c r="L468" t="s">
        <v>69</v>
      </c>
      <c r="M468">
        <v>55</v>
      </c>
      <c r="N468">
        <v>61</v>
      </c>
      <c r="O468" t="s">
        <v>69</v>
      </c>
      <c r="P468" t="s">
        <v>2841</v>
      </c>
      <c r="Q468" t="s">
        <v>69</v>
      </c>
      <c r="R468">
        <v>24834834</v>
      </c>
      <c r="S468" t="s">
        <v>69</v>
      </c>
    </row>
    <row r="469" spans="1:19" x14ac:dyDescent="0.25">
      <c r="A469">
        <v>468</v>
      </c>
      <c r="B469" t="s">
        <v>2832</v>
      </c>
      <c r="C469" t="s">
        <v>2833</v>
      </c>
      <c r="D469" t="s">
        <v>3090</v>
      </c>
      <c r="E469" t="s">
        <v>416</v>
      </c>
      <c r="F469" t="s">
        <v>3091</v>
      </c>
      <c r="G469" t="s">
        <v>3092</v>
      </c>
      <c r="H469">
        <v>21</v>
      </c>
      <c r="I469">
        <v>21</v>
      </c>
      <c r="J469">
        <v>2014</v>
      </c>
      <c r="K469">
        <v>31</v>
      </c>
      <c r="L469">
        <v>1</v>
      </c>
      <c r="M469">
        <v>37</v>
      </c>
      <c r="N469">
        <v>47</v>
      </c>
      <c r="O469" t="s">
        <v>69</v>
      </c>
      <c r="P469" t="s">
        <v>3093</v>
      </c>
      <c r="Q469" t="s">
        <v>69</v>
      </c>
      <c r="R469">
        <v>24124206</v>
      </c>
      <c r="S469" t="s">
        <v>69</v>
      </c>
    </row>
    <row r="470" spans="1:19" x14ac:dyDescent="0.25">
      <c r="A470">
        <v>469</v>
      </c>
      <c r="B470" t="s">
        <v>2783</v>
      </c>
      <c r="C470" t="s">
        <v>2784</v>
      </c>
      <c r="D470" t="s">
        <v>2785</v>
      </c>
      <c r="E470" t="s">
        <v>473</v>
      </c>
      <c r="F470" t="s">
        <v>2786</v>
      </c>
      <c r="G470" t="s">
        <v>2787</v>
      </c>
      <c r="H470">
        <v>13</v>
      </c>
      <c r="I470">
        <v>13</v>
      </c>
      <c r="J470">
        <v>2014</v>
      </c>
      <c r="K470">
        <v>6</v>
      </c>
      <c r="L470">
        <v>11</v>
      </c>
      <c r="M470">
        <v>3105</v>
      </c>
      <c r="N470">
        <v>3114</v>
      </c>
      <c r="O470" t="s">
        <v>69</v>
      </c>
      <c r="P470" t="s">
        <v>2790</v>
      </c>
      <c r="Q470" t="s">
        <v>69</v>
      </c>
      <c r="R470">
        <v>25377940</v>
      </c>
      <c r="S470" t="s">
        <v>69</v>
      </c>
    </row>
    <row r="471" spans="1:19" x14ac:dyDescent="0.25">
      <c r="A471">
        <v>470</v>
      </c>
      <c r="B471" t="s">
        <v>994</v>
      </c>
      <c r="C471" t="s">
        <v>995</v>
      </c>
      <c r="D471" t="s">
        <v>996</v>
      </c>
      <c r="E471" t="s">
        <v>215</v>
      </c>
      <c r="F471" t="s">
        <v>997</v>
      </c>
      <c r="G471" t="s">
        <v>998</v>
      </c>
      <c r="H471">
        <v>7</v>
      </c>
      <c r="I471">
        <v>9</v>
      </c>
      <c r="J471">
        <v>2019</v>
      </c>
      <c r="K471">
        <v>32</v>
      </c>
      <c r="L471">
        <v>1</v>
      </c>
      <c r="M471">
        <v>100</v>
      </c>
      <c r="N471">
        <v>110</v>
      </c>
      <c r="O471" t="s">
        <v>69</v>
      </c>
      <c r="P471" t="s">
        <v>1001</v>
      </c>
      <c r="Q471" t="s">
        <v>69</v>
      </c>
      <c r="R471">
        <v>30421480</v>
      </c>
      <c r="S471" t="s">
        <v>69</v>
      </c>
    </row>
    <row r="472" spans="1:19" x14ac:dyDescent="0.25">
      <c r="A472">
        <v>471</v>
      </c>
      <c r="B472" t="s">
        <v>3766</v>
      </c>
      <c r="C472" t="s">
        <v>3767</v>
      </c>
      <c r="D472" t="s">
        <v>3768</v>
      </c>
      <c r="E472" t="s">
        <v>111</v>
      </c>
      <c r="F472" t="s">
        <v>3769</v>
      </c>
      <c r="G472" t="s">
        <v>3770</v>
      </c>
      <c r="H472">
        <v>25</v>
      </c>
      <c r="I472">
        <v>25</v>
      </c>
      <c r="J472">
        <v>2012</v>
      </c>
      <c r="K472">
        <v>39</v>
      </c>
      <c r="L472">
        <v>6</v>
      </c>
      <c r="M472">
        <v>1024</v>
      </c>
      <c r="N472">
        <v>1040</v>
      </c>
      <c r="O472" t="s">
        <v>69</v>
      </c>
      <c r="P472" t="s">
        <v>3773</v>
      </c>
      <c r="Q472" t="s">
        <v>69</v>
      </c>
      <c r="R472" t="s">
        <v>69</v>
      </c>
      <c r="S472" t="s">
        <v>69</v>
      </c>
    </row>
    <row r="473" spans="1:19" x14ac:dyDescent="0.25">
      <c r="A473">
        <v>472</v>
      </c>
      <c r="B473" t="s">
        <v>3970</v>
      </c>
      <c r="C473" t="s">
        <v>3971</v>
      </c>
      <c r="D473" t="s">
        <v>3972</v>
      </c>
      <c r="E473" t="s">
        <v>348</v>
      </c>
      <c r="F473" t="s">
        <v>69</v>
      </c>
      <c r="G473" t="s">
        <v>3973</v>
      </c>
      <c r="H473">
        <v>42</v>
      </c>
      <c r="I473">
        <v>43</v>
      </c>
      <c r="J473">
        <v>2011</v>
      </c>
      <c r="K473">
        <v>11</v>
      </c>
      <c r="L473" t="s">
        <v>69</v>
      </c>
      <c r="M473" t="s">
        <v>69</v>
      </c>
      <c r="N473" t="s">
        <v>69</v>
      </c>
      <c r="O473">
        <v>264</v>
      </c>
      <c r="P473" t="s">
        <v>3977</v>
      </c>
      <c r="Q473" t="s">
        <v>69</v>
      </c>
      <c r="R473">
        <v>21939538</v>
      </c>
      <c r="S473" t="s">
        <v>69</v>
      </c>
    </row>
    <row r="474" spans="1:19" x14ac:dyDescent="0.25">
      <c r="A474">
        <v>473</v>
      </c>
      <c r="B474" t="s">
        <v>1713</v>
      </c>
      <c r="C474" t="s">
        <v>1714</v>
      </c>
      <c r="D474" t="s">
        <v>1715</v>
      </c>
      <c r="E474" t="s">
        <v>236</v>
      </c>
      <c r="F474" t="s">
        <v>69</v>
      </c>
      <c r="G474" t="s">
        <v>1716</v>
      </c>
      <c r="H474">
        <v>16</v>
      </c>
      <c r="I474">
        <v>16</v>
      </c>
      <c r="J474">
        <v>2017</v>
      </c>
      <c r="K474">
        <v>119</v>
      </c>
      <c r="L474">
        <v>2</v>
      </c>
      <c r="M474">
        <v>55</v>
      </c>
      <c r="N474">
        <v>63</v>
      </c>
      <c r="O474" t="s">
        <v>69</v>
      </c>
      <c r="P474" t="s">
        <v>1718</v>
      </c>
      <c r="Q474" t="s">
        <v>69</v>
      </c>
      <c r="R474">
        <v>28537571</v>
      </c>
      <c r="S474" t="s">
        <v>69</v>
      </c>
    </row>
    <row r="475" spans="1:19" x14ac:dyDescent="0.25">
      <c r="A475">
        <v>474</v>
      </c>
      <c r="B475" t="s">
        <v>3654</v>
      </c>
      <c r="C475" t="s">
        <v>3655</v>
      </c>
      <c r="D475" t="s">
        <v>3656</v>
      </c>
      <c r="E475" t="s">
        <v>332</v>
      </c>
      <c r="F475" t="s">
        <v>3657</v>
      </c>
      <c r="G475" t="s">
        <v>3658</v>
      </c>
      <c r="H475">
        <v>40</v>
      </c>
      <c r="I475">
        <v>44</v>
      </c>
      <c r="J475">
        <v>2012</v>
      </c>
      <c r="K475">
        <v>64</v>
      </c>
      <c r="L475">
        <v>3</v>
      </c>
      <c r="M475">
        <v>563</v>
      </c>
      <c r="N475">
        <v>581</v>
      </c>
      <c r="O475" t="s">
        <v>69</v>
      </c>
      <c r="P475" t="s">
        <v>3659</v>
      </c>
      <c r="Q475" t="s">
        <v>69</v>
      </c>
      <c r="R475">
        <v>22634937</v>
      </c>
      <c r="S475" t="s">
        <v>69</v>
      </c>
    </row>
    <row r="476" spans="1:19" x14ac:dyDescent="0.25">
      <c r="A476">
        <v>475</v>
      </c>
      <c r="B476" t="s">
        <v>4153</v>
      </c>
      <c r="C476" t="s">
        <v>4154</v>
      </c>
      <c r="D476" t="s">
        <v>4155</v>
      </c>
      <c r="E476" t="s">
        <v>4156</v>
      </c>
      <c r="F476" t="s">
        <v>69</v>
      </c>
      <c r="G476" t="s">
        <v>4157</v>
      </c>
      <c r="H476">
        <v>21</v>
      </c>
      <c r="I476">
        <v>21</v>
      </c>
      <c r="J476">
        <v>2011</v>
      </c>
      <c r="K476">
        <v>68</v>
      </c>
      <c r="L476">
        <v>2</v>
      </c>
      <c r="M476">
        <v>304</v>
      </c>
      <c r="N476">
        <v>318</v>
      </c>
      <c r="O476" t="s">
        <v>69</v>
      </c>
      <c r="P476" t="s">
        <v>4160</v>
      </c>
      <c r="Q476" t="s">
        <v>69</v>
      </c>
      <c r="R476" t="s">
        <v>69</v>
      </c>
      <c r="S476" t="s">
        <v>69</v>
      </c>
    </row>
    <row r="477" spans="1:19" x14ac:dyDescent="0.25">
      <c r="A477">
        <v>476</v>
      </c>
      <c r="B477" t="s">
        <v>2709</v>
      </c>
      <c r="C477" t="s">
        <v>2710</v>
      </c>
      <c r="D477" t="s">
        <v>2711</v>
      </c>
      <c r="E477" t="s">
        <v>72</v>
      </c>
      <c r="F477" t="s">
        <v>2712</v>
      </c>
      <c r="G477" t="s">
        <v>2713</v>
      </c>
      <c r="H477">
        <v>36</v>
      </c>
      <c r="I477">
        <v>36</v>
      </c>
      <c r="J477">
        <v>2015</v>
      </c>
      <c r="K477">
        <v>24</v>
      </c>
      <c r="L477">
        <v>2</v>
      </c>
      <c r="M477">
        <v>328</v>
      </c>
      <c r="N477">
        <v>345</v>
      </c>
      <c r="O477" t="s">
        <v>69</v>
      </c>
      <c r="P477" t="s">
        <v>2716</v>
      </c>
      <c r="Q477" t="s">
        <v>69</v>
      </c>
      <c r="R477">
        <v>25482153</v>
      </c>
      <c r="S477" t="s">
        <v>69</v>
      </c>
    </row>
    <row r="478" spans="1:19" x14ac:dyDescent="0.25">
      <c r="A478">
        <v>477</v>
      </c>
      <c r="B478" t="s">
        <v>124</v>
      </c>
      <c r="C478" t="s">
        <v>125</v>
      </c>
      <c r="D478" t="s">
        <v>126</v>
      </c>
      <c r="E478" t="s">
        <v>127</v>
      </c>
      <c r="F478" t="s">
        <v>128</v>
      </c>
      <c r="G478" t="s">
        <v>129</v>
      </c>
      <c r="H478">
        <v>0</v>
      </c>
      <c r="I478">
        <v>0</v>
      </c>
      <c r="J478">
        <v>2020</v>
      </c>
      <c r="K478">
        <v>126</v>
      </c>
      <c r="L478">
        <v>6</v>
      </c>
      <c r="M478">
        <v>1029</v>
      </c>
      <c r="N478">
        <v>1038</v>
      </c>
      <c r="O478" t="s">
        <v>69</v>
      </c>
      <c r="P478" t="s">
        <v>132</v>
      </c>
      <c r="Q478" t="s">
        <v>69</v>
      </c>
      <c r="R478">
        <v>32592585</v>
      </c>
      <c r="S478" t="s">
        <v>69</v>
      </c>
    </row>
    <row r="479" spans="1:19" x14ac:dyDescent="0.25">
      <c r="A479">
        <v>478</v>
      </c>
      <c r="B479" t="s">
        <v>431</v>
      </c>
      <c r="C479" t="s">
        <v>432</v>
      </c>
      <c r="D479" t="s">
        <v>433</v>
      </c>
      <c r="E479" t="s">
        <v>82</v>
      </c>
      <c r="F479" t="s">
        <v>434</v>
      </c>
      <c r="G479" t="s">
        <v>435</v>
      </c>
      <c r="H479">
        <v>2</v>
      </c>
      <c r="I479">
        <v>2</v>
      </c>
      <c r="J479">
        <v>2020</v>
      </c>
      <c r="K479">
        <v>11</v>
      </c>
      <c r="L479" t="s">
        <v>69</v>
      </c>
      <c r="M479" t="s">
        <v>69</v>
      </c>
      <c r="N479" t="s">
        <v>69</v>
      </c>
      <c r="O479">
        <v>258</v>
      </c>
      <c r="P479" t="s">
        <v>439</v>
      </c>
      <c r="Q479" t="s">
        <v>69</v>
      </c>
      <c r="R479">
        <v>32265950</v>
      </c>
      <c r="S479" t="s">
        <v>69</v>
      </c>
    </row>
    <row r="480" spans="1:19" x14ac:dyDescent="0.25">
      <c r="A480">
        <v>479</v>
      </c>
      <c r="B480" t="s">
        <v>1589</v>
      </c>
      <c r="C480" t="s">
        <v>1590</v>
      </c>
      <c r="D480" t="s">
        <v>1591</v>
      </c>
      <c r="E480" t="s">
        <v>1592</v>
      </c>
      <c r="F480" t="s">
        <v>1593</v>
      </c>
      <c r="G480" t="s">
        <v>1594</v>
      </c>
      <c r="H480">
        <v>30</v>
      </c>
      <c r="I480">
        <v>34</v>
      </c>
      <c r="J480">
        <v>2017</v>
      </c>
      <c r="K480">
        <v>7</v>
      </c>
      <c r="L480">
        <v>2</v>
      </c>
      <c r="M480" t="s">
        <v>69</v>
      </c>
      <c r="N480" t="s">
        <v>69</v>
      </c>
      <c r="O480" t="s">
        <v>69</v>
      </c>
      <c r="P480" t="s">
        <v>1598</v>
      </c>
      <c r="Q480" t="s">
        <v>69</v>
      </c>
      <c r="R480">
        <v>29186447</v>
      </c>
      <c r="S480" t="s">
        <v>69</v>
      </c>
    </row>
    <row r="481" spans="1:19" x14ac:dyDescent="0.25">
      <c r="A481">
        <v>480</v>
      </c>
      <c r="B481" t="s">
        <v>1482</v>
      </c>
      <c r="C481" t="s">
        <v>1483</v>
      </c>
      <c r="D481" t="s">
        <v>1484</v>
      </c>
      <c r="E481" t="s">
        <v>416</v>
      </c>
      <c r="F481" t="s">
        <v>1485</v>
      </c>
      <c r="G481" t="s">
        <v>1486</v>
      </c>
      <c r="H481">
        <v>15</v>
      </c>
      <c r="I481">
        <v>16</v>
      </c>
      <c r="J481">
        <v>2018</v>
      </c>
      <c r="K481">
        <v>35</v>
      </c>
      <c r="L481">
        <v>1</v>
      </c>
      <c r="M481">
        <v>159</v>
      </c>
      <c r="N481">
        <v>179</v>
      </c>
      <c r="O481" t="s">
        <v>69</v>
      </c>
      <c r="P481" t="s">
        <v>1489</v>
      </c>
      <c r="Q481" t="s">
        <v>69</v>
      </c>
      <c r="R481">
        <v>29087487</v>
      </c>
      <c r="S481" t="s">
        <v>69</v>
      </c>
    </row>
    <row r="482" spans="1:19" x14ac:dyDescent="0.25">
      <c r="A482">
        <v>481</v>
      </c>
      <c r="B482" t="s">
        <v>4913</v>
      </c>
      <c r="C482" t="s">
        <v>4914</v>
      </c>
      <c r="D482" t="s">
        <v>4915</v>
      </c>
      <c r="E482" t="s">
        <v>416</v>
      </c>
      <c r="F482" t="s">
        <v>4916</v>
      </c>
      <c r="G482" t="s">
        <v>4917</v>
      </c>
      <c r="H482">
        <v>12</v>
      </c>
      <c r="I482">
        <v>13</v>
      </c>
      <c r="J482">
        <v>2007</v>
      </c>
      <c r="K482">
        <v>24</v>
      </c>
      <c r="L482">
        <v>3</v>
      </c>
      <c r="M482">
        <v>687</v>
      </c>
      <c r="N482">
        <v>698</v>
      </c>
      <c r="O482" t="s">
        <v>69</v>
      </c>
      <c r="P482" t="s">
        <v>4920</v>
      </c>
      <c r="Q482" t="s">
        <v>69</v>
      </c>
      <c r="R482">
        <v>17175528</v>
      </c>
      <c r="S482" t="s">
        <v>69</v>
      </c>
    </row>
    <row r="483" spans="1:19" x14ac:dyDescent="0.25">
      <c r="A483">
        <v>482</v>
      </c>
      <c r="B483" t="s">
        <v>3636</v>
      </c>
      <c r="C483" t="s">
        <v>3637</v>
      </c>
      <c r="D483" t="s">
        <v>3638</v>
      </c>
      <c r="E483" t="s">
        <v>72</v>
      </c>
      <c r="F483" t="s">
        <v>3639</v>
      </c>
      <c r="G483" t="s">
        <v>3640</v>
      </c>
      <c r="H483">
        <v>23</v>
      </c>
      <c r="I483">
        <v>23</v>
      </c>
      <c r="J483">
        <v>2012</v>
      </c>
      <c r="K483">
        <v>21</v>
      </c>
      <c r="L483">
        <v>20</v>
      </c>
      <c r="M483">
        <v>5059</v>
      </c>
      <c r="N483">
        <v>5072</v>
      </c>
      <c r="O483" t="s">
        <v>69</v>
      </c>
      <c r="P483" t="s">
        <v>3641</v>
      </c>
      <c r="Q483" t="s">
        <v>69</v>
      </c>
      <c r="R483">
        <v>22989358</v>
      </c>
      <c r="S483" t="s">
        <v>69</v>
      </c>
    </row>
    <row r="484" spans="1:19" x14ac:dyDescent="0.25">
      <c r="A484">
        <v>483</v>
      </c>
      <c r="B484" t="s">
        <v>3165</v>
      </c>
      <c r="C484" t="s">
        <v>3166</v>
      </c>
      <c r="D484" t="s">
        <v>3167</v>
      </c>
      <c r="E484" t="s">
        <v>332</v>
      </c>
      <c r="F484" t="s">
        <v>3168</v>
      </c>
      <c r="G484" t="s">
        <v>3169</v>
      </c>
      <c r="H484">
        <v>12</v>
      </c>
      <c r="I484">
        <v>16</v>
      </c>
      <c r="J484">
        <v>2013</v>
      </c>
      <c r="K484">
        <v>69</v>
      </c>
      <c r="L484">
        <v>3</v>
      </c>
      <c r="M484">
        <v>906</v>
      </c>
      <c r="N484">
        <v>918</v>
      </c>
      <c r="O484" t="s">
        <v>69</v>
      </c>
      <c r="P484" t="s">
        <v>3170</v>
      </c>
      <c r="Q484" t="s">
        <v>69</v>
      </c>
      <c r="R484">
        <v>23810993</v>
      </c>
      <c r="S484" t="s">
        <v>69</v>
      </c>
    </row>
    <row r="485" spans="1:19" x14ac:dyDescent="0.25">
      <c r="A485">
        <v>484</v>
      </c>
      <c r="B485" t="s">
        <v>4076</v>
      </c>
      <c r="C485" t="s">
        <v>4077</v>
      </c>
      <c r="D485" t="s">
        <v>4078</v>
      </c>
      <c r="E485" t="s">
        <v>416</v>
      </c>
      <c r="F485" t="s">
        <v>4079</v>
      </c>
      <c r="G485" t="s">
        <v>4080</v>
      </c>
      <c r="H485">
        <v>37</v>
      </c>
      <c r="I485">
        <v>37</v>
      </c>
      <c r="J485">
        <v>2011</v>
      </c>
      <c r="K485">
        <v>28</v>
      </c>
      <c r="L485">
        <v>4</v>
      </c>
      <c r="M485">
        <v>1505</v>
      </c>
      <c r="N485">
        <v>1517</v>
      </c>
      <c r="O485" t="s">
        <v>69</v>
      </c>
      <c r="P485" t="s">
        <v>4083</v>
      </c>
      <c r="Q485" t="s">
        <v>69</v>
      </c>
      <c r="R485">
        <v>21177316</v>
      </c>
      <c r="S485" t="s">
        <v>69</v>
      </c>
    </row>
    <row r="486" spans="1:19" x14ac:dyDescent="0.25">
      <c r="A486">
        <v>485</v>
      </c>
      <c r="B486" t="s">
        <v>3130</v>
      </c>
      <c r="C486" t="s">
        <v>3131</v>
      </c>
      <c r="D486" t="s">
        <v>3132</v>
      </c>
      <c r="E486" t="s">
        <v>544</v>
      </c>
      <c r="F486" t="s">
        <v>3133</v>
      </c>
      <c r="G486" t="s">
        <v>3134</v>
      </c>
      <c r="H486">
        <v>178</v>
      </c>
      <c r="I486">
        <v>179</v>
      </c>
      <c r="J486">
        <v>2014</v>
      </c>
      <c r="K486">
        <v>63</v>
      </c>
      <c r="L486">
        <v>1</v>
      </c>
      <c r="M486">
        <v>83</v>
      </c>
      <c r="N486">
        <v>95</v>
      </c>
      <c r="O486" t="s">
        <v>69</v>
      </c>
      <c r="P486" t="s">
        <v>3135</v>
      </c>
      <c r="Q486" t="s">
        <v>69</v>
      </c>
      <c r="R486">
        <v>24021724</v>
      </c>
      <c r="S486" t="s">
        <v>69</v>
      </c>
    </row>
    <row r="487" spans="1:19" x14ac:dyDescent="0.25">
      <c r="A487">
        <v>486</v>
      </c>
      <c r="B487" t="s">
        <v>1156</v>
      </c>
      <c r="C487" t="s">
        <v>1157</v>
      </c>
      <c r="D487" t="s">
        <v>1158</v>
      </c>
      <c r="E487" t="s">
        <v>72</v>
      </c>
      <c r="F487" t="s">
        <v>1159</v>
      </c>
      <c r="G487" t="s">
        <v>1160</v>
      </c>
      <c r="H487">
        <v>8</v>
      </c>
      <c r="I487">
        <v>8</v>
      </c>
      <c r="J487">
        <v>2018</v>
      </c>
      <c r="K487">
        <v>27</v>
      </c>
      <c r="L487">
        <v>21</v>
      </c>
      <c r="M487">
        <v>4200</v>
      </c>
      <c r="N487">
        <v>4212</v>
      </c>
      <c r="O487" t="s">
        <v>69</v>
      </c>
      <c r="P487" t="s">
        <v>1163</v>
      </c>
      <c r="Q487" t="s">
        <v>69</v>
      </c>
      <c r="R487">
        <v>30176075</v>
      </c>
      <c r="S487" t="s">
        <v>69</v>
      </c>
    </row>
    <row r="488" spans="1:19" x14ac:dyDescent="0.25">
      <c r="A488">
        <v>487</v>
      </c>
      <c r="B488" t="s">
        <v>2476</v>
      </c>
      <c r="C488" t="s">
        <v>2477</v>
      </c>
      <c r="D488" t="s">
        <v>2478</v>
      </c>
      <c r="E488" t="s">
        <v>348</v>
      </c>
      <c r="F488" t="s">
        <v>2479</v>
      </c>
      <c r="G488" t="s">
        <v>2480</v>
      </c>
      <c r="H488">
        <v>90</v>
      </c>
      <c r="I488">
        <v>90</v>
      </c>
      <c r="J488">
        <v>2015</v>
      </c>
      <c r="K488">
        <v>15</v>
      </c>
      <c r="L488" t="s">
        <v>69</v>
      </c>
      <c r="M488" t="s">
        <v>69</v>
      </c>
      <c r="N488" t="s">
        <v>69</v>
      </c>
      <c r="O488">
        <v>150</v>
      </c>
      <c r="P488" t="s">
        <v>2484</v>
      </c>
      <c r="Q488" t="s">
        <v>69</v>
      </c>
      <c r="R488">
        <v>26239519</v>
      </c>
      <c r="S488" t="s">
        <v>69</v>
      </c>
    </row>
    <row r="489" spans="1:19" x14ac:dyDescent="0.25">
      <c r="A489">
        <v>488</v>
      </c>
      <c r="B489" t="s">
        <v>3511</v>
      </c>
      <c r="C489" t="s">
        <v>3512</v>
      </c>
      <c r="D489" t="s">
        <v>3513</v>
      </c>
      <c r="E489" t="s">
        <v>1267</v>
      </c>
      <c r="F489" t="s">
        <v>69</v>
      </c>
      <c r="G489" t="s">
        <v>3514</v>
      </c>
      <c r="H489">
        <v>29</v>
      </c>
      <c r="I489">
        <v>29</v>
      </c>
      <c r="J489">
        <v>2013</v>
      </c>
      <c r="K489">
        <v>8</v>
      </c>
      <c r="L489">
        <v>2</v>
      </c>
      <c r="M489" t="s">
        <v>69</v>
      </c>
      <c r="N489" t="s">
        <v>69</v>
      </c>
      <c r="O489" t="s">
        <v>3518</v>
      </c>
      <c r="P489" t="s">
        <v>3519</v>
      </c>
      <c r="Q489" t="s">
        <v>69</v>
      </c>
      <c r="R489">
        <v>23437100</v>
      </c>
      <c r="S489" t="s">
        <v>69</v>
      </c>
    </row>
    <row r="490" spans="1:19" x14ac:dyDescent="0.25">
      <c r="A490">
        <v>489</v>
      </c>
      <c r="B490" t="s">
        <v>840</v>
      </c>
      <c r="C490" t="s">
        <v>841</v>
      </c>
      <c r="D490" t="s">
        <v>842</v>
      </c>
      <c r="E490" t="s">
        <v>332</v>
      </c>
      <c r="F490" t="s">
        <v>69</v>
      </c>
      <c r="G490" t="s">
        <v>843</v>
      </c>
      <c r="H490">
        <v>1</v>
      </c>
      <c r="I490">
        <v>2</v>
      </c>
      <c r="J490">
        <v>2019</v>
      </c>
      <c r="K490">
        <v>134</v>
      </c>
      <c r="L490" t="s">
        <v>69</v>
      </c>
      <c r="M490">
        <v>253</v>
      </c>
      <c r="N490">
        <v>268</v>
      </c>
      <c r="O490" t="s">
        <v>69</v>
      </c>
      <c r="P490" t="s">
        <v>846</v>
      </c>
      <c r="Q490" t="s">
        <v>69</v>
      </c>
      <c r="R490">
        <v>30708173</v>
      </c>
      <c r="S490" t="s">
        <v>69</v>
      </c>
    </row>
    <row r="491" spans="1:19" x14ac:dyDescent="0.25">
      <c r="A491">
        <v>490</v>
      </c>
      <c r="B491" t="s">
        <v>135</v>
      </c>
      <c r="C491" t="s">
        <v>136</v>
      </c>
      <c r="D491" t="s">
        <v>137</v>
      </c>
      <c r="E491" t="s">
        <v>111</v>
      </c>
      <c r="F491" t="s">
        <v>138</v>
      </c>
      <c r="G491" t="s">
        <v>139</v>
      </c>
      <c r="H491">
        <v>0</v>
      </c>
      <c r="I491">
        <v>0</v>
      </c>
      <c r="J491" t="s">
        <v>69</v>
      </c>
      <c r="K491" t="s">
        <v>69</v>
      </c>
      <c r="L491" t="s">
        <v>69</v>
      </c>
      <c r="M491" t="s">
        <v>69</v>
      </c>
      <c r="N491" t="s">
        <v>69</v>
      </c>
      <c r="O491" t="s">
        <v>69</v>
      </c>
      <c r="P491" t="s">
        <v>140</v>
      </c>
      <c r="Q491" t="s">
        <v>141</v>
      </c>
      <c r="R491" t="s">
        <v>69</v>
      </c>
      <c r="S491" t="s">
        <v>69</v>
      </c>
    </row>
    <row r="492" spans="1:19" x14ac:dyDescent="0.25">
      <c r="A492">
        <v>491</v>
      </c>
      <c r="B492" t="s">
        <v>2493</v>
      </c>
      <c r="C492" t="s">
        <v>2494</v>
      </c>
      <c r="D492" t="s">
        <v>2495</v>
      </c>
      <c r="E492" t="s">
        <v>146</v>
      </c>
      <c r="F492" t="s">
        <v>69</v>
      </c>
      <c r="G492" t="s">
        <v>2496</v>
      </c>
      <c r="H492">
        <v>4</v>
      </c>
      <c r="I492">
        <v>4</v>
      </c>
      <c r="J492">
        <v>2015</v>
      </c>
      <c r="K492">
        <v>160</v>
      </c>
      <c r="L492">
        <v>8</v>
      </c>
      <c r="M492">
        <v>1893</v>
      </c>
      <c r="N492">
        <v>1900</v>
      </c>
      <c r="O492" t="s">
        <v>69</v>
      </c>
      <c r="P492" t="s">
        <v>2498</v>
      </c>
      <c r="Q492" t="s">
        <v>69</v>
      </c>
      <c r="R492">
        <v>26014920</v>
      </c>
      <c r="S492" t="s">
        <v>69</v>
      </c>
    </row>
    <row r="493" spans="1:19" x14ac:dyDescent="0.25">
      <c r="A493">
        <v>492</v>
      </c>
      <c r="B493" t="s">
        <v>3775</v>
      </c>
      <c r="C493" t="s">
        <v>3776</v>
      </c>
      <c r="D493" t="s">
        <v>3777</v>
      </c>
      <c r="E493" t="s">
        <v>206</v>
      </c>
      <c r="F493" t="s">
        <v>3778</v>
      </c>
      <c r="G493" t="s">
        <v>3779</v>
      </c>
      <c r="H493">
        <v>10</v>
      </c>
      <c r="I493">
        <v>10</v>
      </c>
      <c r="J493">
        <v>2012</v>
      </c>
      <c r="K493">
        <v>2</v>
      </c>
      <c r="L493">
        <v>6</v>
      </c>
      <c r="M493">
        <v>1278</v>
      </c>
      <c r="N493">
        <v>1295</v>
      </c>
      <c r="O493" t="s">
        <v>69</v>
      </c>
      <c r="P493" t="s">
        <v>3780</v>
      </c>
      <c r="Q493" t="s">
        <v>69</v>
      </c>
      <c r="R493">
        <v>22833800</v>
      </c>
      <c r="S493" t="s">
        <v>69</v>
      </c>
    </row>
    <row r="494" spans="1:19" x14ac:dyDescent="0.25">
      <c r="A494">
        <v>493</v>
      </c>
      <c r="B494" t="s">
        <v>3726</v>
      </c>
      <c r="C494" t="s">
        <v>3727</v>
      </c>
      <c r="D494" t="s">
        <v>3728</v>
      </c>
      <c r="E494" t="s">
        <v>273</v>
      </c>
      <c r="F494" t="s">
        <v>3729</v>
      </c>
      <c r="G494" t="s">
        <v>3730</v>
      </c>
      <c r="H494">
        <v>17</v>
      </c>
      <c r="I494">
        <v>18</v>
      </c>
      <c r="J494">
        <v>2012</v>
      </c>
      <c r="K494">
        <v>129</v>
      </c>
      <c r="L494">
        <v>3</v>
      </c>
      <c r="M494">
        <v>427</v>
      </c>
      <c r="N494">
        <v>437</v>
      </c>
      <c r="O494" t="s">
        <v>69</v>
      </c>
      <c r="P494" t="s">
        <v>3731</v>
      </c>
      <c r="Q494" t="s">
        <v>69</v>
      </c>
      <c r="R494" t="s">
        <v>69</v>
      </c>
      <c r="S494" t="s">
        <v>69</v>
      </c>
    </row>
    <row r="495" spans="1:19" x14ac:dyDescent="0.25">
      <c r="A495">
        <v>494</v>
      </c>
      <c r="B495" t="s">
        <v>985</v>
      </c>
      <c r="C495" t="s">
        <v>986</v>
      </c>
      <c r="D495" t="s">
        <v>987</v>
      </c>
      <c r="E495" t="s">
        <v>386</v>
      </c>
      <c r="F495" t="s">
        <v>988</v>
      </c>
      <c r="G495" t="s">
        <v>989</v>
      </c>
      <c r="H495">
        <v>3</v>
      </c>
      <c r="I495">
        <v>3</v>
      </c>
      <c r="J495">
        <v>2019</v>
      </c>
      <c r="K495">
        <v>73</v>
      </c>
      <c r="L495">
        <v>1</v>
      </c>
      <c r="M495">
        <v>59</v>
      </c>
      <c r="N495">
        <v>72</v>
      </c>
      <c r="O495" t="s">
        <v>69</v>
      </c>
      <c r="P495" t="s">
        <v>992</v>
      </c>
      <c r="Q495" t="s">
        <v>69</v>
      </c>
      <c r="R495">
        <v>30421788</v>
      </c>
      <c r="S495" t="s">
        <v>69</v>
      </c>
    </row>
    <row r="496" spans="1:19" x14ac:dyDescent="0.25">
      <c r="A496">
        <v>495</v>
      </c>
      <c r="B496" t="s">
        <v>89</v>
      </c>
      <c r="C496" t="s">
        <v>90</v>
      </c>
      <c r="D496" t="s">
        <v>91</v>
      </c>
      <c r="E496" t="s">
        <v>92</v>
      </c>
      <c r="F496" t="s">
        <v>69</v>
      </c>
      <c r="G496" t="s">
        <v>93</v>
      </c>
      <c r="H496">
        <v>0</v>
      </c>
      <c r="I496">
        <v>0</v>
      </c>
      <c r="J496" t="s">
        <v>69</v>
      </c>
      <c r="K496" t="s">
        <v>69</v>
      </c>
      <c r="L496" t="s">
        <v>69</v>
      </c>
      <c r="M496" t="s">
        <v>69</v>
      </c>
      <c r="N496" t="s">
        <v>69</v>
      </c>
      <c r="O496" t="s">
        <v>69</v>
      </c>
      <c r="P496" t="s">
        <v>94</v>
      </c>
      <c r="Q496" t="s">
        <v>95</v>
      </c>
      <c r="R496" t="s">
        <v>69</v>
      </c>
      <c r="S496" t="s">
        <v>69</v>
      </c>
    </row>
    <row r="497" spans="1:19" x14ac:dyDescent="0.25">
      <c r="A497">
        <v>496</v>
      </c>
      <c r="B497" t="s">
        <v>869</v>
      </c>
      <c r="C497" t="s">
        <v>870</v>
      </c>
      <c r="D497" t="s">
        <v>871</v>
      </c>
      <c r="E497" t="s">
        <v>206</v>
      </c>
      <c r="F497" t="s">
        <v>872</v>
      </c>
      <c r="G497" t="s">
        <v>873</v>
      </c>
      <c r="H497">
        <v>3</v>
      </c>
      <c r="I497">
        <v>3</v>
      </c>
      <c r="J497">
        <v>2019</v>
      </c>
      <c r="K497">
        <v>9</v>
      </c>
      <c r="L497">
        <v>8</v>
      </c>
      <c r="M497">
        <v>4667</v>
      </c>
      <c r="N497">
        <v>4682</v>
      </c>
      <c r="O497" t="s">
        <v>69</v>
      </c>
      <c r="P497" t="s">
        <v>876</v>
      </c>
      <c r="Q497" t="s">
        <v>69</v>
      </c>
      <c r="R497">
        <v>31031934</v>
      </c>
      <c r="S497" t="s">
        <v>69</v>
      </c>
    </row>
    <row r="498" spans="1:19" x14ac:dyDescent="0.25">
      <c r="A498">
        <v>497</v>
      </c>
      <c r="B498" t="s">
        <v>5031</v>
      </c>
      <c r="C498" t="s">
        <v>5031</v>
      </c>
      <c r="D498" t="s">
        <v>5032</v>
      </c>
      <c r="E498" t="s">
        <v>4156</v>
      </c>
      <c r="F498" t="s">
        <v>69</v>
      </c>
      <c r="G498" t="s">
        <v>5033</v>
      </c>
      <c r="H498">
        <v>18</v>
      </c>
      <c r="I498">
        <v>19</v>
      </c>
      <c r="J498">
        <v>2005</v>
      </c>
      <c r="K498">
        <v>62</v>
      </c>
      <c r="L498">
        <v>11</v>
      </c>
      <c r="M498">
        <v>2548</v>
      </c>
      <c r="N498">
        <v>2559</v>
      </c>
      <c r="O498" t="s">
        <v>69</v>
      </c>
      <c r="P498" t="s">
        <v>5034</v>
      </c>
      <c r="Q498" t="s">
        <v>69</v>
      </c>
      <c r="R498" t="s">
        <v>69</v>
      </c>
      <c r="S498" t="s">
        <v>69</v>
      </c>
    </row>
    <row r="499" spans="1:19" x14ac:dyDescent="0.25">
      <c r="A499">
        <v>498</v>
      </c>
      <c r="B499" t="s">
        <v>1320</v>
      </c>
      <c r="C499" t="s">
        <v>1321</v>
      </c>
      <c r="D499" t="s">
        <v>1322</v>
      </c>
      <c r="E499" t="s">
        <v>544</v>
      </c>
      <c r="F499" t="s">
        <v>1323</v>
      </c>
      <c r="G499" t="s">
        <v>1324</v>
      </c>
      <c r="H499">
        <v>24</v>
      </c>
      <c r="I499">
        <v>25</v>
      </c>
      <c r="J499">
        <v>2018</v>
      </c>
      <c r="K499">
        <v>67</v>
      </c>
      <c r="L499">
        <v>4</v>
      </c>
      <c r="M499">
        <v>681</v>
      </c>
      <c r="N499">
        <v>699</v>
      </c>
      <c r="O499" t="s">
        <v>69</v>
      </c>
      <c r="P499" t="s">
        <v>1327</v>
      </c>
      <c r="Q499" t="s">
        <v>69</v>
      </c>
      <c r="R499">
        <v>29385552</v>
      </c>
      <c r="S499" t="s">
        <v>69</v>
      </c>
    </row>
    <row r="500" spans="1:19" x14ac:dyDescent="0.25">
      <c r="A500">
        <v>499</v>
      </c>
      <c r="B500" t="s">
        <v>3545</v>
      </c>
      <c r="C500" t="s">
        <v>3546</v>
      </c>
      <c r="D500" t="s">
        <v>3547</v>
      </c>
      <c r="E500" t="s">
        <v>72</v>
      </c>
      <c r="F500" t="s">
        <v>3548</v>
      </c>
      <c r="G500" t="s">
        <v>3549</v>
      </c>
      <c r="H500">
        <v>19</v>
      </c>
      <c r="I500">
        <v>19</v>
      </c>
      <c r="J500">
        <v>2013</v>
      </c>
      <c r="K500">
        <v>22</v>
      </c>
      <c r="L500">
        <v>2</v>
      </c>
      <c r="M500">
        <v>437</v>
      </c>
      <c r="N500">
        <v>449</v>
      </c>
      <c r="O500" t="s">
        <v>69</v>
      </c>
      <c r="P500" t="s">
        <v>3552</v>
      </c>
      <c r="Q500" t="s">
        <v>69</v>
      </c>
      <c r="R500">
        <v>23190404</v>
      </c>
      <c r="S500" t="s">
        <v>69</v>
      </c>
    </row>
    <row r="501" spans="1:19" x14ac:dyDescent="0.25">
      <c r="A501">
        <v>500</v>
      </c>
      <c r="B501" t="s">
        <v>4085</v>
      </c>
      <c r="C501" t="s">
        <v>4086</v>
      </c>
      <c r="D501" t="s">
        <v>4087</v>
      </c>
      <c r="E501" t="s">
        <v>386</v>
      </c>
      <c r="F501" t="s">
        <v>4088</v>
      </c>
      <c r="G501" t="s">
        <v>4089</v>
      </c>
      <c r="H501">
        <v>42</v>
      </c>
      <c r="I501">
        <v>45</v>
      </c>
      <c r="J501">
        <v>2011</v>
      </c>
      <c r="K501">
        <v>65</v>
      </c>
      <c r="L501">
        <v>4</v>
      </c>
      <c r="M501">
        <v>1181</v>
      </c>
      <c r="N501">
        <v>1194</v>
      </c>
      <c r="O501" t="s">
        <v>69</v>
      </c>
      <c r="P501" t="s">
        <v>4092</v>
      </c>
      <c r="Q501" t="s">
        <v>69</v>
      </c>
      <c r="R501">
        <v>21073451</v>
      </c>
      <c r="S501" t="s">
        <v>69</v>
      </c>
    </row>
    <row r="502" spans="1:19" x14ac:dyDescent="0.25">
      <c r="A502">
        <v>501</v>
      </c>
      <c r="B502" t="s">
        <v>2097</v>
      </c>
      <c r="C502" t="s">
        <v>2098</v>
      </c>
      <c r="D502" t="s">
        <v>2099</v>
      </c>
      <c r="E502" t="s">
        <v>332</v>
      </c>
      <c r="F502" t="s">
        <v>2100</v>
      </c>
      <c r="G502" t="s">
        <v>2101</v>
      </c>
      <c r="H502">
        <v>9</v>
      </c>
      <c r="I502">
        <v>11</v>
      </c>
      <c r="J502">
        <v>2016</v>
      </c>
      <c r="K502">
        <v>102</v>
      </c>
      <c r="L502" t="s">
        <v>69</v>
      </c>
      <c r="M502">
        <v>233</v>
      </c>
      <c r="N502">
        <v>245</v>
      </c>
      <c r="O502" t="s">
        <v>69</v>
      </c>
      <c r="P502" t="s">
        <v>2104</v>
      </c>
      <c r="Q502" t="s">
        <v>69</v>
      </c>
      <c r="R502">
        <v>27235550</v>
      </c>
      <c r="S502" t="s">
        <v>69</v>
      </c>
    </row>
    <row r="503" spans="1:19" x14ac:dyDescent="0.25">
      <c r="A503">
        <v>502</v>
      </c>
      <c r="B503" t="s">
        <v>3040</v>
      </c>
      <c r="C503" t="s">
        <v>3041</v>
      </c>
      <c r="D503" t="s">
        <v>3042</v>
      </c>
      <c r="E503" t="s">
        <v>348</v>
      </c>
      <c r="F503" t="s">
        <v>3043</v>
      </c>
      <c r="G503" t="s">
        <v>3044</v>
      </c>
      <c r="H503">
        <v>49</v>
      </c>
      <c r="I503">
        <v>54</v>
      </c>
      <c r="J503">
        <v>2014</v>
      </c>
      <c r="K503">
        <v>14</v>
      </c>
      <c r="L503" t="s">
        <v>69</v>
      </c>
      <c r="M503" t="s">
        <v>69</v>
      </c>
      <c r="N503" t="s">
        <v>69</v>
      </c>
      <c r="O503">
        <v>38</v>
      </c>
      <c r="P503" t="s">
        <v>3046</v>
      </c>
      <c r="Q503" t="s">
        <v>69</v>
      </c>
      <c r="R503">
        <v>24593138</v>
      </c>
      <c r="S503" t="s">
        <v>69</v>
      </c>
    </row>
    <row r="504" spans="1:19" x14ac:dyDescent="0.25">
      <c r="A504">
        <v>503</v>
      </c>
      <c r="B504" t="s">
        <v>1419</v>
      </c>
      <c r="C504" t="s">
        <v>1420</v>
      </c>
      <c r="D504" t="s">
        <v>1421</v>
      </c>
      <c r="E504" t="s">
        <v>376</v>
      </c>
      <c r="F504" t="s">
        <v>1422</v>
      </c>
      <c r="G504" t="s">
        <v>1423</v>
      </c>
      <c r="H504">
        <v>6</v>
      </c>
      <c r="I504">
        <v>6</v>
      </c>
      <c r="J504">
        <v>2018</v>
      </c>
      <c r="K504">
        <v>105</v>
      </c>
      <c r="L504">
        <v>3</v>
      </c>
      <c r="M504">
        <v>536</v>
      </c>
      <c r="N504">
        <v>548</v>
      </c>
      <c r="O504" t="s">
        <v>69</v>
      </c>
      <c r="P504" t="s">
        <v>1425</v>
      </c>
      <c r="Q504" t="s">
        <v>69</v>
      </c>
      <c r="R504">
        <v>29672830</v>
      </c>
      <c r="S504" t="s">
        <v>69</v>
      </c>
    </row>
    <row r="505" spans="1:19" x14ac:dyDescent="0.25">
      <c r="A505">
        <v>504</v>
      </c>
      <c r="B505" t="s">
        <v>2823</v>
      </c>
      <c r="C505" t="s">
        <v>2824</v>
      </c>
      <c r="D505" t="s">
        <v>2825</v>
      </c>
      <c r="E505" t="s">
        <v>72</v>
      </c>
      <c r="F505" t="s">
        <v>2826</v>
      </c>
      <c r="G505" t="s">
        <v>2827</v>
      </c>
      <c r="H505">
        <v>6</v>
      </c>
      <c r="I505">
        <v>6</v>
      </c>
      <c r="J505">
        <v>2014</v>
      </c>
      <c r="K505">
        <v>23</v>
      </c>
      <c r="L505">
        <v>19</v>
      </c>
      <c r="M505">
        <v>4799</v>
      </c>
      <c r="N505">
        <v>4812</v>
      </c>
      <c r="O505" t="s">
        <v>69</v>
      </c>
      <c r="P505" t="s">
        <v>2830</v>
      </c>
      <c r="Q505" t="s">
        <v>69</v>
      </c>
      <c r="R505">
        <v>25156032</v>
      </c>
      <c r="S505" t="s">
        <v>69</v>
      </c>
    </row>
    <row r="506" spans="1:19" x14ac:dyDescent="0.25">
      <c r="A506">
        <v>505</v>
      </c>
      <c r="B506" t="s">
        <v>1987</v>
      </c>
      <c r="C506" t="s">
        <v>1988</v>
      </c>
      <c r="D506" t="s">
        <v>1989</v>
      </c>
      <c r="E506" t="s">
        <v>332</v>
      </c>
      <c r="F506" t="s">
        <v>1990</v>
      </c>
      <c r="G506" t="s">
        <v>1991</v>
      </c>
      <c r="H506">
        <v>3</v>
      </c>
      <c r="I506">
        <v>8</v>
      </c>
      <c r="J506">
        <v>2016</v>
      </c>
      <c r="K506">
        <v>105</v>
      </c>
      <c r="L506" t="s">
        <v>69</v>
      </c>
      <c r="M506">
        <v>96</v>
      </c>
      <c r="N506">
        <v>101</v>
      </c>
      <c r="O506" t="s">
        <v>69</v>
      </c>
      <c r="P506" t="s">
        <v>1994</v>
      </c>
      <c r="Q506" t="s">
        <v>69</v>
      </c>
      <c r="R506">
        <v>27566415</v>
      </c>
      <c r="S506" t="s">
        <v>69</v>
      </c>
    </row>
    <row r="507" spans="1:19" x14ac:dyDescent="0.25">
      <c r="A507">
        <v>506</v>
      </c>
      <c r="B507" t="s">
        <v>4171</v>
      </c>
      <c r="C507" t="s">
        <v>4172</v>
      </c>
      <c r="D507" t="s">
        <v>4173</v>
      </c>
      <c r="E507" t="s">
        <v>473</v>
      </c>
      <c r="F507" t="s">
        <v>4174</v>
      </c>
      <c r="G507" t="s">
        <v>4175</v>
      </c>
      <c r="H507">
        <v>12</v>
      </c>
      <c r="I507">
        <v>12</v>
      </c>
      <c r="J507">
        <v>2011</v>
      </c>
      <c r="K507">
        <v>3</v>
      </c>
      <c r="L507" t="s">
        <v>69</v>
      </c>
      <c r="M507">
        <v>1324</v>
      </c>
      <c r="N507">
        <v>1328</v>
      </c>
      <c r="O507" t="s">
        <v>69</v>
      </c>
      <c r="P507" t="s">
        <v>4178</v>
      </c>
      <c r="Q507" t="s">
        <v>69</v>
      </c>
      <c r="R507">
        <v>22016336</v>
      </c>
      <c r="S507" t="s">
        <v>69</v>
      </c>
    </row>
    <row r="508" spans="1:19" x14ac:dyDescent="0.25">
      <c r="A508">
        <v>507</v>
      </c>
      <c r="B508" t="s">
        <v>1684</v>
      </c>
      <c r="C508" t="s">
        <v>1685</v>
      </c>
      <c r="D508" t="s">
        <v>1686</v>
      </c>
      <c r="E508" t="s">
        <v>332</v>
      </c>
      <c r="F508" t="s">
        <v>1687</v>
      </c>
      <c r="G508" t="s">
        <v>1688</v>
      </c>
      <c r="H508">
        <v>7</v>
      </c>
      <c r="I508">
        <v>7</v>
      </c>
      <c r="J508">
        <v>2017</v>
      </c>
      <c r="K508">
        <v>114</v>
      </c>
      <c r="L508" t="s">
        <v>69</v>
      </c>
      <c r="M508">
        <v>189</v>
      </c>
      <c r="N508">
        <v>198</v>
      </c>
      <c r="O508" t="s">
        <v>69</v>
      </c>
      <c r="P508" t="s">
        <v>1691</v>
      </c>
      <c r="Q508" t="s">
        <v>69</v>
      </c>
      <c r="R508">
        <v>28645767</v>
      </c>
      <c r="S508" t="s">
        <v>69</v>
      </c>
    </row>
    <row r="509" spans="1:19" x14ac:dyDescent="0.25">
      <c r="A509">
        <v>508</v>
      </c>
      <c r="B509" t="s">
        <v>1911</v>
      </c>
      <c r="C509" t="s">
        <v>1912</v>
      </c>
      <c r="D509" t="s">
        <v>1913</v>
      </c>
      <c r="E509" t="s">
        <v>394</v>
      </c>
      <c r="F509" t="s">
        <v>1914</v>
      </c>
      <c r="G509" t="s">
        <v>1915</v>
      </c>
      <c r="H509">
        <v>311</v>
      </c>
      <c r="I509">
        <v>313</v>
      </c>
      <c r="J509">
        <v>2017</v>
      </c>
      <c r="K509">
        <v>114</v>
      </c>
      <c r="L509">
        <v>7</v>
      </c>
      <c r="M509">
        <v>1607</v>
      </c>
      <c r="N509">
        <v>1612</v>
      </c>
      <c r="O509" t="s">
        <v>69</v>
      </c>
      <c r="P509" t="s">
        <v>1917</v>
      </c>
      <c r="Q509" t="s">
        <v>69</v>
      </c>
      <c r="R509">
        <v>28137871</v>
      </c>
      <c r="S509" t="s">
        <v>69</v>
      </c>
    </row>
    <row r="510" spans="1:19" x14ac:dyDescent="0.25">
      <c r="A510">
        <v>509</v>
      </c>
      <c r="B510" t="s">
        <v>1255</v>
      </c>
      <c r="C510" t="s">
        <v>1256</v>
      </c>
      <c r="D510" t="s">
        <v>1257</v>
      </c>
      <c r="E510" t="s">
        <v>332</v>
      </c>
      <c r="F510" t="s">
        <v>1258</v>
      </c>
      <c r="G510" t="s">
        <v>1259</v>
      </c>
      <c r="H510">
        <v>11</v>
      </c>
      <c r="I510">
        <v>10</v>
      </c>
      <c r="J510">
        <v>2018</v>
      </c>
      <c r="K510">
        <v>126</v>
      </c>
      <c r="L510" t="s">
        <v>69</v>
      </c>
      <c r="M510">
        <v>105</v>
      </c>
      <c r="N510">
        <v>115</v>
      </c>
      <c r="O510" t="s">
        <v>69</v>
      </c>
      <c r="P510" t="s">
        <v>1262</v>
      </c>
      <c r="Q510" t="s">
        <v>69</v>
      </c>
      <c r="R510">
        <v>29626665</v>
      </c>
      <c r="S510" t="s">
        <v>69</v>
      </c>
    </row>
    <row r="511" spans="1:19" x14ac:dyDescent="0.25">
      <c r="A511">
        <v>510</v>
      </c>
      <c r="B511" t="s">
        <v>4473</v>
      </c>
      <c r="C511" t="s">
        <v>4474</v>
      </c>
      <c r="D511" t="s">
        <v>4475</v>
      </c>
      <c r="E511" t="s">
        <v>416</v>
      </c>
      <c r="F511" t="s">
        <v>4476</v>
      </c>
      <c r="G511" t="s">
        <v>4477</v>
      </c>
      <c r="H511">
        <v>52</v>
      </c>
      <c r="I511">
        <v>57</v>
      </c>
      <c r="J511">
        <v>2009</v>
      </c>
      <c r="K511">
        <v>26</v>
      </c>
      <c r="L511">
        <v>5</v>
      </c>
      <c r="M511">
        <v>1017</v>
      </c>
      <c r="N511">
        <v>1027</v>
      </c>
      <c r="O511" t="s">
        <v>69</v>
      </c>
      <c r="P511" t="s">
        <v>4478</v>
      </c>
      <c r="Q511" t="s">
        <v>69</v>
      </c>
      <c r="R511">
        <v>19221007</v>
      </c>
      <c r="S511" t="s">
        <v>69</v>
      </c>
    </row>
    <row r="512" spans="1:19" x14ac:dyDescent="0.25">
      <c r="A512">
        <v>511</v>
      </c>
      <c r="B512" t="s">
        <v>4581</v>
      </c>
      <c r="C512" t="s">
        <v>4582</v>
      </c>
      <c r="D512" t="s">
        <v>4583</v>
      </c>
      <c r="E512" t="s">
        <v>1849</v>
      </c>
      <c r="F512" t="s">
        <v>69</v>
      </c>
      <c r="G512" t="s">
        <v>4584</v>
      </c>
      <c r="H512">
        <v>27</v>
      </c>
      <c r="I512">
        <v>27</v>
      </c>
      <c r="J512">
        <v>2008</v>
      </c>
      <c r="K512">
        <v>83</v>
      </c>
      <c r="L512">
        <v>6</v>
      </c>
      <c r="M512">
        <v>737</v>
      </c>
      <c r="N512">
        <v>743</v>
      </c>
      <c r="O512" t="s">
        <v>69</v>
      </c>
      <c r="P512" t="s">
        <v>4587</v>
      </c>
      <c r="Q512" t="s">
        <v>69</v>
      </c>
      <c r="R512">
        <v>19012875</v>
      </c>
      <c r="S512" t="s">
        <v>69</v>
      </c>
    </row>
    <row r="513" spans="1:19" x14ac:dyDescent="0.25">
      <c r="A513">
        <v>512</v>
      </c>
      <c r="B513" t="s">
        <v>4607</v>
      </c>
      <c r="C513" t="s">
        <v>4608</v>
      </c>
      <c r="D513" t="s">
        <v>4609</v>
      </c>
      <c r="E513" t="s">
        <v>72</v>
      </c>
      <c r="F513" t="s">
        <v>4610</v>
      </c>
      <c r="G513" t="s">
        <v>4611</v>
      </c>
      <c r="H513">
        <v>60</v>
      </c>
      <c r="I513">
        <v>62</v>
      </c>
      <c r="J513">
        <v>2008</v>
      </c>
      <c r="K513">
        <v>17</v>
      </c>
      <c r="L513">
        <v>24</v>
      </c>
      <c r="M513">
        <v>5364</v>
      </c>
      <c r="N513">
        <v>5377</v>
      </c>
      <c r="O513" t="s">
        <v>69</v>
      </c>
      <c r="P513" t="s">
        <v>4613</v>
      </c>
      <c r="Q513" t="s">
        <v>69</v>
      </c>
      <c r="R513">
        <v>19121003</v>
      </c>
      <c r="S513" t="s">
        <v>69</v>
      </c>
    </row>
    <row r="514" spans="1:19" x14ac:dyDescent="0.25">
      <c r="A514">
        <v>513</v>
      </c>
      <c r="B514" t="s">
        <v>3997</v>
      </c>
      <c r="C514" t="s">
        <v>3998</v>
      </c>
      <c r="D514" t="s">
        <v>3999</v>
      </c>
      <c r="E514" t="s">
        <v>3328</v>
      </c>
      <c r="F514" t="s">
        <v>4000</v>
      </c>
      <c r="G514" t="s">
        <v>4001</v>
      </c>
      <c r="H514">
        <v>36</v>
      </c>
      <c r="I514">
        <v>36</v>
      </c>
      <c r="J514">
        <v>2011</v>
      </c>
      <c r="K514">
        <v>80</v>
      </c>
      <c r="L514">
        <v>2</v>
      </c>
      <c r="M514">
        <v>100</v>
      </c>
      <c r="N514">
        <v>113</v>
      </c>
      <c r="O514" t="s">
        <v>69</v>
      </c>
      <c r="P514" t="s">
        <v>4002</v>
      </c>
      <c r="Q514" t="s">
        <v>69</v>
      </c>
      <c r="R514">
        <v>21514313</v>
      </c>
      <c r="S514" t="s">
        <v>69</v>
      </c>
    </row>
    <row r="515" spans="1:19" x14ac:dyDescent="0.25">
      <c r="A515">
        <v>514</v>
      </c>
      <c r="B515" t="s">
        <v>4489</v>
      </c>
      <c r="C515" t="s">
        <v>4490</v>
      </c>
      <c r="D515" t="s">
        <v>4491</v>
      </c>
      <c r="E515" t="s">
        <v>1302</v>
      </c>
      <c r="F515" t="s">
        <v>4492</v>
      </c>
      <c r="G515" t="s">
        <v>4493</v>
      </c>
      <c r="H515">
        <v>19</v>
      </c>
      <c r="I515">
        <v>19</v>
      </c>
      <c r="J515">
        <v>2009</v>
      </c>
      <c r="K515">
        <v>10</v>
      </c>
      <c r="L515">
        <v>2</v>
      </c>
      <c r="M515">
        <v>269</v>
      </c>
      <c r="N515">
        <v>279</v>
      </c>
      <c r="O515" t="s">
        <v>69</v>
      </c>
      <c r="P515" t="s">
        <v>4494</v>
      </c>
      <c r="Q515" t="s">
        <v>69</v>
      </c>
      <c r="R515" t="s">
        <v>69</v>
      </c>
      <c r="S515" t="s">
        <v>69</v>
      </c>
    </row>
    <row r="516" spans="1:19" x14ac:dyDescent="0.25">
      <c r="A516">
        <v>515</v>
      </c>
      <c r="B516" t="s">
        <v>4296</v>
      </c>
      <c r="C516" t="s">
        <v>4297</v>
      </c>
      <c r="D516" t="s">
        <v>4298</v>
      </c>
      <c r="E516" t="s">
        <v>4299</v>
      </c>
      <c r="F516" t="s">
        <v>4300</v>
      </c>
      <c r="G516" t="s">
        <v>4301</v>
      </c>
      <c r="H516">
        <v>35</v>
      </c>
      <c r="I516">
        <v>35</v>
      </c>
      <c r="J516">
        <v>2010</v>
      </c>
      <c r="K516">
        <v>28</v>
      </c>
      <c r="L516" t="s">
        <v>69</v>
      </c>
      <c r="M516" t="s">
        <v>4305</v>
      </c>
      <c r="N516" t="s">
        <v>4306</v>
      </c>
      <c r="O516" t="s">
        <v>69</v>
      </c>
      <c r="P516" t="s">
        <v>4307</v>
      </c>
      <c r="Q516" t="s">
        <v>69</v>
      </c>
      <c r="R516">
        <v>20510742</v>
      </c>
      <c r="S516" t="s">
        <v>69</v>
      </c>
    </row>
    <row r="517" spans="1:19" x14ac:dyDescent="0.25">
      <c r="A517">
        <v>516</v>
      </c>
      <c r="B517" t="s">
        <v>2206</v>
      </c>
      <c r="C517" t="s">
        <v>2207</v>
      </c>
      <c r="D517" t="s">
        <v>2208</v>
      </c>
      <c r="E517" t="s">
        <v>1302</v>
      </c>
      <c r="F517" t="s">
        <v>2209</v>
      </c>
      <c r="G517" t="s">
        <v>2210</v>
      </c>
      <c r="H517">
        <v>6</v>
      </c>
      <c r="I517">
        <v>7</v>
      </c>
      <c r="J517">
        <v>2016</v>
      </c>
      <c r="K517">
        <v>17</v>
      </c>
      <c r="L517">
        <v>3</v>
      </c>
      <c r="M517">
        <v>715</v>
      </c>
      <c r="N517">
        <v>725</v>
      </c>
      <c r="O517" t="s">
        <v>69</v>
      </c>
      <c r="P517" t="s">
        <v>2212</v>
      </c>
      <c r="Q517" t="s">
        <v>69</v>
      </c>
      <c r="R517" t="s">
        <v>69</v>
      </c>
      <c r="S517" t="s">
        <v>69</v>
      </c>
    </row>
    <row r="518" spans="1:19" x14ac:dyDescent="0.25">
      <c r="A518">
        <v>517</v>
      </c>
      <c r="B518" t="s">
        <v>1856</v>
      </c>
      <c r="C518" t="s">
        <v>1857</v>
      </c>
      <c r="D518" t="s">
        <v>1858</v>
      </c>
      <c r="E518" t="s">
        <v>332</v>
      </c>
      <c r="F518" t="s">
        <v>1859</v>
      </c>
      <c r="G518" t="s">
        <v>1860</v>
      </c>
      <c r="H518">
        <v>15</v>
      </c>
      <c r="I518">
        <v>15</v>
      </c>
      <c r="J518">
        <v>2017</v>
      </c>
      <c r="K518">
        <v>109</v>
      </c>
      <c r="L518" t="s">
        <v>69</v>
      </c>
      <c r="M518">
        <v>283</v>
      </c>
      <c r="N518">
        <v>295</v>
      </c>
      <c r="O518" t="s">
        <v>69</v>
      </c>
      <c r="P518" t="s">
        <v>1863</v>
      </c>
      <c r="Q518" t="s">
        <v>69</v>
      </c>
      <c r="R518">
        <v>28089841</v>
      </c>
      <c r="S518" t="s">
        <v>69</v>
      </c>
    </row>
    <row r="519" spans="1:19" x14ac:dyDescent="0.25">
      <c r="A519">
        <v>518</v>
      </c>
      <c r="B519" t="s">
        <v>4060</v>
      </c>
      <c r="C519" t="s">
        <v>4061</v>
      </c>
      <c r="D519" t="s">
        <v>4062</v>
      </c>
      <c r="E519" t="s">
        <v>4063</v>
      </c>
      <c r="F519" t="s">
        <v>69</v>
      </c>
      <c r="G519" t="s">
        <v>4064</v>
      </c>
      <c r="H519">
        <v>12</v>
      </c>
      <c r="I519">
        <v>12</v>
      </c>
      <c r="J519">
        <v>2011</v>
      </c>
      <c r="K519">
        <v>89</v>
      </c>
      <c r="L519">
        <v>4</v>
      </c>
      <c r="M519">
        <v>255</v>
      </c>
      <c r="N519">
        <v>266</v>
      </c>
      <c r="O519" t="s">
        <v>69</v>
      </c>
      <c r="P519" t="s">
        <v>4065</v>
      </c>
      <c r="Q519" t="s">
        <v>69</v>
      </c>
      <c r="R519" t="s">
        <v>69</v>
      </c>
      <c r="S519" t="s">
        <v>69</v>
      </c>
    </row>
    <row r="520" spans="1:19" x14ac:dyDescent="0.25">
      <c r="A520">
        <v>519</v>
      </c>
      <c r="B520" t="s">
        <v>3925</v>
      </c>
      <c r="C520" t="s">
        <v>3926</v>
      </c>
      <c r="D520" t="s">
        <v>3927</v>
      </c>
      <c r="E520" t="s">
        <v>394</v>
      </c>
      <c r="F520" t="s">
        <v>3928</v>
      </c>
      <c r="G520" t="s">
        <v>3929</v>
      </c>
      <c r="H520">
        <v>36</v>
      </c>
      <c r="I520">
        <v>36</v>
      </c>
      <c r="J520">
        <v>2011</v>
      </c>
      <c r="K520">
        <v>108</v>
      </c>
      <c r="L520">
        <v>41</v>
      </c>
      <c r="M520">
        <v>17052</v>
      </c>
      <c r="N520">
        <v>17057</v>
      </c>
      <c r="O520" t="s">
        <v>69</v>
      </c>
      <c r="P520" t="s">
        <v>3933</v>
      </c>
      <c r="Q520" t="s">
        <v>69</v>
      </c>
      <c r="R520">
        <v>21949404</v>
      </c>
      <c r="S520" t="s">
        <v>69</v>
      </c>
    </row>
    <row r="521" spans="1:19" x14ac:dyDescent="0.25">
      <c r="A521">
        <v>520</v>
      </c>
      <c r="B521" t="s">
        <v>4042</v>
      </c>
      <c r="C521" t="s">
        <v>4043</v>
      </c>
      <c r="D521" t="s">
        <v>4044</v>
      </c>
      <c r="E521" t="s">
        <v>454</v>
      </c>
      <c r="F521" t="s">
        <v>69</v>
      </c>
      <c r="G521" t="s">
        <v>4045</v>
      </c>
      <c r="H521">
        <v>32</v>
      </c>
      <c r="I521">
        <v>32</v>
      </c>
      <c r="J521">
        <v>2011</v>
      </c>
      <c r="K521">
        <v>7</v>
      </c>
      <c r="L521">
        <v>6</v>
      </c>
      <c r="M521" t="s">
        <v>69</v>
      </c>
      <c r="N521" t="s">
        <v>69</v>
      </c>
      <c r="O521" t="s">
        <v>4047</v>
      </c>
      <c r="P521" t="s">
        <v>4048</v>
      </c>
      <c r="Q521" t="s">
        <v>69</v>
      </c>
      <c r="R521">
        <v>21698142</v>
      </c>
      <c r="S521" t="s">
        <v>69</v>
      </c>
    </row>
    <row r="522" spans="1:19" x14ac:dyDescent="0.25">
      <c r="A522">
        <v>521</v>
      </c>
      <c r="B522" t="s">
        <v>4264</v>
      </c>
      <c r="C522" t="s">
        <v>4265</v>
      </c>
      <c r="D522" t="s">
        <v>4266</v>
      </c>
      <c r="E522" t="s">
        <v>2083</v>
      </c>
      <c r="F522" t="s">
        <v>69</v>
      </c>
      <c r="G522" t="s">
        <v>4267</v>
      </c>
      <c r="H522">
        <v>15</v>
      </c>
      <c r="I522">
        <v>15</v>
      </c>
      <c r="J522">
        <v>2010</v>
      </c>
      <c r="K522">
        <v>20</v>
      </c>
      <c r="L522">
        <v>10</v>
      </c>
      <c r="M522">
        <v>1327</v>
      </c>
      <c r="N522">
        <v>1334</v>
      </c>
      <c r="O522" t="s">
        <v>69</v>
      </c>
      <c r="P522" t="s">
        <v>4268</v>
      </c>
      <c r="Q522" t="s">
        <v>69</v>
      </c>
      <c r="R522">
        <v>20693481</v>
      </c>
      <c r="S522" t="s">
        <v>69</v>
      </c>
    </row>
    <row r="523" spans="1:19" x14ac:dyDescent="0.25">
      <c r="A523">
        <v>522</v>
      </c>
      <c r="B523" t="s">
        <v>1947</v>
      </c>
      <c r="C523" t="s">
        <v>1948</v>
      </c>
      <c r="D523" t="s">
        <v>1949</v>
      </c>
      <c r="E523" t="s">
        <v>1950</v>
      </c>
      <c r="F523" t="s">
        <v>69</v>
      </c>
      <c r="G523" t="s">
        <v>1951</v>
      </c>
      <c r="H523">
        <v>117</v>
      </c>
      <c r="I523">
        <v>117</v>
      </c>
      <c r="J523">
        <v>2017</v>
      </c>
      <c r="K523">
        <v>49</v>
      </c>
      <c r="L523">
        <v>2</v>
      </c>
      <c r="M523">
        <v>303</v>
      </c>
      <c r="N523">
        <v>309</v>
      </c>
      <c r="O523" t="s">
        <v>69</v>
      </c>
      <c r="P523" t="s">
        <v>1952</v>
      </c>
      <c r="Q523" t="s">
        <v>69</v>
      </c>
      <c r="R523">
        <v>28024154</v>
      </c>
      <c r="S523" t="s">
        <v>69</v>
      </c>
    </row>
    <row r="524" spans="1:19" x14ac:dyDescent="0.25">
      <c r="A524">
        <v>523</v>
      </c>
      <c r="B524" t="s">
        <v>731</v>
      </c>
      <c r="C524" t="s">
        <v>732</v>
      </c>
      <c r="D524" t="s">
        <v>733</v>
      </c>
      <c r="E524" t="s">
        <v>406</v>
      </c>
      <c r="F524" t="s">
        <v>734</v>
      </c>
      <c r="G524" t="s">
        <v>735</v>
      </c>
      <c r="H524">
        <v>4</v>
      </c>
      <c r="I524">
        <v>4</v>
      </c>
      <c r="J524">
        <v>2019</v>
      </c>
      <c r="K524">
        <v>17</v>
      </c>
      <c r="L524">
        <v>5</v>
      </c>
      <c r="M524">
        <v>491</v>
      </c>
      <c r="N524">
        <v>508</v>
      </c>
      <c r="O524" t="s">
        <v>69</v>
      </c>
      <c r="P524" t="s">
        <v>739</v>
      </c>
      <c r="Q524" t="s">
        <v>740</v>
      </c>
      <c r="R524" t="s">
        <v>69</v>
      </c>
      <c r="S524" t="s">
        <v>69</v>
      </c>
    </row>
    <row r="525" spans="1:19" x14ac:dyDescent="0.25">
      <c r="A525">
        <v>524</v>
      </c>
      <c r="B525" t="s">
        <v>4716</v>
      </c>
      <c r="C525" t="s">
        <v>4717</v>
      </c>
      <c r="D525" t="s">
        <v>4718</v>
      </c>
      <c r="E525" t="s">
        <v>1168</v>
      </c>
      <c r="F525" t="s">
        <v>69</v>
      </c>
      <c r="G525" t="s">
        <v>4719</v>
      </c>
      <c r="H525">
        <v>31</v>
      </c>
      <c r="I525">
        <v>31</v>
      </c>
      <c r="J525">
        <v>2008</v>
      </c>
      <c r="K525">
        <v>178</v>
      </c>
      <c r="L525">
        <v>3</v>
      </c>
      <c r="M525">
        <v>1385</v>
      </c>
      <c r="N525">
        <v>1398</v>
      </c>
      <c r="O525" t="s">
        <v>69</v>
      </c>
      <c r="P525" t="s">
        <v>4721</v>
      </c>
      <c r="Q525" t="s">
        <v>69</v>
      </c>
      <c r="R525">
        <v>18245342</v>
      </c>
      <c r="S525" t="s">
        <v>69</v>
      </c>
    </row>
    <row r="526" spans="1:19" x14ac:dyDescent="0.25">
      <c r="A526">
        <v>525</v>
      </c>
      <c r="B526" t="s">
        <v>2935</v>
      </c>
      <c r="C526" t="s">
        <v>2936</v>
      </c>
      <c r="D526" t="s">
        <v>2937</v>
      </c>
      <c r="E526" t="s">
        <v>206</v>
      </c>
      <c r="F526" t="s">
        <v>2938</v>
      </c>
      <c r="G526" t="s">
        <v>2939</v>
      </c>
      <c r="H526">
        <v>17</v>
      </c>
      <c r="I526">
        <v>17</v>
      </c>
      <c r="J526">
        <v>2014</v>
      </c>
      <c r="K526">
        <v>4</v>
      </c>
      <c r="L526">
        <v>14</v>
      </c>
      <c r="M526">
        <v>2848</v>
      </c>
      <c r="N526">
        <v>2866</v>
      </c>
      <c r="O526" t="s">
        <v>69</v>
      </c>
      <c r="P526" t="s">
        <v>2942</v>
      </c>
      <c r="Q526" t="s">
        <v>69</v>
      </c>
      <c r="R526">
        <v>25165524</v>
      </c>
      <c r="S526" t="s">
        <v>69</v>
      </c>
    </row>
    <row r="527" spans="1:19" x14ac:dyDescent="0.25">
      <c r="A527">
        <v>526</v>
      </c>
      <c r="B527" t="s">
        <v>2581</v>
      </c>
      <c r="C527" t="s">
        <v>2582</v>
      </c>
      <c r="D527" t="s">
        <v>2583</v>
      </c>
      <c r="E527" t="s">
        <v>2083</v>
      </c>
      <c r="F527" t="s">
        <v>69</v>
      </c>
      <c r="G527" t="s">
        <v>2584</v>
      </c>
      <c r="H527">
        <v>37</v>
      </c>
      <c r="I527">
        <v>37</v>
      </c>
      <c r="J527">
        <v>2015</v>
      </c>
      <c r="K527">
        <v>25</v>
      </c>
      <c r="L527">
        <v>5</v>
      </c>
      <c r="M527">
        <v>667</v>
      </c>
      <c r="N527">
        <v>678</v>
      </c>
      <c r="O527" t="s">
        <v>69</v>
      </c>
      <c r="P527" t="s">
        <v>2587</v>
      </c>
      <c r="Q527" t="s">
        <v>69</v>
      </c>
      <c r="R527">
        <v>25783854</v>
      </c>
      <c r="S527" t="s">
        <v>69</v>
      </c>
    </row>
    <row r="528" spans="1:19" x14ac:dyDescent="0.25">
      <c r="A528">
        <v>527</v>
      </c>
      <c r="B528" t="s">
        <v>2977</v>
      </c>
      <c r="C528" t="s">
        <v>2978</v>
      </c>
      <c r="D528" t="s">
        <v>2979</v>
      </c>
      <c r="E528" t="s">
        <v>1904</v>
      </c>
      <c r="F528" t="s">
        <v>2980</v>
      </c>
      <c r="G528" t="s">
        <v>2981</v>
      </c>
      <c r="H528">
        <v>3</v>
      </c>
      <c r="I528">
        <v>3</v>
      </c>
      <c r="J528">
        <v>2014</v>
      </c>
      <c r="K528">
        <v>24</v>
      </c>
      <c r="L528" t="s">
        <v>69</v>
      </c>
      <c r="M528">
        <v>167</v>
      </c>
      <c r="N528">
        <v>176</v>
      </c>
      <c r="O528" t="s">
        <v>69</v>
      </c>
      <c r="P528" t="s">
        <v>2983</v>
      </c>
      <c r="Q528" t="s">
        <v>69</v>
      </c>
      <c r="R528">
        <v>24681265</v>
      </c>
      <c r="S528" t="s">
        <v>69</v>
      </c>
    </row>
    <row r="529" spans="1:19" x14ac:dyDescent="0.25">
      <c r="A529">
        <v>528</v>
      </c>
      <c r="B529" t="s">
        <v>1405</v>
      </c>
      <c r="C529" t="s">
        <v>1406</v>
      </c>
      <c r="D529" t="s">
        <v>1407</v>
      </c>
      <c r="E529" t="s">
        <v>332</v>
      </c>
      <c r="F529" t="s">
        <v>1408</v>
      </c>
      <c r="G529" t="s">
        <v>1409</v>
      </c>
      <c r="H529">
        <v>9</v>
      </c>
      <c r="I529">
        <v>9</v>
      </c>
      <c r="J529">
        <v>2018</v>
      </c>
      <c r="K529">
        <v>121</v>
      </c>
      <c r="L529" t="s">
        <v>69</v>
      </c>
      <c r="M529">
        <v>61</v>
      </c>
      <c r="N529">
        <v>70</v>
      </c>
      <c r="O529" t="s">
        <v>69</v>
      </c>
      <c r="P529" t="s">
        <v>1410</v>
      </c>
      <c r="Q529" t="s">
        <v>69</v>
      </c>
      <c r="R529">
        <v>29242165</v>
      </c>
      <c r="S529" t="s">
        <v>69</v>
      </c>
    </row>
    <row r="530" spans="1:19" x14ac:dyDescent="0.25">
      <c r="A530">
        <v>529</v>
      </c>
      <c r="B530" t="s">
        <v>2865</v>
      </c>
      <c r="C530" t="s">
        <v>2866</v>
      </c>
      <c r="D530" t="s">
        <v>2867</v>
      </c>
      <c r="E530" t="s">
        <v>1031</v>
      </c>
      <c r="F530" t="s">
        <v>2868</v>
      </c>
      <c r="G530" t="s">
        <v>2869</v>
      </c>
      <c r="H530">
        <v>7</v>
      </c>
      <c r="I530">
        <v>7</v>
      </c>
      <c r="J530">
        <v>2014</v>
      </c>
      <c r="K530">
        <v>113</v>
      </c>
      <c r="L530">
        <v>1</v>
      </c>
      <c r="M530">
        <v>136</v>
      </c>
      <c r="N530">
        <v>148</v>
      </c>
      <c r="O530" t="s">
        <v>69</v>
      </c>
      <c r="P530" t="s">
        <v>2872</v>
      </c>
      <c r="Q530" t="s">
        <v>69</v>
      </c>
      <c r="R530" t="s">
        <v>69</v>
      </c>
      <c r="S530" t="s">
        <v>69</v>
      </c>
    </row>
    <row r="531" spans="1:19" x14ac:dyDescent="0.25">
      <c r="A531">
        <v>530</v>
      </c>
      <c r="B531" t="s">
        <v>760</v>
      </c>
      <c r="C531" t="s">
        <v>761</v>
      </c>
      <c r="D531" t="s">
        <v>762</v>
      </c>
      <c r="E531" t="s">
        <v>72</v>
      </c>
      <c r="F531" t="s">
        <v>763</v>
      </c>
      <c r="G531" t="s">
        <v>764</v>
      </c>
      <c r="H531">
        <v>3</v>
      </c>
      <c r="I531">
        <v>4</v>
      </c>
      <c r="J531">
        <v>2019</v>
      </c>
      <c r="K531">
        <v>28</v>
      </c>
      <c r="L531">
        <v>15</v>
      </c>
      <c r="M531">
        <v>3572</v>
      </c>
      <c r="N531">
        <v>3586</v>
      </c>
      <c r="O531" t="s">
        <v>69</v>
      </c>
      <c r="P531" t="s">
        <v>766</v>
      </c>
      <c r="Q531" t="s">
        <v>740</v>
      </c>
      <c r="R531">
        <v>31233641</v>
      </c>
      <c r="S531" t="s">
        <v>69</v>
      </c>
    </row>
    <row r="532" spans="1:19" x14ac:dyDescent="0.25">
      <c r="A532">
        <v>531</v>
      </c>
      <c r="B532" t="s">
        <v>320</v>
      </c>
      <c r="C532" t="s">
        <v>321</v>
      </c>
      <c r="D532" t="s">
        <v>322</v>
      </c>
      <c r="E532" t="s">
        <v>72</v>
      </c>
      <c r="F532" t="s">
        <v>323</v>
      </c>
      <c r="G532" t="s">
        <v>324</v>
      </c>
      <c r="H532">
        <v>0</v>
      </c>
      <c r="I532">
        <v>0</v>
      </c>
      <c r="J532">
        <v>2020</v>
      </c>
      <c r="K532">
        <v>29</v>
      </c>
      <c r="L532">
        <v>12</v>
      </c>
      <c r="M532">
        <v>2254</v>
      </c>
      <c r="N532">
        <v>2268</v>
      </c>
      <c r="O532" t="s">
        <v>69</v>
      </c>
      <c r="P532" t="s">
        <v>327</v>
      </c>
      <c r="Q532" t="s">
        <v>308</v>
      </c>
      <c r="R532">
        <v>32418257</v>
      </c>
      <c r="S532" t="s">
        <v>69</v>
      </c>
    </row>
    <row r="533" spans="1:19" x14ac:dyDescent="0.25">
      <c r="A533">
        <v>532</v>
      </c>
      <c r="B533" t="s">
        <v>320</v>
      </c>
      <c r="C533" t="s">
        <v>321</v>
      </c>
      <c r="D533" t="s">
        <v>742</v>
      </c>
      <c r="E533" t="s">
        <v>72</v>
      </c>
      <c r="F533" t="s">
        <v>743</v>
      </c>
      <c r="G533" t="s">
        <v>744</v>
      </c>
      <c r="H533">
        <v>5</v>
      </c>
      <c r="I533">
        <v>5</v>
      </c>
      <c r="J533">
        <v>2019</v>
      </c>
      <c r="K533">
        <v>28</v>
      </c>
      <c r="L533">
        <v>17</v>
      </c>
      <c r="M533">
        <v>3869</v>
      </c>
      <c r="N533">
        <v>3886</v>
      </c>
      <c r="O533" t="s">
        <v>69</v>
      </c>
      <c r="P533" t="s">
        <v>747</v>
      </c>
      <c r="Q533" t="s">
        <v>740</v>
      </c>
      <c r="R533">
        <v>31340408</v>
      </c>
      <c r="S533" t="s">
        <v>69</v>
      </c>
    </row>
    <row r="534" spans="1:19" x14ac:dyDescent="0.25">
      <c r="A534">
        <v>533</v>
      </c>
      <c r="B534" t="s">
        <v>1703</v>
      </c>
      <c r="C534" t="s">
        <v>1704</v>
      </c>
      <c r="D534" t="s">
        <v>1705</v>
      </c>
      <c r="E534" t="s">
        <v>1267</v>
      </c>
      <c r="F534" t="s">
        <v>69</v>
      </c>
      <c r="G534" t="s">
        <v>1706</v>
      </c>
      <c r="H534">
        <v>3</v>
      </c>
      <c r="I534">
        <v>3</v>
      </c>
      <c r="J534">
        <v>2017</v>
      </c>
      <c r="K534">
        <v>12</v>
      </c>
      <c r="L534">
        <v>8</v>
      </c>
      <c r="M534" t="s">
        <v>69</v>
      </c>
      <c r="N534" t="s">
        <v>69</v>
      </c>
      <c r="O534" t="s">
        <v>1710</v>
      </c>
      <c r="P534" t="s">
        <v>1711</v>
      </c>
      <c r="Q534" t="s">
        <v>69</v>
      </c>
      <c r="R534">
        <v>28820899</v>
      </c>
      <c r="S534" t="s">
        <v>69</v>
      </c>
    </row>
    <row r="535" spans="1:19" x14ac:dyDescent="0.25">
      <c r="A535">
        <v>534</v>
      </c>
      <c r="B535" t="s">
        <v>4655</v>
      </c>
      <c r="C535" t="s">
        <v>4656</v>
      </c>
      <c r="D535" t="s">
        <v>4657</v>
      </c>
      <c r="E535" t="s">
        <v>72</v>
      </c>
      <c r="F535" t="s">
        <v>4658</v>
      </c>
      <c r="G535" t="s">
        <v>4659</v>
      </c>
      <c r="H535">
        <v>34</v>
      </c>
      <c r="I535">
        <v>34</v>
      </c>
      <c r="J535">
        <v>2008</v>
      </c>
      <c r="K535">
        <v>17</v>
      </c>
      <c r="L535">
        <v>15</v>
      </c>
      <c r="M535">
        <v>3528</v>
      </c>
      <c r="N535">
        <v>3540</v>
      </c>
      <c r="O535" t="s">
        <v>69</v>
      </c>
      <c r="P535" t="s">
        <v>4662</v>
      </c>
      <c r="Q535" t="s">
        <v>69</v>
      </c>
      <c r="R535">
        <v>19160480</v>
      </c>
      <c r="S535" t="s">
        <v>69</v>
      </c>
    </row>
    <row r="536" spans="1:19" x14ac:dyDescent="0.25">
      <c r="A536">
        <v>535</v>
      </c>
      <c r="B536" t="s">
        <v>3252</v>
      </c>
      <c r="C536" t="s">
        <v>3253</v>
      </c>
      <c r="D536" t="s">
        <v>3254</v>
      </c>
      <c r="E536" t="s">
        <v>3255</v>
      </c>
      <c r="F536" t="s">
        <v>3256</v>
      </c>
      <c r="G536" t="s">
        <v>3257</v>
      </c>
      <c r="H536">
        <v>0</v>
      </c>
      <c r="I536">
        <v>0</v>
      </c>
      <c r="J536">
        <v>2013</v>
      </c>
      <c r="K536">
        <v>10</v>
      </c>
      <c r="L536">
        <v>5</v>
      </c>
      <c r="M536">
        <v>1137</v>
      </c>
      <c r="N536">
        <v>1149</v>
      </c>
      <c r="O536" t="s">
        <v>69</v>
      </c>
      <c r="P536" t="s">
        <v>3261</v>
      </c>
      <c r="Q536" t="s">
        <v>69</v>
      </c>
      <c r="R536">
        <v>23959633</v>
      </c>
      <c r="S536" t="s">
        <v>69</v>
      </c>
    </row>
    <row r="537" spans="1:19" x14ac:dyDescent="0.25">
      <c r="A537">
        <v>536</v>
      </c>
      <c r="B537" t="s">
        <v>4847</v>
      </c>
      <c r="C537" t="s">
        <v>4848</v>
      </c>
      <c r="D537" t="s">
        <v>4849</v>
      </c>
      <c r="E537" t="s">
        <v>1168</v>
      </c>
      <c r="F537" t="s">
        <v>69</v>
      </c>
      <c r="G537" t="s">
        <v>4850</v>
      </c>
      <c r="H537">
        <v>62</v>
      </c>
      <c r="I537">
        <v>63</v>
      </c>
      <c r="J537">
        <v>2007</v>
      </c>
      <c r="K537">
        <v>176</v>
      </c>
      <c r="L537">
        <v>4</v>
      </c>
      <c r="M537">
        <v>2393</v>
      </c>
      <c r="N537">
        <v>2403</v>
      </c>
      <c r="O537" t="s">
        <v>69</v>
      </c>
      <c r="P537" t="s">
        <v>4851</v>
      </c>
      <c r="Q537" t="s">
        <v>69</v>
      </c>
      <c r="R537">
        <v>17565947</v>
      </c>
      <c r="S537" t="s">
        <v>69</v>
      </c>
    </row>
    <row r="538" spans="1:19" x14ac:dyDescent="0.25">
      <c r="A538">
        <v>537</v>
      </c>
      <c r="B538" t="s">
        <v>4210</v>
      </c>
      <c r="C538" t="s">
        <v>4211</v>
      </c>
      <c r="D538" t="s">
        <v>4212</v>
      </c>
      <c r="E538" t="s">
        <v>72</v>
      </c>
      <c r="F538" t="s">
        <v>4213</v>
      </c>
      <c r="G538" t="s">
        <v>4214</v>
      </c>
      <c r="H538">
        <v>48</v>
      </c>
      <c r="I538">
        <v>50</v>
      </c>
      <c r="J538">
        <v>2011</v>
      </c>
      <c r="K538">
        <v>20</v>
      </c>
      <c r="L538">
        <v>2</v>
      </c>
      <c r="M538">
        <v>357</v>
      </c>
      <c r="N538">
        <v>375</v>
      </c>
      <c r="O538" t="s">
        <v>69</v>
      </c>
      <c r="P538" t="s">
        <v>4217</v>
      </c>
      <c r="Q538" t="s">
        <v>69</v>
      </c>
      <c r="R538">
        <v>21143331</v>
      </c>
      <c r="S538" t="s">
        <v>69</v>
      </c>
    </row>
    <row r="539" spans="1:19" x14ac:dyDescent="0.25">
      <c r="A539">
        <v>538</v>
      </c>
      <c r="B539" t="s">
        <v>3272</v>
      </c>
      <c r="C539" t="s">
        <v>3273</v>
      </c>
      <c r="D539" t="s">
        <v>3274</v>
      </c>
      <c r="E539" t="s">
        <v>206</v>
      </c>
      <c r="F539" t="s">
        <v>3275</v>
      </c>
      <c r="G539" t="s">
        <v>3276</v>
      </c>
      <c r="H539">
        <v>6</v>
      </c>
      <c r="I539">
        <v>6</v>
      </c>
      <c r="J539">
        <v>2013</v>
      </c>
      <c r="K539">
        <v>3</v>
      </c>
      <c r="L539">
        <v>9</v>
      </c>
      <c r="M539">
        <v>3083</v>
      </c>
      <c r="N539">
        <v>3094</v>
      </c>
      <c r="O539" t="s">
        <v>69</v>
      </c>
      <c r="P539" t="s">
        <v>3278</v>
      </c>
      <c r="Q539" t="s">
        <v>69</v>
      </c>
      <c r="R539">
        <v>24101996</v>
      </c>
      <c r="S539" t="s">
        <v>69</v>
      </c>
    </row>
    <row r="540" spans="1:19" x14ac:dyDescent="0.25">
      <c r="A540">
        <v>539</v>
      </c>
      <c r="B540" t="s">
        <v>1264</v>
      </c>
      <c r="C540" t="s">
        <v>1265</v>
      </c>
      <c r="D540" t="s">
        <v>1266</v>
      </c>
      <c r="E540" t="s">
        <v>1267</v>
      </c>
      <c r="F540" t="s">
        <v>69</v>
      </c>
      <c r="G540" t="s">
        <v>1268</v>
      </c>
      <c r="H540">
        <v>3</v>
      </c>
      <c r="I540">
        <v>3</v>
      </c>
      <c r="J540">
        <v>2018</v>
      </c>
      <c r="K540">
        <v>13</v>
      </c>
      <c r="L540">
        <v>8</v>
      </c>
      <c r="M540" t="s">
        <v>69</v>
      </c>
      <c r="N540" t="s">
        <v>69</v>
      </c>
      <c r="O540" t="s">
        <v>1271</v>
      </c>
      <c r="P540" t="s">
        <v>1272</v>
      </c>
      <c r="Q540" t="s">
        <v>69</v>
      </c>
      <c r="R540">
        <v>30118481</v>
      </c>
      <c r="S540" t="s">
        <v>69</v>
      </c>
    </row>
    <row r="541" spans="1:19" x14ac:dyDescent="0.25">
      <c r="A541">
        <v>540</v>
      </c>
      <c r="B541" t="s">
        <v>3474</v>
      </c>
      <c r="C541" t="s">
        <v>3475</v>
      </c>
      <c r="D541" t="s">
        <v>3476</v>
      </c>
      <c r="E541" t="s">
        <v>1894</v>
      </c>
      <c r="F541" t="s">
        <v>3477</v>
      </c>
      <c r="G541" t="s">
        <v>3478</v>
      </c>
      <c r="H541">
        <v>18</v>
      </c>
      <c r="I541">
        <v>18</v>
      </c>
      <c r="J541">
        <v>2013</v>
      </c>
      <c r="K541">
        <v>13</v>
      </c>
      <c r="L541">
        <v>1</v>
      </c>
      <c r="M541">
        <v>77</v>
      </c>
      <c r="N541">
        <v>85</v>
      </c>
      <c r="O541" t="s">
        <v>69</v>
      </c>
      <c r="P541" t="s">
        <v>3481</v>
      </c>
      <c r="Q541" t="s">
        <v>69</v>
      </c>
      <c r="R541" t="s">
        <v>69</v>
      </c>
      <c r="S541" t="s">
        <v>69</v>
      </c>
    </row>
    <row r="542" spans="1:19" x14ac:dyDescent="0.25">
      <c r="A542">
        <v>541</v>
      </c>
      <c r="B542" t="s">
        <v>2666</v>
      </c>
      <c r="C542" t="s">
        <v>2667</v>
      </c>
      <c r="D542" t="s">
        <v>2668</v>
      </c>
      <c r="E542" t="s">
        <v>72</v>
      </c>
      <c r="F542" t="s">
        <v>2669</v>
      </c>
      <c r="G542" t="s">
        <v>2670</v>
      </c>
      <c r="H542">
        <v>12</v>
      </c>
      <c r="I542">
        <v>12</v>
      </c>
      <c r="J542">
        <v>2015</v>
      </c>
      <c r="K542">
        <v>24</v>
      </c>
      <c r="L542">
        <v>4</v>
      </c>
      <c r="M542">
        <v>890</v>
      </c>
      <c r="N542">
        <v>908</v>
      </c>
      <c r="O542" t="s">
        <v>69</v>
      </c>
      <c r="P542" t="s">
        <v>2673</v>
      </c>
      <c r="Q542" t="s">
        <v>69</v>
      </c>
      <c r="R542">
        <v>25470210</v>
      </c>
      <c r="S542" t="s">
        <v>69</v>
      </c>
    </row>
    <row r="543" spans="1:19" x14ac:dyDescent="0.25">
      <c r="A543">
        <v>542</v>
      </c>
      <c r="B543" t="s">
        <v>5079</v>
      </c>
      <c r="C543" t="s">
        <v>5079</v>
      </c>
      <c r="D543" t="s">
        <v>5080</v>
      </c>
      <c r="E543" t="s">
        <v>5081</v>
      </c>
      <c r="F543" t="s">
        <v>5082</v>
      </c>
      <c r="G543" t="s">
        <v>5083</v>
      </c>
      <c r="H543">
        <v>14</v>
      </c>
      <c r="I543">
        <v>15</v>
      </c>
      <c r="J543">
        <v>2004</v>
      </c>
      <c r="K543">
        <v>362</v>
      </c>
      <c r="L543">
        <v>1825</v>
      </c>
      <c r="M543">
        <v>2795</v>
      </c>
      <c r="N543">
        <v>2820</v>
      </c>
      <c r="O543" t="s">
        <v>69</v>
      </c>
      <c r="P543" t="s">
        <v>5085</v>
      </c>
      <c r="Q543" t="s">
        <v>69</v>
      </c>
      <c r="R543">
        <v>15539371</v>
      </c>
      <c r="S543" t="s">
        <v>69</v>
      </c>
    </row>
    <row r="544" spans="1:19" x14ac:dyDescent="0.25">
      <c r="A544">
        <v>543</v>
      </c>
      <c r="B544" t="s">
        <v>2571</v>
      </c>
      <c r="C544" t="s">
        <v>2572</v>
      </c>
      <c r="D544" t="s">
        <v>2573</v>
      </c>
      <c r="E544" t="s">
        <v>1168</v>
      </c>
      <c r="F544" t="s">
        <v>2574</v>
      </c>
      <c r="G544" t="s">
        <v>2575</v>
      </c>
      <c r="H544">
        <v>18</v>
      </c>
      <c r="I544">
        <v>18</v>
      </c>
      <c r="J544">
        <v>2015</v>
      </c>
      <c r="K544">
        <v>200</v>
      </c>
      <c r="L544">
        <v>1</v>
      </c>
      <c r="M544">
        <v>295</v>
      </c>
      <c r="N544" t="s">
        <v>2578</v>
      </c>
      <c r="O544" t="s">
        <v>69</v>
      </c>
      <c r="P544" t="s">
        <v>2579</v>
      </c>
      <c r="Q544" t="s">
        <v>69</v>
      </c>
      <c r="R544">
        <v>25769979</v>
      </c>
      <c r="S544" t="s">
        <v>69</v>
      </c>
    </row>
    <row r="545" spans="1:19" x14ac:dyDescent="0.25">
      <c r="A545">
        <v>544</v>
      </c>
      <c r="B545" t="s">
        <v>3740</v>
      </c>
      <c r="C545" t="s">
        <v>3741</v>
      </c>
      <c r="D545" t="s">
        <v>3742</v>
      </c>
      <c r="E545" t="s">
        <v>1031</v>
      </c>
      <c r="F545" t="s">
        <v>3743</v>
      </c>
      <c r="G545" t="s">
        <v>3744</v>
      </c>
      <c r="H545">
        <v>14</v>
      </c>
      <c r="I545">
        <v>15</v>
      </c>
      <c r="J545">
        <v>2012</v>
      </c>
      <c r="K545">
        <v>106</v>
      </c>
      <c r="L545">
        <v>3</v>
      </c>
      <c r="M545">
        <v>641</v>
      </c>
      <c r="N545">
        <v>656</v>
      </c>
      <c r="O545" t="s">
        <v>69</v>
      </c>
      <c r="P545" t="s">
        <v>3747</v>
      </c>
      <c r="Q545" t="s">
        <v>69</v>
      </c>
      <c r="R545" t="s">
        <v>69</v>
      </c>
      <c r="S545" t="s">
        <v>69</v>
      </c>
    </row>
    <row r="546" spans="1:19" x14ac:dyDescent="0.25">
      <c r="A546">
        <v>545</v>
      </c>
      <c r="B546" t="s">
        <v>1208</v>
      </c>
      <c r="C546" t="s">
        <v>1209</v>
      </c>
      <c r="D546" t="s">
        <v>1210</v>
      </c>
      <c r="E546" t="s">
        <v>574</v>
      </c>
      <c r="F546" t="s">
        <v>1211</v>
      </c>
      <c r="G546" t="s">
        <v>1212</v>
      </c>
      <c r="H546">
        <v>30</v>
      </c>
      <c r="I546">
        <v>31</v>
      </c>
      <c r="J546">
        <v>2018</v>
      </c>
      <c r="K546">
        <v>220</v>
      </c>
      <c r="L546">
        <v>2</v>
      </c>
      <c r="M546">
        <v>636</v>
      </c>
      <c r="N546">
        <v>650</v>
      </c>
      <c r="O546" t="s">
        <v>69</v>
      </c>
      <c r="P546" t="s">
        <v>1215</v>
      </c>
      <c r="Q546" t="s">
        <v>69</v>
      </c>
      <c r="R546">
        <v>30016546</v>
      </c>
      <c r="S546" t="s">
        <v>69</v>
      </c>
    </row>
    <row r="547" spans="1:19" x14ac:dyDescent="0.25">
      <c r="A547">
        <v>546</v>
      </c>
      <c r="B547" t="s">
        <v>688</v>
      </c>
      <c r="C547" t="s">
        <v>689</v>
      </c>
      <c r="D547" t="s">
        <v>690</v>
      </c>
      <c r="E547" t="s">
        <v>111</v>
      </c>
      <c r="F547" t="s">
        <v>691</v>
      </c>
      <c r="G547" t="s">
        <v>692</v>
      </c>
      <c r="H547">
        <v>6</v>
      </c>
      <c r="I547">
        <v>6</v>
      </c>
      <c r="J547">
        <v>2020</v>
      </c>
      <c r="K547">
        <v>47</v>
      </c>
      <c r="L547">
        <v>2</v>
      </c>
      <c r="M547">
        <v>460</v>
      </c>
      <c r="N547">
        <v>471</v>
      </c>
      <c r="O547" t="s">
        <v>69</v>
      </c>
      <c r="P547" t="s">
        <v>695</v>
      </c>
      <c r="Q547" t="s">
        <v>670</v>
      </c>
      <c r="R547" t="s">
        <v>69</v>
      </c>
      <c r="S547" t="s">
        <v>69</v>
      </c>
    </row>
    <row r="548" spans="1:19" x14ac:dyDescent="0.25">
      <c r="A548">
        <v>547</v>
      </c>
      <c r="B548" t="s">
        <v>108</v>
      </c>
      <c r="C548" t="s">
        <v>109</v>
      </c>
      <c r="D548" t="s">
        <v>110</v>
      </c>
      <c r="E548" t="s">
        <v>111</v>
      </c>
      <c r="F548" t="s">
        <v>112</v>
      </c>
      <c r="G548" t="s">
        <v>113</v>
      </c>
      <c r="H548">
        <v>0</v>
      </c>
      <c r="I548">
        <v>0</v>
      </c>
      <c r="J548" t="s">
        <v>69</v>
      </c>
      <c r="K548" t="s">
        <v>69</v>
      </c>
      <c r="L548" t="s">
        <v>69</v>
      </c>
      <c r="M548" t="s">
        <v>69</v>
      </c>
      <c r="N548" t="s">
        <v>69</v>
      </c>
      <c r="O548" t="s">
        <v>69</v>
      </c>
      <c r="P548" t="s">
        <v>114</v>
      </c>
      <c r="Q548" t="s">
        <v>95</v>
      </c>
      <c r="R548" t="s">
        <v>69</v>
      </c>
      <c r="S548" t="s">
        <v>69</v>
      </c>
    </row>
    <row r="549" spans="1:19" x14ac:dyDescent="0.25">
      <c r="A549">
        <v>548</v>
      </c>
      <c r="B549" t="s">
        <v>2560</v>
      </c>
      <c r="C549" t="s">
        <v>2561</v>
      </c>
      <c r="D549" t="s">
        <v>2562</v>
      </c>
      <c r="E549" t="s">
        <v>174</v>
      </c>
      <c r="F549" t="s">
        <v>2563</v>
      </c>
      <c r="G549" t="s">
        <v>2564</v>
      </c>
      <c r="H549">
        <v>10</v>
      </c>
      <c r="I549">
        <v>10</v>
      </c>
      <c r="J549">
        <v>2015</v>
      </c>
      <c r="K549">
        <v>3</v>
      </c>
      <c r="L549" t="s">
        <v>69</v>
      </c>
      <c r="M549" t="s">
        <v>69</v>
      </c>
      <c r="N549" t="s">
        <v>69</v>
      </c>
      <c r="O549" t="s">
        <v>2568</v>
      </c>
      <c r="P549" t="s">
        <v>2569</v>
      </c>
      <c r="Q549" t="s">
        <v>69</v>
      </c>
      <c r="R549">
        <v>26038736</v>
      </c>
      <c r="S549" t="s">
        <v>69</v>
      </c>
    </row>
    <row r="550" spans="1:19" x14ac:dyDescent="0.25">
      <c r="A550">
        <v>549</v>
      </c>
      <c r="B550" t="s">
        <v>1091</v>
      </c>
      <c r="C550" t="s">
        <v>1092</v>
      </c>
      <c r="D550" t="s">
        <v>1093</v>
      </c>
      <c r="E550" t="s">
        <v>1094</v>
      </c>
      <c r="F550" t="s">
        <v>1095</v>
      </c>
      <c r="G550" t="s">
        <v>1096</v>
      </c>
      <c r="H550">
        <v>3</v>
      </c>
      <c r="I550">
        <v>3</v>
      </c>
      <c r="J550">
        <v>2018</v>
      </c>
      <c r="K550">
        <v>14</v>
      </c>
      <c r="L550">
        <v>6</v>
      </c>
      <c r="M550" t="s">
        <v>69</v>
      </c>
      <c r="N550" t="s">
        <v>69</v>
      </c>
      <c r="O550">
        <v>83</v>
      </c>
      <c r="P550" t="s">
        <v>1099</v>
      </c>
      <c r="Q550" t="s">
        <v>69</v>
      </c>
      <c r="R550">
        <v>30930708</v>
      </c>
      <c r="S550" t="s">
        <v>69</v>
      </c>
    </row>
    <row r="551" spans="1:19" x14ac:dyDescent="0.25">
      <c r="A551">
        <v>550</v>
      </c>
      <c r="B551" t="s">
        <v>724</v>
      </c>
      <c r="C551" t="s">
        <v>725</v>
      </c>
      <c r="D551" t="s">
        <v>726</v>
      </c>
      <c r="E551" t="s">
        <v>574</v>
      </c>
      <c r="F551" t="s">
        <v>727</v>
      </c>
      <c r="G551" t="s">
        <v>728</v>
      </c>
      <c r="H551">
        <v>6</v>
      </c>
      <c r="I551">
        <v>6</v>
      </c>
      <c r="J551">
        <v>2019</v>
      </c>
      <c r="K551">
        <v>223</v>
      </c>
      <c r="L551">
        <v>4</v>
      </c>
      <c r="M551">
        <v>2039</v>
      </c>
      <c r="N551">
        <v>2053</v>
      </c>
      <c r="O551" t="s">
        <v>69</v>
      </c>
      <c r="P551" t="s">
        <v>729</v>
      </c>
      <c r="Q551" t="s">
        <v>69</v>
      </c>
      <c r="R551">
        <v>30851196</v>
      </c>
      <c r="S551" t="s">
        <v>69</v>
      </c>
    </row>
    <row r="552" spans="1:19" x14ac:dyDescent="0.25">
      <c r="A552">
        <v>551</v>
      </c>
      <c r="B552" t="s">
        <v>4496</v>
      </c>
      <c r="C552" t="s">
        <v>4497</v>
      </c>
      <c r="D552" t="s">
        <v>4498</v>
      </c>
      <c r="E552" t="s">
        <v>971</v>
      </c>
      <c r="F552" t="s">
        <v>4499</v>
      </c>
      <c r="G552" t="s">
        <v>4500</v>
      </c>
      <c r="H552">
        <v>8</v>
      </c>
      <c r="I552">
        <v>8</v>
      </c>
      <c r="J552">
        <v>2009</v>
      </c>
      <c r="K552">
        <v>170</v>
      </c>
      <c r="L552">
        <v>3</v>
      </c>
      <c r="M552">
        <v>311</v>
      </c>
      <c r="N552">
        <v>322</v>
      </c>
      <c r="O552" t="s">
        <v>69</v>
      </c>
      <c r="P552" t="s">
        <v>4502</v>
      </c>
      <c r="Q552" t="s">
        <v>69</v>
      </c>
      <c r="R552" t="s">
        <v>69</v>
      </c>
      <c r="S552" t="s">
        <v>69</v>
      </c>
    </row>
    <row r="553" spans="1:19" x14ac:dyDescent="0.25">
      <c r="A553">
        <v>552</v>
      </c>
      <c r="B553" t="s">
        <v>2658</v>
      </c>
      <c r="C553" t="s">
        <v>2659</v>
      </c>
      <c r="D553" t="s">
        <v>2660</v>
      </c>
      <c r="E553" t="s">
        <v>111</v>
      </c>
      <c r="F553" t="s">
        <v>2661</v>
      </c>
      <c r="G553" t="s">
        <v>2662</v>
      </c>
      <c r="H553">
        <v>10</v>
      </c>
      <c r="I553">
        <v>11</v>
      </c>
      <c r="J553">
        <v>2015</v>
      </c>
      <c r="K553">
        <v>42</v>
      </c>
      <c r="L553">
        <v>2</v>
      </c>
      <c r="M553">
        <v>390</v>
      </c>
      <c r="N553">
        <v>400</v>
      </c>
      <c r="O553" t="s">
        <v>69</v>
      </c>
      <c r="P553" t="s">
        <v>2664</v>
      </c>
      <c r="Q553" t="s">
        <v>69</v>
      </c>
      <c r="R553" t="s">
        <v>69</v>
      </c>
      <c r="S553" t="s">
        <v>69</v>
      </c>
    </row>
    <row r="554" spans="1:19" x14ac:dyDescent="0.25">
      <c r="A554">
        <v>553</v>
      </c>
      <c r="B554" t="s">
        <v>2186</v>
      </c>
      <c r="C554" t="s">
        <v>2187</v>
      </c>
      <c r="D554" t="s">
        <v>2188</v>
      </c>
      <c r="E554" t="s">
        <v>416</v>
      </c>
      <c r="F554" t="s">
        <v>2189</v>
      </c>
      <c r="G554" t="s">
        <v>2190</v>
      </c>
      <c r="H554">
        <v>40</v>
      </c>
      <c r="I554">
        <v>40</v>
      </c>
      <c r="J554">
        <v>2016</v>
      </c>
      <c r="K554">
        <v>33</v>
      </c>
      <c r="L554">
        <v>7</v>
      </c>
      <c r="M554">
        <v>1754</v>
      </c>
      <c r="N554">
        <v>1767</v>
      </c>
      <c r="O554" t="s">
        <v>69</v>
      </c>
      <c r="P554" t="s">
        <v>2193</v>
      </c>
      <c r="Q554" t="s">
        <v>69</v>
      </c>
      <c r="R554">
        <v>26983554</v>
      </c>
      <c r="S554" t="s">
        <v>69</v>
      </c>
    </row>
    <row r="555" spans="1:19" x14ac:dyDescent="0.25">
      <c r="A555">
        <v>554</v>
      </c>
      <c r="B555" t="s">
        <v>4094</v>
      </c>
      <c r="C555" t="s">
        <v>4095</v>
      </c>
      <c r="D555" t="s">
        <v>4096</v>
      </c>
      <c r="E555" t="s">
        <v>184</v>
      </c>
      <c r="F555" t="s">
        <v>4097</v>
      </c>
      <c r="G555" t="s">
        <v>4098</v>
      </c>
      <c r="H555">
        <v>19</v>
      </c>
      <c r="I555">
        <v>22</v>
      </c>
      <c r="J555">
        <v>2011</v>
      </c>
      <c r="K555">
        <v>49</v>
      </c>
      <c r="L555">
        <v>2</v>
      </c>
      <c r="M555">
        <v>108</v>
      </c>
      <c r="N555">
        <v>119</v>
      </c>
      <c r="O555" t="s">
        <v>69</v>
      </c>
      <c r="P555" t="s">
        <v>4100</v>
      </c>
      <c r="Q555" t="s">
        <v>69</v>
      </c>
      <c r="R555" t="s">
        <v>69</v>
      </c>
      <c r="S555" t="s">
        <v>69</v>
      </c>
    </row>
    <row r="556" spans="1:19" x14ac:dyDescent="0.25">
      <c r="A556">
        <v>555</v>
      </c>
      <c r="B556" t="s">
        <v>5000</v>
      </c>
      <c r="C556" t="s">
        <v>5001</v>
      </c>
      <c r="D556" t="s">
        <v>5002</v>
      </c>
      <c r="E556" t="s">
        <v>1168</v>
      </c>
      <c r="F556" t="s">
        <v>69</v>
      </c>
      <c r="G556" t="s">
        <v>5003</v>
      </c>
      <c r="H556">
        <v>12</v>
      </c>
      <c r="I556">
        <v>14</v>
      </c>
      <c r="J556">
        <v>2006</v>
      </c>
      <c r="K556">
        <v>173</v>
      </c>
      <c r="L556">
        <v>3</v>
      </c>
      <c r="M556">
        <v>1679</v>
      </c>
      <c r="N556">
        <v>1692</v>
      </c>
      <c r="O556" t="s">
        <v>69</v>
      </c>
      <c r="P556" t="s">
        <v>5004</v>
      </c>
      <c r="Q556" t="s">
        <v>69</v>
      </c>
      <c r="R556">
        <v>16624918</v>
      </c>
      <c r="S556" t="s">
        <v>69</v>
      </c>
    </row>
    <row r="557" spans="1:19" x14ac:dyDescent="0.25">
      <c r="A557">
        <v>556</v>
      </c>
      <c r="B557" t="s">
        <v>451</v>
      </c>
      <c r="C557" t="s">
        <v>452</v>
      </c>
      <c r="D557" t="s">
        <v>453</v>
      </c>
      <c r="E557" t="s">
        <v>454</v>
      </c>
      <c r="F557" t="s">
        <v>69</v>
      </c>
      <c r="G557" t="s">
        <v>455</v>
      </c>
      <c r="H557">
        <v>1</v>
      </c>
      <c r="I557">
        <v>1</v>
      </c>
      <c r="J557">
        <v>2020</v>
      </c>
      <c r="K557">
        <v>16</v>
      </c>
      <c r="L557">
        <v>3</v>
      </c>
      <c r="M557" t="s">
        <v>69</v>
      </c>
      <c r="N557" t="s">
        <v>69</v>
      </c>
      <c r="O557" t="s">
        <v>458</v>
      </c>
      <c r="P557" t="s">
        <v>459</v>
      </c>
      <c r="Q557" t="s">
        <v>69</v>
      </c>
      <c r="R557">
        <v>32150539</v>
      </c>
      <c r="S557" t="s">
        <v>69</v>
      </c>
    </row>
    <row r="558" spans="1:19" x14ac:dyDescent="0.25">
      <c r="A558">
        <v>557</v>
      </c>
      <c r="B558" t="s">
        <v>680</v>
      </c>
      <c r="C558" t="s">
        <v>681</v>
      </c>
      <c r="D558" t="s">
        <v>682</v>
      </c>
      <c r="E558" t="s">
        <v>683</v>
      </c>
      <c r="F558" t="s">
        <v>684</v>
      </c>
      <c r="G558" t="s">
        <v>685</v>
      </c>
      <c r="H558">
        <v>5</v>
      </c>
      <c r="I558">
        <v>5</v>
      </c>
      <c r="J558">
        <v>2019</v>
      </c>
      <c r="K558">
        <v>65</v>
      </c>
      <c r="L558">
        <v>5</v>
      </c>
      <c r="M558">
        <v>589</v>
      </c>
      <c r="N558">
        <v>597</v>
      </c>
      <c r="O558" t="s">
        <v>69</v>
      </c>
      <c r="P558" t="s">
        <v>686</v>
      </c>
      <c r="Q558" t="s">
        <v>69</v>
      </c>
      <c r="R558">
        <v>31616490</v>
      </c>
      <c r="S558" t="s">
        <v>69</v>
      </c>
    </row>
    <row r="559" spans="1:19" x14ac:dyDescent="0.25">
      <c r="A559">
        <v>558</v>
      </c>
      <c r="B559" t="s">
        <v>4358</v>
      </c>
      <c r="C559" t="s">
        <v>4359</v>
      </c>
      <c r="D559" t="s">
        <v>4360</v>
      </c>
      <c r="E559" t="s">
        <v>574</v>
      </c>
      <c r="F559" t="s">
        <v>4361</v>
      </c>
      <c r="G559" t="s">
        <v>4362</v>
      </c>
      <c r="H559">
        <v>16</v>
      </c>
      <c r="I559">
        <v>16</v>
      </c>
      <c r="J559">
        <v>2010</v>
      </c>
      <c r="K559">
        <v>188</v>
      </c>
      <c r="L559">
        <v>2</v>
      </c>
      <c r="M559">
        <v>488</v>
      </c>
      <c r="N559">
        <v>500</v>
      </c>
      <c r="O559" t="s">
        <v>69</v>
      </c>
      <c r="P559" t="s">
        <v>4365</v>
      </c>
      <c r="Q559" t="s">
        <v>69</v>
      </c>
      <c r="R559">
        <v>20673288</v>
      </c>
      <c r="S559" t="s">
        <v>69</v>
      </c>
    </row>
    <row r="560" spans="1:19" x14ac:dyDescent="0.25">
      <c r="A560">
        <v>559</v>
      </c>
      <c r="B560" t="s">
        <v>663</v>
      </c>
      <c r="C560" t="s">
        <v>664</v>
      </c>
      <c r="D560" t="s">
        <v>665</v>
      </c>
      <c r="E560" t="s">
        <v>666</v>
      </c>
      <c r="F560" t="s">
        <v>667</v>
      </c>
      <c r="G560" t="s">
        <v>668</v>
      </c>
      <c r="H560">
        <v>0</v>
      </c>
      <c r="I560">
        <v>0</v>
      </c>
      <c r="J560">
        <v>2019</v>
      </c>
      <c r="K560">
        <v>7</v>
      </c>
      <c r="L560">
        <v>10</v>
      </c>
      <c r="M560" t="s">
        <v>69</v>
      </c>
      <c r="N560" t="s">
        <v>69</v>
      </c>
      <c r="O560" t="s">
        <v>69</v>
      </c>
      <c r="P560" t="s">
        <v>669</v>
      </c>
      <c r="Q560" t="s">
        <v>670</v>
      </c>
      <c r="R560">
        <v>31667020</v>
      </c>
      <c r="S560" t="s">
        <v>69</v>
      </c>
    </row>
    <row r="561" spans="1:19" x14ac:dyDescent="0.25">
      <c r="A561">
        <v>560</v>
      </c>
      <c r="B561" t="s">
        <v>4327</v>
      </c>
      <c r="C561" t="s">
        <v>4328</v>
      </c>
      <c r="D561" t="s">
        <v>4329</v>
      </c>
      <c r="E561" t="s">
        <v>1168</v>
      </c>
      <c r="F561" t="s">
        <v>69</v>
      </c>
      <c r="G561" t="s">
        <v>4330</v>
      </c>
      <c r="H561">
        <v>70</v>
      </c>
      <c r="I561">
        <v>73</v>
      </c>
      <c r="J561">
        <v>2010</v>
      </c>
      <c r="K561">
        <v>184</v>
      </c>
      <c r="L561">
        <v>2</v>
      </c>
      <c r="M561">
        <v>363</v>
      </c>
      <c r="N561" t="s">
        <v>4332</v>
      </c>
      <c r="O561" t="s">
        <v>69</v>
      </c>
      <c r="P561" t="s">
        <v>4333</v>
      </c>
      <c r="Q561" t="s">
        <v>69</v>
      </c>
      <c r="R561">
        <v>19917765</v>
      </c>
      <c r="S561" t="s">
        <v>69</v>
      </c>
    </row>
    <row r="562" spans="1:19" x14ac:dyDescent="0.25">
      <c r="A562">
        <v>561</v>
      </c>
      <c r="B562" t="s">
        <v>1227</v>
      </c>
      <c r="C562" t="s">
        <v>1228</v>
      </c>
      <c r="D562" t="s">
        <v>1229</v>
      </c>
      <c r="E562" t="s">
        <v>1230</v>
      </c>
      <c r="F562" t="s">
        <v>1231</v>
      </c>
      <c r="G562" t="s">
        <v>1232</v>
      </c>
      <c r="H562">
        <v>2</v>
      </c>
      <c r="I562">
        <v>2</v>
      </c>
      <c r="J562">
        <v>2018</v>
      </c>
      <c r="K562">
        <v>18</v>
      </c>
      <c r="L562" t="s">
        <v>69</v>
      </c>
      <c r="M562" t="s">
        <v>69</v>
      </c>
      <c r="N562" t="s">
        <v>69</v>
      </c>
      <c r="O562">
        <v>208</v>
      </c>
      <c r="P562" t="s">
        <v>1234</v>
      </c>
      <c r="Q562" t="s">
        <v>69</v>
      </c>
      <c r="R562">
        <v>30249188</v>
      </c>
      <c r="S562" t="s">
        <v>69</v>
      </c>
    </row>
    <row r="563" spans="1:19" x14ac:dyDescent="0.25">
      <c r="A563">
        <v>562</v>
      </c>
      <c r="B563" t="s">
        <v>950</v>
      </c>
      <c r="C563" t="s">
        <v>951</v>
      </c>
      <c r="D563" t="s">
        <v>952</v>
      </c>
      <c r="E563" t="s">
        <v>953</v>
      </c>
      <c r="F563" t="s">
        <v>69</v>
      </c>
      <c r="G563" t="s">
        <v>954</v>
      </c>
      <c r="H563">
        <v>24</v>
      </c>
      <c r="I563">
        <v>25</v>
      </c>
      <c r="J563">
        <v>2019</v>
      </c>
      <c r="K563">
        <v>35</v>
      </c>
      <c r="L563">
        <v>1</v>
      </c>
      <c r="M563">
        <v>42</v>
      </c>
      <c r="N563">
        <v>66</v>
      </c>
      <c r="O563" t="s">
        <v>69</v>
      </c>
      <c r="P563" t="s">
        <v>957</v>
      </c>
      <c r="Q563" t="s">
        <v>69</v>
      </c>
      <c r="R563" t="s">
        <v>69</v>
      </c>
      <c r="S563" t="s">
        <v>69</v>
      </c>
    </row>
    <row r="564" spans="1:19" x14ac:dyDescent="0.25">
      <c r="A564">
        <v>563</v>
      </c>
      <c r="B564" t="s">
        <v>1120</v>
      </c>
      <c r="C564" t="s">
        <v>1121</v>
      </c>
      <c r="D564" t="s">
        <v>1122</v>
      </c>
      <c r="E564" t="s">
        <v>1123</v>
      </c>
      <c r="F564" t="s">
        <v>1124</v>
      </c>
      <c r="G564" t="s">
        <v>1125</v>
      </c>
      <c r="H564">
        <v>2</v>
      </c>
      <c r="I564">
        <v>4</v>
      </c>
      <c r="J564">
        <v>2018</v>
      </c>
      <c r="K564">
        <v>20</v>
      </c>
      <c r="L564">
        <v>11</v>
      </c>
      <c r="M564">
        <v>3207</v>
      </c>
      <c r="N564">
        <v>3226</v>
      </c>
      <c r="O564" t="s">
        <v>69</v>
      </c>
      <c r="P564" t="s">
        <v>1127</v>
      </c>
      <c r="Q564" t="s">
        <v>69</v>
      </c>
      <c r="R564" t="s">
        <v>69</v>
      </c>
      <c r="S564" t="s">
        <v>69</v>
      </c>
    </row>
    <row r="565" spans="1:19" x14ac:dyDescent="0.25">
      <c r="A565">
        <v>564</v>
      </c>
      <c r="B565" t="s">
        <v>1996</v>
      </c>
      <c r="C565" t="s">
        <v>1997</v>
      </c>
      <c r="D565" t="s">
        <v>1998</v>
      </c>
      <c r="E565" t="s">
        <v>1267</v>
      </c>
      <c r="F565" t="s">
        <v>69</v>
      </c>
      <c r="G565" t="s">
        <v>1999</v>
      </c>
      <c r="H565">
        <v>9</v>
      </c>
      <c r="I565">
        <v>10</v>
      </c>
      <c r="J565">
        <v>2016</v>
      </c>
      <c r="K565">
        <v>11</v>
      </c>
      <c r="L565">
        <v>11</v>
      </c>
      <c r="M565" t="s">
        <v>69</v>
      </c>
      <c r="N565" t="s">
        <v>69</v>
      </c>
      <c r="O565" t="s">
        <v>2002</v>
      </c>
      <c r="P565" t="s">
        <v>2003</v>
      </c>
      <c r="Q565" t="s">
        <v>69</v>
      </c>
      <c r="R565">
        <v>27828951</v>
      </c>
      <c r="S565" t="s">
        <v>69</v>
      </c>
    </row>
    <row r="566" spans="1:19" x14ac:dyDescent="0.25">
      <c r="A566">
        <v>565</v>
      </c>
      <c r="B566" t="s">
        <v>2792</v>
      </c>
      <c r="C566" t="s">
        <v>2793</v>
      </c>
      <c r="D566" t="s">
        <v>2794</v>
      </c>
      <c r="E566" t="s">
        <v>2795</v>
      </c>
      <c r="F566" t="s">
        <v>69</v>
      </c>
      <c r="G566" t="s">
        <v>2796</v>
      </c>
      <c r="H566">
        <v>1</v>
      </c>
      <c r="I566">
        <v>1</v>
      </c>
      <c r="J566">
        <v>2014</v>
      </c>
      <c r="K566">
        <v>74</v>
      </c>
      <c r="L566">
        <v>3</v>
      </c>
      <c r="M566">
        <v>325</v>
      </c>
      <c r="N566">
        <v>334</v>
      </c>
      <c r="O566" t="s">
        <v>69</v>
      </c>
      <c r="P566" t="s">
        <v>2797</v>
      </c>
      <c r="Q566" t="s">
        <v>69</v>
      </c>
      <c r="R566" t="s">
        <v>69</v>
      </c>
      <c r="S566" t="s">
        <v>69</v>
      </c>
    </row>
    <row r="567" spans="1:19" x14ac:dyDescent="0.25">
      <c r="A567">
        <v>566</v>
      </c>
      <c r="B567" t="s">
        <v>337</v>
      </c>
      <c r="C567" t="s">
        <v>338</v>
      </c>
      <c r="D567" t="s">
        <v>339</v>
      </c>
      <c r="E567" t="s">
        <v>127</v>
      </c>
      <c r="F567" t="s">
        <v>340</v>
      </c>
      <c r="G567" t="s">
        <v>341</v>
      </c>
      <c r="H567">
        <v>2</v>
      </c>
      <c r="I567">
        <v>2</v>
      </c>
      <c r="J567">
        <v>2020</v>
      </c>
      <c r="K567">
        <v>125</v>
      </c>
      <c r="L567">
        <v>6</v>
      </c>
      <c r="M567">
        <v>937</v>
      </c>
      <c r="N567">
        <v>953</v>
      </c>
      <c r="O567" t="s">
        <v>69</v>
      </c>
      <c r="P567" t="s">
        <v>343</v>
      </c>
      <c r="Q567" t="s">
        <v>69</v>
      </c>
      <c r="R567">
        <v>32016402</v>
      </c>
      <c r="S567" t="s">
        <v>69</v>
      </c>
    </row>
    <row r="568" spans="1:19" x14ac:dyDescent="0.25">
      <c r="A568">
        <v>567</v>
      </c>
      <c r="B568" t="s">
        <v>4862</v>
      </c>
      <c r="C568" t="s">
        <v>4863</v>
      </c>
      <c r="D568" t="s">
        <v>4864</v>
      </c>
      <c r="E568" t="s">
        <v>4865</v>
      </c>
      <c r="F568" t="s">
        <v>4866</v>
      </c>
      <c r="G568" t="s">
        <v>4867</v>
      </c>
      <c r="H568">
        <v>58</v>
      </c>
      <c r="I568">
        <v>62</v>
      </c>
      <c r="J568">
        <v>2007</v>
      </c>
      <c r="K568">
        <v>85</v>
      </c>
      <c r="L568">
        <v>3</v>
      </c>
      <c r="M568">
        <v>306</v>
      </c>
      <c r="N568">
        <v>315</v>
      </c>
      <c r="O568" t="s">
        <v>69</v>
      </c>
      <c r="P568" t="s">
        <v>4868</v>
      </c>
      <c r="Q568" t="s">
        <v>69</v>
      </c>
      <c r="R568" t="s">
        <v>69</v>
      </c>
      <c r="S568" t="s">
        <v>69</v>
      </c>
    </row>
    <row r="569" spans="1:19" x14ac:dyDescent="0.25">
      <c r="A569">
        <v>568</v>
      </c>
      <c r="B569" t="s">
        <v>2771</v>
      </c>
      <c r="C569" t="s">
        <v>2772</v>
      </c>
      <c r="D569" t="s">
        <v>2773</v>
      </c>
      <c r="E569" t="s">
        <v>394</v>
      </c>
      <c r="F569" t="s">
        <v>2774</v>
      </c>
      <c r="G569" t="s">
        <v>2775</v>
      </c>
      <c r="H569">
        <v>628</v>
      </c>
      <c r="I569">
        <v>643</v>
      </c>
      <c r="J569">
        <v>2014</v>
      </c>
      <c r="K569">
        <v>111</v>
      </c>
      <c r="L569">
        <v>45</v>
      </c>
      <c r="M569" t="s">
        <v>2779</v>
      </c>
      <c r="N569" t="s">
        <v>2780</v>
      </c>
      <c r="O569" t="s">
        <v>69</v>
      </c>
      <c r="P569" t="s">
        <v>2781</v>
      </c>
      <c r="Q569" t="s">
        <v>69</v>
      </c>
      <c r="R569">
        <v>25355905</v>
      </c>
      <c r="S569" t="s">
        <v>69</v>
      </c>
    </row>
    <row r="570" spans="1:19" x14ac:dyDescent="0.25">
      <c r="A570">
        <v>569</v>
      </c>
      <c r="B570" t="s">
        <v>5143</v>
      </c>
      <c r="C570" t="s">
        <v>5143</v>
      </c>
      <c r="D570" t="s">
        <v>5144</v>
      </c>
      <c r="E570" t="s">
        <v>1302</v>
      </c>
      <c r="F570" t="s">
        <v>5145</v>
      </c>
      <c r="G570" t="s">
        <v>5146</v>
      </c>
      <c r="H570">
        <v>46</v>
      </c>
      <c r="I570">
        <v>46</v>
      </c>
      <c r="J570">
        <v>2004</v>
      </c>
      <c r="K570">
        <v>5</v>
      </c>
      <c r="L570">
        <v>1</v>
      </c>
      <c r="M570">
        <v>25</v>
      </c>
      <c r="N570">
        <v>37</v>
      </c>
      <c r="O570" t="s">
        <v>69</v>
      </c>
      <c r="P570" t="s">
        <v>5149</v>
      </c>
      <c r="Q570" t="s">
        <v>69</v>
      </c>
      <c r="R570" t="s">
        <v>69</v>
      </c>
      <c r="S570" t="s">
        <v>69</v>
      </c>
    </row>
    <row r="571" spans="1:19" x14ac:dyDescent="0.25">
      <c r="A571">
        <v>570</v>
      </c>
      <c r="B571" t="s">
        <v>3537</v>
      </c>
      <c r="C571" t="s">
        <v>3538</v>
      </c>
      <c r="D571" t="s">
        <v>3539</v>
      </c>
      <c r="E571" t="s">
        <v>386</v>
      </c>
      <c r="F571" t="s">
        <v>3540</v>
      </c>
      <c r="G571" t="s">
        <v>3541</v>
      </c>
      <c r="H571">
        <v>30</v>
      </c>
      <c r="I571">
        <v>31</v>
      </c>
      <c r="J571">
        <v>2013</v>
      </c>
      <c r="K571">
        <v>67</v>
      </c>
      <c r="L571">
        <v>1</v>
      </c>
      <c r="M571">
        <v>170</v>
      </c>
      <c r="N571">
        <v>184</v>
      </c>
      <c r="O571" t="s">
        <v>69</v>
      </c>
      <c r="P571" t="s">
        <v>3543</v>
      </c>
      <c r="Q571" t="s">
        <v>69</v>
      </c>
      <c r="R571">
        <v>23289570</v>
      </c>
      <c r="S571" t="s">
        <v>69</v>
      </c>
    </row>
    <row r="572" spans="1:19" x14ac:dyDescent="0.25">
      <c r="A572">
        <v>571</v>
      </c>
      <c r="B572" t="s">
        <v>364</v>
      </c>
      <c r="C572" t="s">
        <v>365</v>
      </c>
      <c r="D572" t="s">
        <v>366</v>
      </c>
      <c r="E572" t="s">
        <v>332</v>
      </c>
      <c r="F572" t="s">
        <v>367</v>
      </c>
      <c r="G572" t="s">
        <v>368</v>
      </c>
      <c r="H572">
        <v>3</v>
      </c>
      <c r="I572">
        <v>4</v>
      </c>
      <c r="J572">
        <v>2020</v>
      </c>
      <c r="K572">
        <v>146</v>
      </c>
      <c r="L572" t="s">
        <v>69</v>
      </c>
      <c r="M572" t="s">
        <v>69</v>
      </c>
      <c r="N572" t="s">
        <v>69</v>
      </c>
      <c r="O572">
        <v>106731</v>
      </c>
      <c r="P572" t="s">
        <v>371</v>
      </c>
      <c r="Q572" t="s">
        <v>69</v>
      </c>
      <c r="R572">
        <v>31904508</v>
      </c>
      <c r="S572" t="s">
        <v>69</v>
      </c>
    </row>
    <row r="573" spans="1:19" x14ac:dyDescent="0.25">
      <c r="A573">
        <v>572</v>
      </c>
      <c r="B573" t="s">
        <v>5252</v>
      </c>
      <c r="C573" t="s">
        <v>5252</v>
      </c>
      <c r="D573" t="s">
        <v>5253</v>
      </c>
      <c r="E573" t="s">
        <v>273</v>
      </c>
      <c r="F573" t="s">
        <v>69</v>
      </c>
      <c r="G573" t="s">
        <v>5254</v>
      </c>
      <c r="H573">
        <v>21</v>
      </c>
      <c r="I573">
        <v>22</v>
      </c>
      <c r="J573">
        <v>1996</v>
      </c>
      <c r="K573">
        <v>113</v>
      </c>
      <c r="L573">
        <v>3</v>
      </c>
      <c r="M573">
        <v>655</v>
      </c>
      <c r="N573">
        <v>663</v>
      </c>
      <c r="O573" t="s">
        <v>69</v>
      </c>
      <c r="P573" t="s">
        <v>69</v>
      </c>
      <c r="Q573" t="s">
        <v>69</v>
      </c>
      <c r="R573" t="s">
        <v>69</v>
      </c>
      <c r="S573" t="s">
        <v>69</v>
      </c>
    </row>
    <row r="574" spans="1:19" x14ac:dyDescent="0.25">
      <c r="A574">
        <v>573</v>
      </c>
      <c r="B574" t="s">
        <v>2635</v>
      </c>
      <c r="C574" t="s">
        <v>2636</v>
      </c>
      <c r="D574" t="s">
        <v>2637</v>
      </c>
      <c r="E574" t="s">
        <v>2638</v>
      </c>
      <c r="F574" t="s">
        <v>69</v>
      </c>
      <c r="G574" t="s">
        <v>2639</v>
      </c>
      <c r="H574">
        <v>6</v>
      </c>
      <c r="I574">
        <v>6</v>
      </c>
      <c r="J574">
        <v>2015</v>
      </c>
      <c r="K574">
        <v>31</v>
      </c>
      <c r="L574">
        <v>5</v>
      </c>
      <c r="M574">
        <v>691</v>
      </c>
      <c r="N574">
        <v>698</v>
      </c>
      <c r="O574" t="s">
        <v>69</v>
      </c>
      <c r="P574" t="s">
        <v>2641</v>
      </c>
      <c r="Q574" t="s">
        <v>69</v>
      </c>
      <c r="R574">
        <v>25344500</v>
      </c>
      <c r="S574" t="s">
        <v>69</v>
      </c>
    </row>
    <row r="575" spans="1:19" x14ac:dyDescent="0.25">
      <c r="A575">
        <v>574</v>
      </c>
      <c r="B575" t="s">
        <v>2347</v>
      </c>
      <c r="C575" t="s">
        <v>2348</v>
      </c>
      <c r="D575" t="s">
        <v>2349</v>
      </c>
      <c r="E575" t="s">
        <v>806</v>
      </c>
      <c r="F575" t="s">
        <v>2350</v>
      </c>
      <c r="G575" t="s">
        <v>2351</v>
      </c>
      <c r="H575">
        <v>7</v>
      </c>
      <c r="I575">
        <v>7</v>
      </c>
      <c r="J575">
        <v>2016</v>
      </c>
      <c r="K575">
        <v>27</v>
      </c>
      <c r="L575">
        <v>3</v>
      </c>
      <c r="M575">
        <v>2045</v>
      </c>
      <c r="N575">
        <v>2052</v>
      </c>
      <c r="O575" t="s">
        <v>69</v>
      </c>
      <c r="P575" t="s">
        <v>2352</v>
      </c>
      <c r="Q575" t="s">
        <v>69</v>
      </c>
      <c r="R575">
        <v>25427804</v>
      </c>
      <c r="S575" t="s">
        <v>69</v>
      </c>
    </row>
    <row r="576" spans="1:19" x14ac:dyDescent="0.25">
      <c r="A576">
        <v>575</v>
      </c>
      <c r="B576" t="s">
        <v>2756</v>
      </c>
      <c r="C576" t="s">
        <v>2757</v>
      </c>
      <c r="D576" t="s">
        <v>2758</v>
      </c>
      <c r="E576" t="s">
        <v>2537</v>
      </c>
      <c r="F576" t="s">
        <v>2759</v>
      </c>
      <c r="G576" t="s">
        <v>2760</v>
      </c>
      <c r="H576">
        <v>2</v>
      </c>
      <c r="I576">
        <v>4</v>
      </c>
      <c r="J576">
        <v>2014</v>
      </c>
      <c r="K576">
        <v>25</v>
      </c>
      <c r="L576">
        <v>6</v>
      </c>
      <c r="M576">
        <v>473</v>
      </c>
      <c r="N576">
        <v>481</v>
      </c>
      <c r="O576" t="s">
        <v>69</v>
      </c>
      <c r="P576" t="s">
        <v>2761</v>
      </c>
      <c r="Q576" t="s">
        <v>69</v>
      </c>
      <c r="R576">
        <v>23859051</v>
      </c>
      <c r="S576" t="s">
        <v>69</v>
      </c>
    </row>
    <row r="577" spans="1:19" x14ac:dyDescent="0.25">
      <c r="A577">
        <v>576</v>
      </c>
      <c r="B577" t="s">
        <v>2534</v>
      </c>
      <c r="C577" t="s">
        <v>2535</v>
      </c>
      <c r="D577" t="s">
        <v>2536</v>
      </c>
      <c r="E577" t="s">
        <v>2537</v>
      </c>
      <c r="F577" t="s">
        <v>2538</v>
      </c>
      <c r="G577" t="s">
        <v>2539</v>
      </c>
      <c r="H577">
        <v>3</v>
      </c>
      <c r="I577">
        <v>4</v>
      </c>
      <c r="J577">
        <v>2015</v>
      </c>
      <c r="K577">
        <v>26</v>
      </c>
      <c r="L577">
        <v>3</v>
      </c>
      <c r="M577">
        <v>409</v>
      </c>
      <c r="N577">
        <v>419</v>
      </c>
      <c r="O577" t="s">
        <v>69</v>
      </c>
      <c r="P577" t="s">
        <v>2540</v>
      </c>
      <c r="Q577" t="s">
        <v>69</v>
      </c>
      <c r="R577">
        <v>24228686</v>
      </c>
      <c r="S577" t="s">
        <v>69</v>
      </c>
    </row>
    <row r="578" spans="1:19" x14ac:dyDescent="0.25">
      <c r="A578">
        <v>577</v>
      </c>
      <c r="B578" t="s">
        <v>4562</v>
      </c>
      <c r="C578" t="s">
        <v>4563</v>
      </c>
      <c r="D578" t="s">
        <v>4564</v>
      </c>
      <c r="E578" t="s">
        <v>4565</v>
      </c>
      <c r="F578" t="s">
        <v>4566</v>
      </c>
      <c r="G578" t="s">
        <v>4567</v>
      </c>
      <c r="H578">
        <v>1</v>
      </c>
      <c r="I578">
        <v>1</v>
      </c>
      <c r="J578">
        <v>2009</v>
      </c>
      <c r="K578">
        <v>38</v>
      </c>
      <c r="L578" t="s">
        <v>4568</v>
      </c>
      <c r="M578">
        <v>2843</v>
      </c>
      <c r="N578">
        <v>2855</v>
      </c>
      <c r="O578" t="s">
        <v>4569</v>
      </c>
      <c r="P578" t="s">
        <v>4570</v>
      </c>
      <c r="Q578" t="s">
        <v>69</v>
      </c>
      <c r="R578">
        <v>19777146</v>
      </c>
      <c r="S578" t="s">
        <v>69</v>
      </c>
    </row>
    <row r="579" spans="1:19" x14ac:dyDescent="0.25">
      <c r="A579">
        <v>578</v>
      </c>
      <c r="B579" t="s">
        <v>1642</v>
      </c>
      <c r="C579" t="s">
        <v>1643</v>
      </c>
      <c r="D579" t="s">
        <v>1644</v>
      </c>
      <c r="E579" t="s">
        <v>1094</v>
      </c>
      <c r="F579" t="s">
        <v>1645</v>
      </c>
      <c r="G579" t="s">
        <v>1646</v>
      </c>
      <c r="H579">
        <v>6</v>
      </c>
      <c r="I579">
        <v>6</v>
      </c>
      <c r="J579">
        <v>2017</v>
      </c>
      <c r="K579">
        <v>13</v>
      </c>
      <c r="L579">
        <v>5</v>
      </c>
      <c r="M579" t="s">
        <v>69</v>
      </c>
      <c r="N579" t="s">
        <v>69</v>
      </c>
      <c r="O579">
        <v>100</v>
      </c>
      <c r="P579" t="s">
        <v>1648</v>
      </c>
      <c r="Q579" t="s">
        <v>69</v>
      </c>
      <c r="R579" t="s">
        <v>69</v>
      </c>
      <c r="S579" t="s">
        <v>69</v>
      </c>
    </row>
    <row r="580" spans="1:19" x14ac:dyDescent="0.25">
      <c r="A580">
        <v>579</v>
      </c>
      <c r="B580" t="s">
        <v>794</v>
      </c>
      <c r="C580" t="s">
        <v>795</v>
      </c>
      <c r="D580" t="s">
        <v>796</v>
      </c>
      <c r="E580" t="s">
        <v>206</v>
      </c>
      <c r="F580" t="s">
        <v>797</v>
      </c>
      <c r="G580" t="s">
        <v>798</v>
      </c>
      <c r="H580">
        <v>4</v>
      </c>
      <c r="I580">
        <v>4</v>
      </c>
      <c r="J580">
        <v>2019</v>
      </c>
      <c r="K580">
        <v>9</v>
      </c>
      <c r="L580">
        <v>13</v>
      </c>
      <c r="M580">
        <v>7528</v>
      </c>
      <c r="N580">
        <v>7548</v>
      </c>
      <c r="O580" t="s">
        <v>69</v>
      </c>
      <c r="P580" t="s">
        <v>801</v>
      </c>
      <c r="Q580" t="s">
        <v>69</v>
      </c>
      <c r="R580">
        <v>31346420</v>
      </c>
      <c r="S580" t="s">
        <v>69</v>
      </c>
    </row>
    <row r="581" spans="1:19" x14ac:dyDescent="0.25">
      <c r="A581">
        <v>580</v>
      </c>
      <c r="B581" t="s">
        <v>383</v>
      </c>
      <c r="C581" t="s">
        <v>384</v>
      </c>
      <c r="D581" t="s">
        <v>385</v>
      </c>
      <c r="E581" t="s">
        <v>386</v>
      </c>
      <c r="F581" t="s">
        <v>387</v>
      </c>
      <c r="G581" t="s">
        <v>388</v>
      </c>
      <c r="H581">
        <v>1</v>
      </c>
      <c r="I581">
        <v>1</v>
      </c>
      <c r="J581">
        <v>2020</v>
      </c>
      <c r="K581">
        <v>74</v>
      </c>
      <c r="L581">
        <v>5</v>
      </c>
      <c r="M581">
        <v>808</v>
      </c>
      <c r="N581">
        <v>830</v>
      </c>
      <c r="O581" t="s">
        <v>69</v>
      </c>
      <c r="P581" t="s">
        <v>389</v>
      </c>
      <c r="Q581" t="s">
        <v>381</v>
      </c>
      <c r="R581">
        <v>32129472</v>
      </c>
      <c r="S581" t="s">
        <v>69</v>
      </c>
    </row>
    <row r="582" spans="1:19" x14ac:dyDescent="0.25">
      <c r="A582">
        <v>581</v>
      </c>
      <c r="B582" t="s">
        <v>3852</v>
      </c>
      <c r="C582" t="s">
        <v>3853</v>
      </c>
      <c r="D582" t="s">
        <v>3854</v>
      </c>
      <c r="E582" t="s">
        <v>416</v>
      </c>
      <c r="F582" t="s">
        <v>3855</v>
      </c>
      <c r="G582" t="s">
        <v>3856</v>
      </c>
      <c r="H582">
        <v>16</v>
      </c>
      <c r="I582">
        <v>17</v>
      </c>
      <c r="J582">
        <v>2012</v>
      </c>
      <c r="K582">
        <v>29</v>
      </c>
      <c r="L582">
        <v>1</v>
      </c>
      <c r="M582">
        <v>145</v>
      </c>
      <c r="N582">
        <v>156</v>
      </c>
      <c r="O582" t="s">
        <v>69</v>
      </c>
      <c r="P582" t="s">
        <v>3859</v>
      </c>
      <c r="Q582" t="s">
        <v>69</v>
      </c>
      <c r="R582">
        <v>21903679</v>
      </c>
      <c r="S582" t="s">
        <v>69</v>
      </c>
    </row>
    <row r="583" spans="1:19" x14ac:dyDescent="0.25">
      <c r="A583">
        <v>582</v>
      </c>
      <c r="B583" t="s">
        <v>3123</v>
      </c>
      <c r="C583" t="s">
        <v>3124</v>
      </c>
      <c r="D583" t="s">
        <v>3125</v>
      </c>
      <c r="E583" t="s">
        <v>1653</v>
      </c>
      <c r="F583" t="s">
        <v>3126</v>
      </c>
      <c r="G583" t="s">
        <v>3127</v>
      </c>
      <c r="H583">
        <v>9</v>
      </c>
      <c r="I583">
        <v>10</v>
      </c>
      <c r="J583">
        <v>2014</v>
      </c>
      <c r="K583">
        <v>97</v>
      </c>
      <c r="L583">
        <v>1</v>
      </c>
      <c r="M583">
        <v>43</v>
      </c>
      <c r="N583">
        <v>52</v>
      </c>
      <c r="O583" t="s">
        <v>69</v>
      </c>
      <c r="P583" t="s">
        <v>3128</v>
      </c>
      <c r="Q583" t="s">
        <v>69</v>
      </c>
      <c r="R583" t="s">
        <v>69</v>
      </c>
      <c r="S583" t="s">
        <v>69</v>
      </c>
    </row>
    <row r="584" spans="1:19" x14ac:dyDescent="0.25">
      <c r="A584">
        <v>583</v>
      </c>
      <c r="B584" t="s">
        <v>2892</v>
      </c>
      <c r="C584" t="s">
        <v>2893</v>
      </c>
      <c r="D584" t="s">
        <v>2894</v>
      </c>
      <c r="E584" t="s">
        <v>348</v>
      </c>
      <c r="F584" t="s">
        <v>2895</v>
      </c>
      <c r="G584" t="s">
        <v>2896</v>
      </c>
      <c r="H584">
        <v>12</v>
      </c>
      <c r="I584">
        <v>12</v>
      </c>
      <c r="J584">
        <v>2014</v>
      </c>
      <c r="K584">
        <v>14</v>
      </c>
      <c r="L584" t="s">
        <v>69</v>
      </c>
      <c r="M584" t="s">
        <v>69</v>
      </c>
      <c r="N584" t="s">
        <v>69</v>
      </c>
      <c r="O584">
        <v>185</v>
      </c>
      <c r="P584" t="s">
        <v>2899</v>
      </c>
      <c r="Q584" t="s">
        <v>69</v>
      </c>
      <c r="R584">
        <v>25123546</v>
      </c>
      <c r="S584" t="s">
        <v>69</v>
      </c>
    </row>
    <row r="585" spans="1:19" x14ac:dyDescent="0.25">
      <c r="A585">
        <v>584</v>
      </c>
      <c r="B585" t="s">
        <v>441</v>
      </c>
      <c r="C585" t="s">
        <v>442</v>
      </c>
      <c r="D585" t="s">
        <v>443</v>
      </c>
      <c r="E585" t="s">
        <v>444</v>
      </c>
      <c r="F585" t="s">
        <v>445</v>
      </c>
      <c r="G585" t="s">
        <v>446</v>
      </c>
      <c r="H585">
        <v>0</v>
      </c>
      <c r="I585">
        <v>0</v>
      </c>
      <c r="J585">
        <v>2020</v>
      </c>
      <c r="K585">
        <v>10</v>
      </c>
      <c r="L585">
        <v>3</v>
      </c>
      <c r="M585" t="s">
        <v>69</v>
      </c>
      <c r="N585" t="s">
        <v>69</v>
      </c>
      <c r="O585">
        <v>447</v>
      </c>
      <c r="P585" t="s">
        <v>449</v>
      </c>
      <c r="Q585" t="s">
        <v>69</v>
      </c>
      <c r="R585">
        <v>32156058</v>
      </c>
      <c r="S585" t="s">
        <v>69</v>
      </c>
    </row>
    <row r="586" spans="1:19" x14ac:dyDescent="0.25">
      <c r="A586">
        <v>585</v>
      </c>
      <c r="B586" t="s">
        <v>4351</v>
      </c>
      <c r="C586" t="s">
        <v>4352</v>
      </c>
      <c r="D586" t="s">
        <v>4353</v>
      </c>
      <c r="E586" t="s">
        <v>473</v>
      </c>
      <c r="F586" t="s">
        <v>4354</v>
      </c>
      <c r="G586" t="s">
        <v>4355</v>
      </c>
      <c r="H586">
        <v>39</v>
      </c>
      <c r="I586">
        <v>41</v>
      </c>
      <c r="J586">
        <v>2010</v>
      </c>
      <c r="K586">
        <v>2</v>
      </c>
      <c r="L586" t="s">
        <v>69</v>
      </c>
      <c r="M586">
        <v>200</v>
      </c>
      <c r="N586">
        <v>211</v>
      </c>
      <c r="O586" t="s">
        <v>69</v>
      </c>
      <c r="P586" t="s">
        <v>4356</v>
      </c>
      <c r="Q586" t="s">
        <v>69</v>
      </c>
      <c r="R586">
        <v>20624726</v>
      </c>
      <c r="S586" t="s">
        <v>69</v>
      </c>
    </row>
    <row r="587" spans="1:19" x14ac:dyDescent="0.25">
      <c r="A587">
        <v>586</v>
      </c>
      <c r="B587" t="s">
        <v>2626</v>
      </c>
      <c r="C587" t="s">
        <v>2627</v>
      </c>
      <c r="D587" t="s">
        <v>2628</v>
      </c>
      <c r="E587" t="s">
        <v>2629</v>
      </c>
      <c r="F587" t="s">
        <v>69</v>
      </c>
      <c r="G587" t="s">
        <v>2630</v>
      </c>
      <c r="H587">
        <v>18</v>
      </c>
      <c r="I587">
        <v>21</v>
      </c>
      <c r="J587">
        <v>2015</v>
      </c>
      <c r="K587">
        <v>96</v>
      </c>
      <c r="L587" t="s">
        <v>69</v>
      </c>
      <c r="M587">
        <v>701</v>
      </c>
      <c r="N587">
        <v>713</v>
      </c>
      <c r="O587" t="s">
        <v>69</v>
      </c>
      <c r="P587" t="s">
        <v>2633</v>
      </c>
      <c r="Q587" t="s">
        <v>69</v>
      </c>
      <c r="R587">
        <v>25481753</v>
      </c>
      <c r="S587" t="s">
        <v>69</v>
      </c>
    </row>
    <row r="588" spans="1:19" x14ac:dyDescent="0.25">
      <c r="A588">
        <v>587</v>
      </c>
      <c r="B588" t="s">
        <v>2449</v>
      </c>
      <c r="C588" t="s">
        <v>2450</v>
      </c>
      <c r="D588" t="s">
        <v>2451</v>
      </c>
      <c r="E588" t="s">
        <v>358</v>
      </c>
      <c r="F588" t="s">
        <v>2452</v>
      </c>
      <c r="G588" t="s">
        <v>2453</v>
      </c>
      <c r="H588">
        <v>9</v>
      </c>
      <c r="I588">
        <v>9</v>
      </c>
      <c r="J588">
        <v>2015</v>
      </c>
      <c r="K588">
        <v>10</v>
      </c>
      <c r="L588">
        <v>5</v>
      </c>
      <c r="M588">
        <v>482</v>
      </c>
      <c r="N588">
        <v>496</v>
      </c>
      <c r="O588" t="s">
        <v>69</v>
      </c>
      <c r="P588" t="s">
        <v>2454</v>
      </c>
      <c r="Q588" t="s">
        <v>69</v>
      </c>
      <c r="R588">
        <v>26202859</v>
      </c>
      <c r="S588" t="s">
        <v>69</v>
      </c>
    </row>
    <row r="589" spans="1:19" x14ac:dyDescent="0.25">
      <c r="A589">
        <v>588</v>
      </c>
      <c r="B589" t="s">
        <v>3351</v>
      </c>
      <c r="C589" t="s">
        <v>3352</v>
      </c>
      <c r="D589" t="s">
        <v>3353</v>
      </c>
      <c r="E589" t="s">
        <v>386</v>
      </c>
      <c r="F589" t="s">
        <v>3354</v>
      </c>
      <c r="G589" t="s">
        <v>3355</v>
      </c>
      <c r="H589">
        <v>17</v>
      </c>
      <c r="I589">
        <v>17</v>
      </c>
      <c r="J589">
        <v>2013</v>
      </c>
      <c r="K589">
        <v>67</v>
      </c>
      <c r="L589">
        <v>6</v>
      </c>
      <c r="M589">
        <v>1649</v>
      </c>
      <c r="N589">
        <v>1659</v>
      </c>
      <c r="O589" t="s">
        <v>69</v>
      </c>
      <c r="P589" t="s">
        <v>3358</v>
      </c>
      <c r="Q589" t="s">
        <v>69</v>
      </c>
      <c r="R589">
        <v>23730759</v>
      </c>
      <c r="S589" t="s">
        <v>69</v>
      </c>
    </row>
    <row r="590" spans="1:19" x14ac:dyDescent="0.25">
      <c r="A590">
        <v>589</v>
      </c>
      <c r="B590" t="s">
        <v>2969</v>
      </c>
      <c r="C590" t="s">
        <v>2970</v>
      </c>
      <c r="D590" t="s">
        <v>2971</v>
      </c>
      <c r="E590" t="s">
        <v>1267</v>
      </c>
      <c r="F590" t="s">
        <v>69</v>
      </c>
      <c r="G590" t="s">
        <v>2972</v>
      </c>
      <c r="H590">
        <v>10</v>
      </c>
      <c r="I590">
        <v>10</v>
      </c>
      <c r="J590">
        <v>2014</v>
      </c>
      <c r="K590">
        <v>9</v>
      </c>
      <c r="L590">
        <v>6</v>
      </c>
      <c r="M590" t="s">
        <v>69</v>
      </c>
      <c r="N590" t="s">
        <v>69</v>
      </c>
      <c r="O590" t="s">
        <v>2974</v>
      </c>
      <c r="P590" t="s">
        <v>2975</v>
      </c>
      <c r="Q590" t="s">
        <v>69</v>
      </c>
      <c r="R590">
        <v>24896825</v>
      </c>
      <c r="S590" t="s">
        <v>69</v>
      </c>
    </row>
    <row r="591" spans="1:19" x14ac:dyDescent="0.25">
      <c r="A591">
        <v>590</v>
      </c>
      <c r="B591" t="s">
        <v>3181</v>
      </c>
      <c r="C591" t="s">
        <v>3182</v>
      </c>
      <c r="D591" t="s">
        <v>3183</v>
      </c>
      <c r="E591" t="s">
        <v>3184</v>
      </c>
      <c r="F591" t="s">
        <v>3185</v>
      </c>
      <c r="G591" t="s">
        <v>3186</v>
      </c>
      <c r="H591">
        <v>8</v>
      </c>
      <c r="I591">
        <v>9</v>
      </c>
      <c r="J591">
        <v>2013</v>
      </c>
      <c r="K591">
        <v>40</v>
      </c>
      <c r="L591">
        <v>12</v>
      </c>
      <c r="M591">
        <v>6843</v>
      </c>
      <c r="N591">
        <v>6853</v>
      </c>
      <c r="O591" t="s">
        <v>69</v>
      </c>
      <c r="P591" t="s">
        <v>3188</v>
      </c>
      <c r="Q591" t="s">
        <v>69</v>
      </c>
      <c r="R591" t="s">
        <v>69</v>
      </c>
      <c r="S591" t="s">
        <v>69</v>
      </c>
    </row>
    <row r="592" spans="1:19" x14ac:dyDescent="0.25">
      <c r="A592">
        <v>591</v>
      </c>
      <c r="B592" t="s">
        <v>1572</v>
      </c>
      <c r="C592" t="s">
        <v>1573</v>
      </c>
      <c r="D592" t="s">
        <v>1574</v>
      </c>
      <c r="E592" t="s">
        <v>1575</v>
      </c>
      <c r="F592" t="s">
        <v>1576</v>
      </c>
      <c r="G592" t="s">
        <v>1577</v>
      </c>
      <c r="H592">
        <v>0</v>
      </c>
      <c r="I592">
        <v>0</v>
      </c>
      <c r="J592">
        <v>2017</v>
      </c>
      <c r="K592">
        <v>145</v>
      </c>
      <c r="L592">
        <v>6</v>
      </c>
      <c r="M592">
        <v>603</v>
      </c>
      <c r="N592">
        <v>612</v>
      </c>
      <c r="O592" t="s">
        <v>69</v>
      </c>
      <c r="P592" t="s">
        <v>1578</v>
      </c>
      <c r="Q592" t="s">
        <v>69</v>
      </c>
      <c r="R592">
        <v>29103106</v>
      </c>
      <c r="S592" t="s">
        <v>69</v>
      </c>
    </row>
    <row r="593" spans="1:19" x14ac:dyDescent="0.25">
      <c r="A593">
        <v>592</v>
      </c>
      <c r="B593" t="s">
        <v>3733</v>
      </c>
      <c r="C593" t="s">
        <v>3734</v>
      </c>
      <c r="D593" t="s">
        <v>3735</v>
      </c>
      <c r="E593" t="s">
        <v>111</v>
      </c>
      <c r="F593" t="s">
        <v>3736</v>
      </c>
      <c r="G593" t="s">
        <v>3737</v>
      </c>
      <c r="H593">
        <v>29</v>
      </c>
      <c r="I593">
        <v>29</v>
      </c>
      <c r="J593">
        <v>2012</v>
      </c>
      <c r="K593">
        <v>39</v>
      </c>
      <c r="L593">
        <v>7</v>
      </c>
      <c r="M593">
        <v>1347</v>
      </c>
      <c r="N593">
        <v>1360</v>
      </c>
      <c r="O593" t="s">
        <v>69</v>
      </c>
      <c r="P593" t="s">
        <v>3738</v>
      </c>
      <c r="Q593" t="s">
        <v>69</v>
      </c>
      <c r="R593" t="s">
        <v>69</v>
      </c>
      <c r="S593" t="s">
        <v>69</v>
      </c>
    </row>
    <row r="594" spans="1:19" x14ac:dyDescent="0.25">
      <c r="A594">
        <v>593</v>
      </c>
      <c r="B594" t="s">
        <v>3419</v>
      </c>
      <c r="C594" t="s">
        <v>3420</v>
      </c>
      <c r="D594" t="s">
        <v>3421</v>
      </c>
      <c r="E594" t="s">
        <v>1267</v>
      </c>
      <c r="F594" t="s">
        <v>69</v>
      </c>
      <c r="G594" t="s">
        <v>3422</v>
      </c>
      <c r="H594">
        <v>10</v>
      </c>
      <c r="I594">
        <v>12</v>
      </c>
      <c r="J594">
        <v>2013</v>
      </c>
      <c r="K594">
        <v>8</v>
      </c>
      <c r="L594">
        <v>4</v>
      </c>
      <c r="M594" t="s">
        <v>69</v>
      </c>
      <c r="N594" t="s">
        <v>69</v>
      </c>
      <c r="O594" t="s">
        <v>3426</v>
      </c>
      <c r="P594" t="s">
        <v>3427</v>
      </c>
      <c r="Q594" t="s">
        <v>69</v>
      </c>
      <c r="R594">
        <v>23637761</v>
      </c>
      <c r="S594" t="s">
        <v>69</v>
      </c>
    </row>
    <row r="595" spans="1:19" x14ac:dyDescent="0.25">
      <c r="A595">
        <v>594</v>
      </c>
      <c r="B595" t="s">
        <v>3456</v>
      </c>
      <c r="C595" t="s">
        <v>3457</v>
      </c>
      <c r="D595" t="s">
        <v>3458</v>
      </c>
      <c r="E595" t="s">
        <v>1267</v>
      </c>
      <c r="F595" t="s">
        <v>69</v>
      </c>
      <c r="G595" t="s">
        <v>3459</v>
      </c>
      <c r="H595">
        <v>7</v>
      </c>
      <c r="I595">
        <v>10</v>
      </c>
      <c r="J595">
        <v>2013</v>
      </c>
      <c r="K595">
        <v>8</v>
      </c>
      <c r="L595">
        <v>4</v>
      </c>
      <c r="M595" t="s">
        <v>69</v>
      </c>
      <c r="N595" t="s">
        <v>69</v>
      </c>
      <c r="O595" t="s">
        <v>3462</v>
      </c>
      <c r="P595" t="s">
        <v>3463</v>
      </c>
      <c r="Q595" t="s">
        <v>69</v>
      </c>
      <c r="R595">
        <v>23560070</v>
      </c>
      <c r="S595" t="s">
        <v>69</v>
      </c>
    </row>
    <row r="596" spans="1:19" x14ac:dyDescent="0.25">
      <c r="A596">
        <v>595</v>
      </c>
      <c r="B596" t="s">
        <v>2516</v>
      </c>
      <c r="C596" t="s">
        <v>2517</v>
      </c>
      <c r="D596" t="s">
        <v>2518</v>
      </c>
      <c r="E596" t="s">
        <v>348</v>
      </c>
      <c r="F596" t="s">
        <v>2519</v>
      </c>
      <c r="G596" t="s">
        <v>2520</v>
      </c>
      <c r="H596">
        <v>9</v>
      </c>
      <c r="I596">
        <v>9</v>
      </c>
      <c r="J596">
        <v>2015</v>
      </c>
      <c r="K596">
        <v>15</v>
      </c>
      <c r="L596" t="s">
        <v>69</v>
      </c>
      <c r="M596" t="s">
        <v>69</v>
      </c>
      <c r="N596" t="s">
        <v>69</v>
      </c>
      <c r="O596">
        <v>134</v>
      </c>
      <c r="P596" t="s">
        <v>2522</v>
      </c>
      <c r="Q596" t="s">
        <v>69</v>
      </c>
      <c r="R596">
        <v>26153437</v>
      </c>
      <c r="S596" t="s">
        <v>69</v>
      </c>
    </row>
    <row r="597" spans="1:19" x14ac:dyDescent="0.25">
      <c r="A597">
        <v>596</v>
      </c>
      <c r="B597" t="s">
        <v>2271</v>
      </c>
      <c r="C597" t="s">
        <v>2272</v>
      </c>
      <c r="D597" t="s">
        <v>2273</v>
      </c>
      <c r="E597" t="s">
        <v>206</v>
      </c>
      <c r="F597" t="s">
        <v>2274</v>
      </c>
      <c r="G597" t="s">
        <v>2275</v>
      </c>
      <c r="H597">
        <v>6</v>
      </c>
      <c r="I597">
        <v>6</v>
      </c>
      <c r="J597">
        <v>2016</v>
      </c>
      <c r="K597">
        <v>6</v>
      </c>
      <c r="L597">
        <v>8</v>
      </c>
      <c r="M597">
        <v>2346</v>
      </c>
      <c r="N597">
        <v>2358</v>
      </c>
      <c r="O597" t="s">
        <v>69</v>
      </c>
      <c r="P597" t="s">
        <v>2278</v>
      </c>
      <c r="Q597" t="s">
        <v>69</v>
      </c>
      <c r="R597">
        <v>27069572</v>
      </c>
      <c r="S597" t="s">
        <v>69</v>
      </c>
    </row>
    <row r="598" spans="1:19" x14ac:dyDescent="0.25">
      <c r="A598">
        <v>597</v>
      </c>
      <c r="B598" t="s">
        <v>1875</v>
      </c>
      <c r="C598" t="s">
        <v>1876</v>
      </c>
      <c r="D598" t="s">
        <v>1877</v>
      </c>
      <c r="E598" t="s">
        <v>82</v>
      </c>
      <c r="F598" t="s">
        <v>1878</v>
      </c>
      <c r="G598" t="s">
        <v>1879</v>
      </c>
      <c r="H598">
        <v>16</v>
      </c>
      <c r="I598">
        <v>19</v>
      </c>
      <c r="J598">
        <v>2017</v>
      </c>
      <c r="K598">
        <v>8</v>
      </c>
      <c r="L598" t="s">
        <v>69</v>
      </c>
      <c r="M598" t="s">
        <v>69</v>
      </c>
      <c r="N598" t="s">
        <v>69</v>
      </c>
      <c r="O598">
        <v>375</v>
      </c>
      <c r="P598" t="s">
        <v>1881</v>
      </c>
      <c r="Q598" t="s">
        <v>69</v>
      </c>
      <c r="R598">
        <v>28377782</v>
      </c>
      <c r="S598" t="s">
        <v>69</v>
      </c>
    </row>
    <row r="599" spans="1:19" x14ac:dyDescent="0.25">
      <c r="A599">
        <v>598</v>
      </c>
      <c r="B599" t="s">
        <v>3989</v>
      </c>
      <c r="C599" t="s">
        <v>3990</v>
      </c>
      <c r="D599" t="s">
        <v>3991</v>
      </c>
      <c r="E599" t="s">
        <v>416</v>
      </c>
      <c r="F599" t="s">
        <v>3992</v>
      </c>
      <c r="G599" t="s">
        <v>3993</v>
      </c>
      <c r="H599">
        <v>81</v>
      </c>
      <c r="I599">
        <v>87</v>
      </c>
      <c r="J599">
        <v>2011</v>
      </c>
      <c r="K599">
        <v>28</v>
      </c>
      <c r="L599">
        <v>9</v>
      </c>
      <c r="M599">
        <v>2521</v>
      </c>
      <c r="N599">
        <v>2535</v>
      </c>
      <c r="O599" t="s">
        <v>69</v>
      </c>
      <c r="P599" t="s">
        <v>3995</v>
      </c>
      <c r="Q599" t="s">
        <v>69</v>
      </c>
      <c r="R599">
        <v>21422243</v>
      </c>
      <c r="S599" t="s">
        <v>69</v>
      </c>
    </row>
    <row r="600" spans="1:19" x14ac:dyDescent="0.25">
      <c r="A600">
        <v>599</v>
      </c>
      <c r="B600" t="s">
        <v>5059</v>
      </c>
      <c r="C600" t="s">
        <v>5059</v>
      </c>
      <c r="D600" t="s">
        <v>5060</v>
      </c>
      <c r="E600" t="s">
        <v>1168</v>
      </c>
      <c r="F600" t="s">
        <v>69</v>
      </c>
      <c r="G600" t="s">
        <v>5061</v>
      </c>
      <c r="H600">
        <v>38</v>
      </c>
      <c r="I600">
        <v>39</v>
      </c>
      <c r="J600">
        <v>2005</v>
      </c>
      <c r="K600">
        <v>170</v>
      </c>
      <c r="L600">
        <v>3</v>
      </c>
      <c r="M600">
        <v>1411</v>
      </c>
      <c r="N600">
        <v>1421</v>
      </c>
      <c r="O600" t="s">
        <v>69</v>
      </c>
      <c r="P600" t="s">
        <v>5063</v>
      </c>
      <c r="Q600" t="s">
        <v>69</v>
      </c>
      <c r="R600">
        <v>15879513</v>
      </c>
      <c r="S600" t="s">
        <v>69</v>
      </c>
    </row>
    <row r="601" spans="1:19" x14ac:dyDescent="0.25">
      <c r="A601">
        <v>600</v>
      </c>
      <c r="B601" t="s">
        <v>2440</v>
      </c>
      <c r="C601" t="s">
        <v>2441</v>
      </c>
      <c r="D601" t="s">
        <v>2442</v>
      </c>
      <c r="E601" t="s">
        <v>294</v>
      </c>
      <c r="F601" t="s">
        <v>2443</v>
      </c>
      <c r="G601" t="s">
        <v>2444</v>
      </c>
      <c r="H601">
        <v>15</v>
      </c>
      <c r="I601">
        <v>15</v>
      </c>
      <c r="J601">
        <v>2015</v>
      </c>
      <c r="K601">
        <v>16</v>
      </c>
      <c r="L601" t="s">
        <v>69</v>
      </c>
      <c r="M601" t="s">
        <v>69</v>
      </c>
      <c r="N601" t="s">
        <v>69</v>
      </c>
      <c r="O601">
        <v>292</v>
      </c>
      <c r="P601" t="s">
        <v>2447</v>
      </c>
      <c r="Q601" t="s">
        <v>69</v>
      </c>
      <c r="R601">
        <v>26373308</v>
      </c>
      <c r="S601" t="s">
        <v>69</v>
      </c>
    </row>
    <row r="602" spans="1:19" x14ac:dyDescent="0.25">
      <c r="A602">
        <v>601</v>
      </c>
      <c r="B602" t="s">
        <v>2157</v>
      </c>
      <c r="C602" t="s">
        <v>2158</v>
      </c>
      <c r="D602" t="s">
        <v>2159</v>
      </c>
      <c r="E602" t="s">
        <v>332</v>
      </c>
      <c r="F602" t="s">
        <v>2160</v>
      </c>
      <c r="G602" t="s">
        <v>2161</v>
      </c>
      <c r="H602">
        <v>8</v>
      </c>
      <c r="I602">
        <v>8</v>
      </c>
      <c r="J602">
        <v>2016</v>
      </c>
      <c r="K602">
        <v>101</v>
      </c>
      <c r="L602" t="s">
        <v>69</v>
      </c>
      <c r="M602">
        <v>294</v>
      </c>
      <c r="N602">
        <v>302</v>
      </c>
      <c r="O602" t="s">
        <v>69</v>
      </c>
      <c r="P602" t="s">
        <v>2164</v>
      </c>
      <c r="Q602" t="s">
        <v>69</v>
      </c>
      <c r="R602">
        <v>27126184</v>
      </c>
      <c r="S602" t="s">
        <v>69</v>
      </c>
    </row>
  </sheetData>
  <sortState xmlns:xlrd2="http://schemas.microsoft.com/office/spreadsheetml/2017/richdata2" ref="A2:S602">
    <sortCondition ref="B2:B602"/>
  </sortState>
  <pageMargins left="0.75" right="0.75" top="1" bottom="1" header="0.5" footer="0.5"/>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P602"/>
  <sheetViews>
    <sheetView topLeftCell="A166" workbookViewId="0">
      <selection activeCell="E624" sqref="E624"/>
    </sheetView>
  </sheetViews>
  <sheetFormatPr defaultRowHeight="13.2" x14ac:dyDescent="0.25"/>
  <sheetData>
    <row r="1" spans="1:6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row>
    <row r="2" spans="1:68" x14ac:dyDescent="0.25">
      <c r="A2" t="s">
        <v>67</v>
      </c>
      <c r="B2" t="s">
        <v>68</v>
      </c>
      <c r="C2" t="s">
        <v>69</v>
      </c>
      <c r="D2" t="s">
        <v>69</v>
      </c>
      <c r="E2" t="s">
        <v>69</v>
      </c>
      <c r="F2" t="s">
        <v>70</v>
      </c>
      <c r="G2" t="s">
        <v>69</v>
      </c>
      <c r="H2" t="s">
        <v>69</v>
      </c>
      <c r="I2" t="s">
        <v>71</v>
      </c>
      <c r="J2" t="s">
        <v>72</v>
      </c>
      <c r="K2" t="s">
        <v>69</v>
      </c>
      <c r="L2" t="s">
        <v>69</v>
      </c>
      <c r="M2" t="s">
        <v>69</v>
      </c>
      <c r="N2" t="s">
        <v>69</v>
      </c>
      <c r="O2" t="s">
        <v>69</v>
      </c>
      <c r="P2" t="s">
        <v>69</v>
      </c>
      <c r="Q2" t="s">
        <v>69</v>
      </c>
      <c r="R2" t="s">
        <v>69</v>
      </c>
      <c r="S2" t="s">
        <v>69</v>
      </c>
      <c r="T2" t="s">
        <v>73</v>
      </c>
      <c r="U2" t="s">
        <v>74</v>
      </c>
      <c r="V2" t="s">
        <v>69</v>
      </c>
      <c r="W2" t="s">
        <v>69</v>
      </c>
      <c r="X2" t="s">
        <v>69</v>
      </c>
      <c r="Y2" t="s">
        <v>69</v>
      </c>
      <c r="Z2" t="s">
        <v>69</v>
      </c>
      <c r="AA2" t="s">
        <v>69</v>
      </c>
      <c r="AB2" t="s">
        <v>69</v>
      </c>
      <c r="AC2" t="s">
        <v>69</v>
      </c>
      <c r="AD2" t="s">
        <v>69</v>
      </c>
      <c r="AE2" t="s">
        <v>69</v>
      </c>
      <c r="AF2">
        <v>0</v>
      </c>
      <c r="AG2">
        <v>0</v>
      </c>
      <c r="AH2" t="s">
        <v>69</v>
      </c>
      <c r="AI2" t="s">
        <v>69</v>
      </c>
      <c r="AJ2" t="s">
        <v>69</v>
      </c>
      <c r="AK2" t="s">
        <v>69</v>
      </c>
      <c r="AL2" t="s">
        <v>69</v>
      </c>
      <c r="AM2" t="s">
        <v>69</v>
      </c>
      <c r="AN2" t="s">
        <v>69</v>
      </c>
      <c r="AO2" t="s">
        <v>69</v>
      </c>
      <c r="AP2" t="s">
        <v>69</v>
      </c>
      <c r="AQ2" t="s">
        <v>69</v>
      </c>
      <c r="AR2" t="s">
        <v>75</v>
      </c>
      <c r="AS2">
        <v>2021</v>
      </c>
      <c r="AT2">
        <v>30</v>
      </c>
      <c r="AU2">
        <v>2</v>
      </c>
      <c r="AV2" t="s">
        <v>69</v>
      </c>
      <c r="AW2" t="s">
        <v>69</v>
      </c>
      <c r="AX2" t="s">
        <v>69</v>
      </c>
      <c r="AY2" t="s">
        <v>69</v>
      </c>
      <c r="AZ2">
        <v>545</v>
      </c>
      <c r="BA2">
        <v>554</v>
      </c>
      <c r="BB2" t="s">
        <v>69</v>
      </c>
      <c r="BC2" t="s">
        <v>76</v>
      </c>
      <c r="BD2" t="s">
        <v>69</v>
      </c>
      <c r="BE2" t="s">
        <v>77</v>
      </c>
      <c r="BF2" t="s">
        <v>69</v>
      </c>
      <c r="BG2" t="s">
        <v>69</v>
      </c>
      <c r="BH2" t="s">
        <v>69</v>
      </c>
      <c r="BI2" t="s">
        <v>69</v>
      </c>
      <c r="BJ2" t="s">
        <v>78</v>
      </c>
      <c r="BK2">
        <v>33170980</v>
      </c>
      <c r="BL2" t="s">
        <v>69</v>
      </c>
      <c r="BM2" t="s">
        <v>69</v>
      </c>
      <c r="BN2" t="s">
        <v>69</v>
      </c>
      <c r="BO2" t="s">
        <v>69</v>
      </c>
      <c r="BP2" t="s">
        <v>69</v>
      </c>
    </row>
    <row r="3" spans="1:68" x14ac:dyDescent="0.25">
      <c r="A3" t="s">
        <v>67</v>
      </c>
      <c r="B3" t="s">
        <v>79</v>
      </c>
      <c r="C3" t="s">
        <v>69</v>
      </c>
      <c r="D3" t="s">
        <v>69</v>
      </c>
      <c r="E3" t="s">
        <v>69</v>
      </c>
      <c r="F3" t="s">
        <v>80</v>
      </c>
      <c r="G3" t="s">
        <v>69</v>
      </c>
      <c r="H3" t="s">
        <v>69</v>
      </c>
      <c r="I3" t="s">
        <v>81</v>
      </c>
      <c r="J3" t="s">
        <v>82</v>
      </c>
      <c r="K3" t="s">
        <v>69</v>
      </c>
      <c r="L3" t="s">
        <v>69</v>
      </c>
      <c r="M3" t="s">
        <v>69</v>
      </c>
      <c r="N3" t="s">
        <v>69</v>
      </c>
      <c r="O3" t="s">
        <v>69</v>
      </c>
      <c r="P3" t="s">
        <v>69</v>
      </c>
      <c r="Q3" t="s">
        <v>69</v>
      </c>
      <c r="R3" t="s">
        <v>69</v>
      </c>
      <c r="S3" t="s">
        <v>69</v>
      </c>
      <c r="T3" t="s">
        <v>83</v>
      </c>
      <c r="U3" t="s">
        <v>84</v>
      </c>
      <c r="V3" t="s">
        <v>69</v>
      </c>
      <c r="W3" t="s">
        <v>69</v>
      </c>
      <c r="X3" t="s">
        <v>69</v>
      </c>
      <c r="Y3" t="s">
        <v>69</v>
      </c>
      <c r="Z3" t="s">
        <v>69</v>
      </c>
      <c r="AA3" t="s">
        <v>69</v>
      </c>
      <c r="AB3" t="s">
        <v>69</v>
      </c>
      <c r="AC3" t="s">
        <v>69</v>
      </c>
      <c r="AD3" t="s">
        <v>69</v>
      </c>
      <c r="AE3" t="s">
        <v>69</v>
      </c>
      <c r="AF3">
        <v>1</v>
      </c>
      <c r="AG3">
        <v>1</v>
      </c>
      <c r="AH3" t="s">
        <v>69</v>
      </c>
      <c r="AI3" t="s">
        <v>69</v>
      </c>
      <c r="AJ3" t="s">
        <v>69</v>
      </c>
      <c r="AK3" t="s">
        <v>69</v>
      </c>
      <c r="AL3" t="s">
        <v>69</v>
      </c>
      <c r="AM3" t="s">
        <v>69</v>
      </c>
      <c r="AN3" t="s">
        <v>69</v>
      </c>
      <c r="AO3" t="s">
        <v>69</v>
      </c>
      <c r="AP3" t="s">
        <v>69</v>
      </c>
      <c r="AQ3" t="s">
        <v>69</v>
      </c>
      <c r="AR3" t="s">
        <v>85</v>
      </c>
      <c r="AS3">
        <v>2020</v>
      </c>
      <c r="AT3">
        <v>11</v>
      </c>
      <c r="AU3" t="s">
        <v>69</v>
      </c>
      <c r="AV3" t="s">
        <v>69</v>
      </c>
      <c r="AW3" t="s">
        <v>69</v>
      </c>
      <c r="AX3" t="s">
        <v>69</v>
      </c>
      <c r="AY3" t="s">
        <v>69</v>
      </c>
      <c r="AZ3" t="s">
        <v>69</v>
      </c>
      <c r="BA3" t="s">
        <v>69</v>
      </c>
      <c r="BB3">
        <v>561526</v>
      </c>
      <c r="BC3" t="s">
        <v>86</v>
      </c>
      <c r="BD3" t="s">
        <v>69</v>
      </c>
      <c r="BE3" t="s">
        <v>69</v>
      </c>
      <c r="BF3" t="s">
        <v>69</v>
      </c>
      <c r="BG3" t="s">
        <v>69</v>
      </c>
      <c r="BH3" t="s">
        <v>69</v>
      </c>
      <c r="BI3" t="s">
        <v>69</v>
      </c>
      <c r="BJ3" t="s">
        <v>87</v>
      </c>
      <c r="BK3">
        <v>33363550</v>
      </c>
      <c r="BL3" t="s">
        <v>88</v>
      </c>
      <c r="BM3" t="s">
        <v>69</v>
      </c>
      <c r="BN3" t="s">
        <v>69</v>
      </c>
      <c r="BO3" t="s">
        <v>69</v>
      </c>
      <c r="BP3" t="s">
        <v>69</v>
      </c>
    </row>
    <row r="4" spans="1:68" x14ac:dyDescent="0.25">
      <c r="A4" t="s">
        <v>67</v>
      </c>
      <c r="B4" t="s">
        <v>89</v>
      </c>
      <c r="C4" t="s">
        <v>69</v>
      </c>
      <c r="D4" t="s">
        <v>69</v>
      </c>
      <c r="E4" t="s">
        <v>69</v>
      </c>
      <c r="F4" t="s">
        <v>90</v>
      </c>
      <c r="G4" t="s">
        <v>69</v>
      </c>
      <c r="H4" t="s">
        <v>69</v>
      </c>
      <c r="I4" t="s">
        <v>91</v>
      </c>
      <c r="J4" t="s">
        <v>92</v>
      </c>
      <c r="K4" t="s">
        <v>69</v>
      </c>
      <c r="L4" t="s">
        <v>69</v>
      </c>
      <c r="M4" t="s">
        <v>69</v>
      </c>
      <c r="N4" t="s">
        <v>69</v>
      </c>
      <c r="O4" t="s">
        <v>69</v>
      </c>
      <c r="P4" t="s">
        <v>69</v>
      </c>
      <c r="Q4" t="s">
        <v>69</v>
      </c>
      <c r="R4" t="s">
        <v>69</v>
      </c>
      <c r="S4" t="s">
        <v>69</v>
      </c>
      <c r="T4" t="s">
        <v>69</v>
      </c>
      <c r="U4" t="s">
        <v>93</v>
      </c>
      <c r="V4" t="s">
        <v>69</v>
      </c>
      <c r="W4" t="s">
        <v>69</v>
      </c>
      <c r="X4" t="s">
        <v>69</v>
      </c>
      <c r="Y4" t="s">
        <v>69</v>
      </c>
      <c r="Z4" t="s">
        <v>69</v>
      </c>
      <c r="AA4" t="s">
        <v>69</v>
      </c>
      <c r="AB4" t="s">
        <v>69</v>
      </c>
      <c r="AC4" t="s">
        <v>69</v>
      </c>
      <c r="AD4" t="s">
        <v>69</v>
      </c>
      <c r="AE4" t="s">
        <v>69</v>
      </c>
      <c r="AF4">
        <v>0</v>
      </c>
      <c r="AG4">
        <v>0</v>
      </c>
      <c r="AH4" t="s">
        <v>69</v>
      </c>
      <c r="AI4" t="s">
        <v>69</v>
      </c>
      <c r="AJ4" t="s">
        <v>69</v>
      </c>
      <c r="AK4" t="s">
        <v>69</v>
      </c>
      <c r="AL4" t="s">
        <v>69</v>
      </c>
      <c r="AM4" t="s">
        <v>69</v>
      </c>
      <c r="AN4" t="s">
        <v>69</v>
      </c>
      <c r="AO4" t="s">
        <v>69</v>
      </c>
      <c r="AP4" t="s">
        <v>69</v>
      </c>
      <c r="AQ4" t="s">
        <v>69</v>
      </c>
      <c r="AR4" t="s">
        <v>69</v>
      </c>
      <c r="AS4" t="s">
        <v>69</v>
      </c>
      <c r="AT4" t="s">
        <v>69</v>
      </c>
      <c r="AU4" t="s">
        <v>69</v>
      </c>
      <c r="AV4" t="s">
        <v>69</v>
      </c>
      <c r="AW4" t="s">
        <v>69</v>
      </c>
      <c r="AX4" t="s">
        <v>69</v>
      </c>
      <c r="AY4" t="s">
        <v>69</v>
      </c>
      <c r="AZ4" t="s">
        <v>69</v>
      </c>
      <c r="BA4" t="s">
        <v>69</v>
      </c>
      <c r="BB4" t="s">
        <v>69</v>
      </c>
      <c r="BC4" t="s">
        <v>94</v>
      </c>
      <c r="BD4" t="s">
        <v>69</v>
      </c>
      <c r="BE4" t="s">
        <v>95</v>
      </c>
      <c r="BF4" t="s">
        <v>69</v>
      </c>
      <c r="BG4" t="s">
        <v>69</v>
      </c>
      <c r="BH4" t="s">
        <v>69</v>
      </c>
      <c r="BI4" t="s">
        <v>69</v>
      </c>
      <c r="BJ4" t="s">
        <v>96</v>
      </c>
      <c r="BK4" t="s">
        <v>69</v>
      </c>
      <c r="BL4" t="s">
        <v>69</v>
      </c>
      <c r="BM4" t="s">
        <v>69</v>
      </c>
      <c r="BN4" t="s">
        <v>69</v>
      </c>
      <c r="BO4" t="s">
        <v>69</v>
      </c>
      <c r="BP4" t="s">
        <v>69</v>
      </c>
    </row>
    <row r="5" spans="1:68" x14ac:dyDescent="0.25">
      <c r="A5" t="s">
        <v>67</v>
      </c>
      <c r="B5" t="s">
        <v>97</v>
      </c>
      <c r="C5" t="s">
        <v>69</v>
      </c>
      <c r="D5" t="s">
        <v>69</v>
      </c>
      <c r="E5" t="s">
        <v>69</v>
      </c>
      <c r="F5" t="s">
        <v>98</v>
      </c>
      <c r="G5" t="s">
        <v>69</v>
      </c>
      <c r="H5" t="s">
        <v>69</v>
      </c>
      <c r="I5" t="s">
        <v>99</v>
      </c>
      <c r="J5" t="s">
        <v>72</v>
      </c>
      <c r="K5" t="s">
        <v>69</v>
      </c>
      <c r="L5" t="s">
        <v>69</v>
      </c>
      <c r="M5" t="s">
        <v>69</v>
      </c>
      <c r="N5" t="s">
        <v>69</v>
      </c>
      <c r="O5" t="s">
        <v>69</v>
      </c>
      <c r="P5" t="s">
        <v>69</v>
      </c>
      <c r="Q5" t="s">
        <v>69</v>
      </c>
      <c r="R5" t="s">
        <v>69</v>
      </c>
      <c r="S5" t="s">
        <v>69</v>
      </c>
      <c r="T5" t="s">
        <v>100</v>
      </c>
      <c r="U5" t="s">
        <v>101</v>
      </c>
      <c r="V5" t="s">
        <v>69</v>
      </c>
      <c r="W5" t="s">
        <v>69</v>
      </c>
      <c r="X5" t="s">
        <v>69</v>
      </c>
      <c r="Y5" t="s">
        <v>69</v>
      </c>
      <c r="Z5" t="s">
        <v>102</v>
      </c>
      <c r="AA5" t="s">
        <v>103</v>
      </c>
      <c r="AB5" t="s">
        <v>69</v>
      </c>
      <c r="AC5" t="s">
        <v>69</v>
      </c>
      <c r="AD5" t="s">
        <v>69</v>
      </c>
      <c r="AE5" t="s">
        <v>69</v>
      </c>
      <c r="AF5">
        <v>0</v>
      </c>
      <c r="AG5">
        <v>0</v>
      </c>
      <c r="AH5" t="s">
        <v>69</v>
      </c>
      <c r="AI5" t="s">
        <v>69</v>
      </c>
      <c r="AJ5" t="s">
        <v>69</v>
      </c>
      <c r="AK5" t="s">
        <v>69</v>
      </c>
      <c r="AL5" t="s">
        <v>69</v>
      </c>
      <c r="AM5" t="s">
        <v>69</v>
      </c>
      <c r="AN5" t="s">
        <v>69</v>
      </c>
      <c r="AO5" t="s">
        <v>69</v>
      </c>
      <c r="AP5" t="s">
        <v>69</v>
      </c>
      <c r="AQ5" t="s">
        <v>69</v>
      </c>
      <c r="AR5" t="s">
        <v>104</v>
      </c>
      <c r="AS5">
        <v>2020</v>
      </c>
      <c r="AT5">
        <v>29</v>
      </c>
      <c r="AU5">
        <v>24</v>
      </c>
      <c r="AV5" t="s">
        <v>69</v>
      </c>
      <c r="AW5" t="s">
        <v>69</v>
      </c>
      <c r="AX5" t="s">
        <v>69</v>
      </c>
      <c r="AY5" t="s">
        <v>69</v>
      </c>
      <c r="AZ5">
        <v>4783</v>
      </c>
      <c r="BA5">
        <v>4796</v>
      </c>
      <c r="BB5" t="s">
        <v>69</v>
      </c>
      <c r="BC5" t="s">
        <v>105</v>
      </c>
      <c r="BD5" t="s">
        <v>69</v>
      </c>
      <c r="BE5" t="s">
        <v>95</v>
      </c>
      <c r="BF5" t="s">
        <v>69</v>
      </c>
      <c r="BG5" t="s">
        <v>69</v>
      </c>
      <c r="BH5" t="s">
        <v>69</v>
      </c>
      <c r="BI5" t="s">
        <v>69</v>
      </c>
      <c r="BJ5" t="s">
        <v>106</v>
      </c>
      <c r="BK5">
        <v>33164287</v>
      </c>
      <c r="BL5" t="s">
        <v>107</v>
      </c>
      <c r="BM5" t="s">
        <v>69</v>
      </c>
      <c r="BN5" t="s">
        <v>69</v>
      </c>
      <c r="BO5" t="s">
        <v>69</v>
      </c>
      <c r="BP5" t="s">
        <v>69</v>
      </c>
    </row>
    <row r="6" spans="1:68" x14ac:dyDescent="0.25">
      <c r="A6" t="s">
        <v>67</v>
      </c>
      <c r="B6" t="s">
        <v>108</v>
      </c>
      <c r="C6" t="s">
        <v>69</v>
      </c>
      <c r="D6" t="s">
        <v>69</v>
      </c>
      <c r="E6" t="s">
        <v>69</v>
      </c>
      <c r="F6" t="s">
        <v>109</v>
      </c>
      <c r="G6" t="s">
        <v>69</v>
      </c>
      <c r="H6" t="s">
        <v>69</v>
      </c>
      <c r="I6" t="s">
        <v>110</v>
      </c>
      <c r="J6" t="s">
        <v>111</v>
      </c>
      <c r="K6" t="s">
        <v>69</v>
      </c>
      <c r="L6" t="s">
        <v>69</v>
      </c>
      <c r="M6" t="s">
        <v>69</v>
      </c>
      <c r="N6" t="s">
        <v>69</v>
      </c>
      <c r="O6" t="s">
        <v>69</v>
      </c>
      <c r="P6" t="s">
        <v>69</v>
      </c>
      <c r="Q6" t="s">
        <v>69</v>
      </c>
      <c r="R6" t="s">
        <v>69</v>
      </c>
      <c r="S6" t="s">
        <v>69</v>
      </c>
      <c r="T6" t="s">
        <v>112</v>
      </c>
      <c r="U6" t="s">
        <v>113</v>
      </c>
      <c r="V6" t="s">
        <v>69</v>
      </c>
      <c r="W6" t="s">
        <v>69</v>
      </c>
      <c r="X6" t="s">
        <v>69</v>
      </c>
      <c r="Y6" t="s">
        <v>69</v>
      </c>
      <c r="Z6" t="s">
        <v>69</v>
      </c>
      <c r="AA6" t="s">
        <v>69</v>
      </c>
      <c r="AB6" t="s">
        <v>69</v>
      </c>
      <c r="AC6" t="s">
        <v>69</v>
      </c>
      <c r="AD6" t="s">
        <v>69</v>
      </c>
      <c r="AE6" t="s">
        <v>69</v>
      </c>
      <c r="AF6">
        <v>0</v>
      </c>
      <c r="AG6">
        <v>0</v>
      </c>
      <c r="AH6" t="s">
        <v>69</v>
      </c>
      <c r="AI6" t="s">
        <v>69</v>
      </c>
      <c r="AJ6" t="s">
        <v>69</v>
      </c>
      <c r="AK6" t="s">
        <v>69</v>
      </c>
      <c r="AL6" t="s">
        <v>69</v>
      </c>
      <c r="AM6" t="s">
        <v>69</v>
      </c>
      <c r="AN6" t="s">
        <v>69</v>
      </c>
      <c r="AO6" t="s">
        <v>69</v>
      </c>
      <c r="AP6" t="s">
        <v>69</v>
      </c>
      <c r="AQ6" t="s">
        <v>69</v>
      </c>
      <c r="AR6" t="s">
        <v>69</v>
      </c>
      <c r="AS6" t="s">
        <v>69</v>
      </c>
      <c r="AT6" t="s">
        <v>69</v>
      </c>
      <c r="AU6" t="s">
        <v>69</v>
      </c>
      <c r="AV6" t="s">
        <v>69</v>
      </c>
      <c r="AW6" t="s">
        <v>69</v>
      </c>
      <c r="AX6" t="s">
        <v>69</v>
      </c>
      <c r="AY6" t="s">
        <v>69</v>
      </c>
      <c r="AZ6" t="s">
        <v>69</v>
      </c>
      <c r="BA6" t="s">
        <v>69</v>
      </c>
      <c r="BB6" t="s">
        <v>69</v>
      </c>
      <c r="BC6" t="s">
        <v>114</v>
      </c>
      <c r="BD6" t="s">
        <v>69</v>
      </c>
      <c r="BE6" t="s">
        <v>95</v>
      </c>
      <c r="BF6" t="s">
        <v>69</v>
      </c>
      <c r="BG6" t="s">
        <v>69</v>
      </c>
      <c r="BH6" t="s">
        <v>69</v>
      </c>
      <c r="BI6" t="s">
        <v>69</v>
      </c>
      <c r="BJ6" t="s">
        <v>115</v>
      </c>
      <c r="BK6" t="s">
        <v>69</v>
      </c>
      <c r="BL6" t="s">
        <v>69</v>
      </c>
      <c r="BM6" t="s">
        <v>69</v>
      </c>
      <c r="BN6" t="s">
        <v>69</v>
      </c>
      <c r="BO6" t="s">
        <v>69</v>
      </c>
      <c r="BP6" t="s">
        <v>69</v>
      </c>
    </row>
    <row r="7" spans="1:68" x14ac:dyDescent="0.25">
      <c r="A7" t="s">
        <v>67</v>
      </c>
      <c r="B7" t="s">
        <v>116</v>
      </c>
      <c r="C7" t="s">
        <v>69</v>
      </c>
      <c r="D7" t="s">
        <v>69</v>
      </c>
      <c r="E7" t="s">
        <v>69</v>
      </c>
      <c r="F7" t="s">
        <v>117</v>
      </c>
      <c r="G7" t="s">
        <v>69</v>
      </c>
      <c r="H7" t="s">
        <v>69</v>
      </c>
      <c r="I7" t="s">
        <v>118</v>
      </c>
      <c r="J7" t="s">
        <v>82</v>
      </c>
      <c r="K7" t="s">
        <v>69</v>
      </c>
      <c r="L7" t="s">
        <v>69</v>
      </c>
      <c r="M7" t="s">
        <v>69</v>
      </c>
      <c r="N7" t="s">
        <v>69</v>
      </c>
      <c r="O7" t="s">
        <v>69</v>
      </c>
      <c r="P7" t="s">
        <v>69</v>
      </c>
      <c r="Q7" t="s">
        <v>69</v>
      </c>
      <c r="R7" t="s">
        <v>69</v>
      </c>
      <c r="S7" t="s">
        <v>69</v>
      </c>
      <c r="T7" t="s">
        <v>119</v>
      </c>
      <c r="U7" t="s">
        <v>120</v>
      </c>
      <c r="V7" t="s">
        <v>69</v>
      </c>
      <c r="W7" t="s">
        <v>69</v>
      </c>
      <c r="X7" t="s">
        <v>69</v>
      </c>
      <c r="Y7" t="s">
        <v>69</v>
      </c>
      <c r="Z7" t="s">
        <v>69</v>
      </c>
      <c r="AA7" t="s">
        <v>69</v>
      </c>
      <c r="AB7" t="s">
        <v>69</v>
      </c>
      <c r="AC7" t="s">
        <v>69</v>
      </c>
      <c r="AD7" t="s">
        <v>69</v>
      </c>
      <c r="AE7" t="s">
        <v>69</v>
      </c>
      <c r="AF7">
        <v>1</v>
      </c>
      <c r="AG7">
        <v>1</v>
      </c>
      <c r="AH7" t="s">
        <v>69</v>
      </c>
      <c r="AI7" t="s">
        <v>69</v>
      </c>
      <c r="AJ7" t="s">
        <v>69</v>
      </c>
      <c r="AK7" t="s">
        <v>69</v>
      </c>
      <c r="AL7" t="s">
        <v>69</v>
      </c>
      <c r="AM7" t="s">
        <v>69</v>
      </c>
      <c r="AN7" t="s">
        <v>69</v>
      </c>
      <c r="AO7" t="s">
        <v>69</v>
      </c>
      <c r="AP7" t="s">
        <v>69</v>
      </c>
      <c r="AQ7" t="s">
        <v>69</v>
      </c>
      <c r="AR7" t="s">
        <v>121</v>
      </c>
      <c r="AS7">
        <v>2020</v>
      </c>
      <c r="AT7">
        <v>11</v>
      </c>
      <c r="AU7" t="s">
        <v>69</v>
      </c>
      <c r="AV7" t="s">
        <v>69</v>
      </c>
      <c r="AW7" t="s">
        <v>69</v>
      </c>
      <c r="AX7" t="s">
        <v>69</v>
      </c>
      <c r="AY7" t="s">
        <v>69</v>
      </c>
      <c r="AZ7" t="s">
        <v>69</v>
      </c>
      <c r="BA7" t="s">
        <v>69</v>
      </c>
      <c r="BB7">
        <v>582422</v>
      </c>
      <c r="BC7" t="s">
        <v>122</v>
      </c>
      <c r="BD7" t="s">
        <v>69</v>
      </c>
      <c r="BE7" t="s">
        <v>69</v>
      </c>
      <c r="BF7" t="s">
        <v>69</v>
      </c>
      <c r="BG7" t="s">
        <v>69</v>
      </c>
      <c r="BH7" t="s">
        <v>69</v>
      </c>
      <c r="BI7" t="s">
        <v>69</v>
      </c>
      <c r="BJ7" t="s">
        <v>123</v>
      </c>
      <c r="BK7">
        <v>33250911</v>
      </c>
      <c r="BL7" t="s">
        <v>88</v>
      </c>
      <c r="BM7" t="s">
        <v>69</v>
      </c>
      <c r="BN7" t="s">
        <v>69</v>
      </c>
      <c r="BO7" t="s">
        <v>69</v>
      </c>
      <c r="BP7" t="s">
        <v>69</v>
      </c>
    </row>
    <row r="8" spans="1:68" x14ac:dyDescent="0.25">
      <c r="A8" t="s">
        <v>67</v>
      </c>
      <c r="B8" t="s">
        <v>124</v>
      </c>
      <c r="C8" t="s">
        <v>69</v>
      </c>
      <c r="D8" t="s">
        <v>69</v>
      </c>
      <c r="E8" t="s">
        <v>69</v>
      </c>
      <c r="F8" t="s">
        <v>125</v>
      </c>
      <c r="G8" t="s">
        <v>69</v>
      </c>
      <c r="H8" t="s">
        <v>69</v>
      </c>
      <c r="I8" t="s">
        <v>126</v>
      </c>
      <c r="J8" t="s">
        <v>127</v>
      </c>
      <c r="K8" t="s">
        <v>69</v>
      </c>
      <c r="L8" t="s">
        <v>69</v>
      </c>
      <c r="M8" t="s">
        <v>69</v>
      </c>
      <c r="N8" t="s">
        <v>69</v>
      </c>
      <c r="O8" t="s">
        <v>69</v>
      </c>
      <c r="P8" t="s">
        <v>69</v>
      </c>
      <c r="Q8" t="s">
        <v>69</v>
      </c>
      <c r="R8" t="s">
        <v>69</v>
      </c>
      <c r="S8" t="s">
        <v>69</v>
      </c>
      <c r="T8" t="s">
        <v>128</v>
      </c>
      <c r="U8" t="s">
        <v>129</v>
      </c>
      <c r="V8" t="s">
        <v>69</v>
      </c>
      <c r="W8" t="s">
        <v>69</v>
      </c>
      <c r="X8" t="s">
        <v>69</v>
      </c>
      <c r="Y8" t="s">
        <v>69</v>
      </c>
      <c r="Z8" t="s">
        <v>69</v>
      </c>
      <c r="AA8" t="s">
        <v>130</v>
      </c>
      <c r="AB8" t="s">
        <v>69</v>
      </c>
      <c r="AC8" t="s">
        <v>69</v>
      </c>
      <c r="AD8" t="s">
        <v>69</v>
      </c>
      <c r="AE8" t="s">
        <v>69</v>
      </c>
      <c r="AF8">
        <v>0</v>
      </c>
      <c r="AG8">
        <v>0</v>
      </c>
      <c r="AH8" t="s">
        <v>69</v>
      </c>
      <c r="AI8" t="s">
        <v>69</v>
      </c>
      <c r="AJ8" t="s">
        <v>69</v>
      </c>
      <c r="AK8" t="s">
        <v>69</v>
      </c>
      <c r="AL8" t="s">
        <v>69</v>
      </c>
      <c r="AM8" t="s">
        <v>69</v>
      </c>
      <c r="AN8" t="s">
        <v>69</v>
      </c>
      <c r="AO8" t="s">
        <v>69</v>
      </c>
      <c r="AP8" t="s">
        <v>69</v>
      </c>
      <c r="AQ8" t="s">
        <v>69</v>
      </c>
      <c r="AR8" t="s">
        <v>131</v>
      </c>
      <c r="AS8">
        <v>2020</v>
      </c>
      <c r="AT8">
        <v>126</v>
      </c>
      <c r="AU8">
        <v>6</v>
      </c>
      <c r="AV8" t="s">
        <v>69</v>
      </c>
      <c r="AW8" t="s">
        <v>69</v>
      </c>
      <c r="AX8" t="s">
        <v>69</v>
      </c>
      <c r="AY8" t="s">
        <v>69</v>
      </c>
      <c r="AZ8">
        <v>1029</v>
      </c>
      <c r="BA8">
        <v>1038</v>
      </c>
      <c r="BB8" t="s">
        <v>69</v>
      </c>
      <c r="BC8" t="s">
        <v>132</v>
      </c>
      <c r="BD8" t="s">
        <v>69</v>
      </c>
      <c r="BE8" t="s">
        <v>69</v>
      </c>
      <c r="BF8" t="s">
        <v>69</v>
      </c>
      <c r="BG8" t="s">
        <v>69</v>
      </c>
      <c r="BH8" t="s">
        <v>69</v>
      </c>
      <c r="BI8" t="s">
        <v>69</v>
      </c>
      <c r="BJ8" t="s">
        <v>133</v>
      </c>
      <c r="BK8">
        <v>32592585</v>
      </c>
      <c r="BL8" t="s">
        <v>134</v>
      </c>
      <c r="BM8" t="s">
        <v>69</v>
      </c>
      <c r="BN8" t="s">
        <v>69</v>
      </c>
      <c r="BO8" t="s">
        <v>69</v>
      </c>
      <c r="BP8" t="s">
        <v>69</v>
      </c>
    </row>
    <row r="9" spans="1:68" x14ac:dyDescent="0.25">
      <c r="A9" t="s">
        <v>67</v>
      </c>
      <c r="B9" t="s">
        <v>135</v>
      </c>
      <c r="C9" t="s">
        <v>69</v>
      </c>
      <c r="D9" t="s">
        <v>69</v>
      </c>
      <c r="E9" t="s">
        <v>69</v>
      </c>
      <c r="F9" t="s">
        <v>136</v>
      </c>
      <c r="G9" t="s">
        <v>69</v>
      </c>
      <c r="H9" t="s">
        <v>69</v>
      </c>
      <c r="I9" t="s">
        <v>137</v>
      </c>
      <c r="J9" t="s">
        <v>111</v>
      </c>
      <c r="K9" t="s">
        <v>69</v>
      </c>
      <c r="L9" t="s">
        <v>69</v>
      </c>
      <c r="M9" t="s">
        <v>69</v>
      </c>
      <c r="N9" t="s">
        <v>69</v>
      </c>
      <c r="O9" t="s">
        <v>69</v>
      </c>
      <c r="P9" t="s">
        <v>69</v>
      </c>
      <c r="Q9" t="s">
        <v>69</v>
      </c>
      <c r="R9" t="s">
        <v>69</v>
      </c>
      <c r="S9" t="s">
        <v>69</v>
      </c>
      <c r="T9" t="s">
        <v>138</v>
      </c>
      <c r="U9" t="s">
        <v>139</v>
      </c>
      <c r="V9" t="s">
        <v>69</v>
      </c>
      <c r="W9" t="s">
        <v>69</v>
      </c>
      <c r="X9" t="s">
        <v>69</v>
      </c>
      <c r="Y9" t="s">
        <v>69</v>
      </c>
      <c r="Z9" t="s">
        <v>69</v>
      </c>
      <c r="AA9" t="s">
        <v>69</v>
      </c>
      <c r="AB9" t="s">
        <v>69</v>
      </c>
      <c r="AC9" t="s">
        <v>69</v>
      </c>
      <c r="AD9" t="s">
        <v>69</v>
      </c>
      <c r="AE9" t="s">
        <v>69</v>
      </c>
      <c r="AF9">
        <v>0</v>
      </c>
      <c r="AG9">
        <v>0</v>
      </c>
      <c r="AH9" t="s">
        <v>69</v>
      </c>
      <c r="AI9" t="s">
        <v>69</v>
      </c>
      <c r="AJ9" t="s">
        <v>69</v>
      </c>
      <c r="AK9" t="s">
        <v>69</v>
      </c>
      <c r="AL9" t="s">
        <v>69</v>
      </c>
      <c r="AM9" t="s">
        <v>69</v>
      </c>
      <c r="AN9" t="s">
        <v>69</v>
      </c>
      <c r="AO9" t="s">
        <v>69</v>
      </c>
      <c r="AP9" t="s">
        <v>69</v>
      </c>
      <c r="AQ9" t="s">
        <v>69</v>
      </c>
      <c r="AR9" t="s">
        <v>69</v>
      </c>
      <c r="AS9" t="s">
        <v>69</v>
      </c>
      <c r="AT9" t="s">
        <v>69</v>
      </c>
      <c r="AU9" t="s">
        <v>69</v>
      </c>
      <c r="AV9" t="s">
        <v>69</v>
      </c>
      <c r="AW9" t="s">
        <v>69</v>
      </c>
      <c r="AX9" t="s">
        <v>69</v>
      </c>
      <c r="AY9" t="s">
        <v>69</v>
      </c>
      <c r="AZ9" t="s">
        <v>69</v>
      </c>
      <c r="BA9" t="s">
        <v>69</v>
      </c>
      <c r="BB9" t="s">
        <v>69</v>
      </c>
      <c r="BC9" t="s">
        <v>140</v>
      </c>
      <c r="BD9" t="s">
        <v>69</v>
      </c>
      <c r="BE9" t="s">
        <v>141</v>
      </c>
      <c r="BF9" t="s">
        <v>69</v>
      </c>
      <c r="BG9" t="s">
        <v>69</v>
      </c>
      <c r="BH9" t="s">
        <v>69</v>
      </c>
      <c r="BI9" t="s">
        <v>69</v>
      </c>
      <c r="BJ9" t="s">
        <v>142</v>
      </c>
      <c r="BK9" t="s">
        <v>69</v>
      </c>
      <c r="BL9" t="s">
        <v>69</v>
      </c>
      <c r="BM9" t="s">
        <v>69</v>
      </c>
      <c r="BN9" t="s">
        <v>69</v>
      </c>
      <c r="BO9" t="s">
        <v>69</v>
      </c>
      <c r="BP9" t="s">
        <v>69</v>
      </c>
    </row>
    <row r="10" spans="1:68" x14ac:dyDescent="0.25">
      <c r="A10" t="s">
        <v>67</v>
      </c>
      <c r="B10" t="s">
        <v>143</v>
      </c>
      <c r="C10" t="s">
        <v>69</v>
      </c>
      <c r="D10" t="s">
        <v>69</v>
      </c>
      <c r="E10" t="s">
        <v>69</v>
      </c>
      <c r="F10" t="s">
        <v>144</v>
      </c>
      <c r="G10" t="s">
        <v>69</v>
      </c>
      <c r="H10" t="s">
        <v>69</v>
      </c>
      <c r="I10" t="s">
        <v>145</v>
      </c>
      <c r="J10" t="s">
        <v>146</v>
      </c>
      <c r="K10" t="s">
        <v>69</v>
      </c>
      <c r="L10" t="s">
        <v>69</v>
      </c>
      <c r="M10" t="s">
        <v>69</v>
      </c>
      <c r="N10" t="s">
        <v>69</v>
      </c>
      <c r="O10" t="s">
        <v>69</v>
      </c>
      <c r="P10" t="s">
        <v>69</v>
      </c>
      <c r="Q10" t="s">
        <v>69</v>
      </c>
      <c r="R10" t="s">
        <v>69</v>
      </c>
      <c r="S10" t="s">
        <v>69</v>
      </c>
      <c r="T10" t="s">
        <v>69</v>
      </c>
      <c r="U10" t="s">
        <v>147</v>
      </c>
      <c r="V10" t="s">
        <v>69</v>
      </c>
      <c r="W10" t="s">
        <v>69</v>
      </c>
      <c r="X10" t="s">
        <v>69</v>
      </c>
      <c r="Y10" t="s">
        <v>69</v>
      </c>
      <c r="Z10" t="s">
        <v>148</v>
      </c>
      <c r="AA10" t="s">
        <v>149</v>
      </c>
      <c r="AB10" t="s">
        <v>69</v>
      </c>
      <c r="AC10" t="s">
        <v>69</v>
      </c>
      <c r="AD10" t="s">
        <v>69</v>
      </c>
      <c r="AE10" t="s">
        <v>69</v>
      </c>
      <c r="AF10">
        <v>0</v>
      </c>
      <c r="AG10">
        <v>0</v>
      </c>
      <c r="AH10" t="s">
        <v>69</v>
      </c>
      <c r="AI10" t="s">
        <v>69</v>
      </c>
      <c r="AJ10" t="s">
        <v>69</v>
      </c>
      <c r="AK10" t="s">
        <v>69</v>
      </c>
      <c r="AL10" t="s">
        <v>69</v>
      </c>
      <c r="AM10" t="s">
        <v>69</v>
      </c>
      <c r="AN10" t="s">
        <v>69</v>
      </c>
      <c r="AO10" t="s">
        <v>69</v>
      </c>
      <c r="AP10" t="s">
        <v>69</v>
      </c>
      <c r="AQ10" t="s">
        <v>69</v>
      </c>
      <c r="AR10" t="s">
        <v>69</v>
      </c>
      <c r="AS10" t="s">
        <v>69</v>
      </c>
      <c r="AT10" t="s">
        <v>69</v>
      </c>
      <c r="AU10" t="s">
        <v>69</v>
      </c>
      <c r="AV10" t="s">
        <v>69</v>
      </c>
      <c r="AW10" t="s">
        <v>69</v>
      </c>
      <c r="AX10" t="s">
        <v>69</v>
      </c>
      <c r="AY10" t="s">
        <v>69</v>
      </c>
      <c r="AZ10" t="s">
        <v>69</v>
      </c>
      <c r="BA10" t="s">
        <v>69</v>
      </c>
      <c r="BB10" t="s">
        <v>69</v>
      </c>
      <c r="BC10" t="s">
        <v>150</v>
      </c>
      <c r="BD10" t="s">
        <v>69</v>
      </c>
      <c r="BE10" t="s">
        <v>141</v>
      </c>
      <c r="BF10" t="s">
        <v>69</v>
      </c>
      <c r="BG10" t="s">
        <v>69</v>
      </c>
      <c r="BH10" t="s">
        <v>69</v>
      </c>
      <c r="BI10" t="s">
        <v>69</v>
      </c>
      <c r="BJ10" t="s">
        <v>151</v>
      </c>
      <c r="BK10">
        <v>33084935</v>
      </c>
      <c r="BL10" t="s">
        <v>69</v>
      </c>
      <c r="BM10" t="s">
        <v>69</v>
      </c>
      <c r="BN10" t="s">
        <v>69</v>
      </c>
      <c r="BO10" t="s">
        <v>69</v>
      </c>
      <c r="BP10" t="s">
        <v>69</v>
      </c>
    </row>
    <row r="11" spans="1:68" x14ac:dyDescent="0.25">
      <c r="A11" t="s">
        <v>67</v>
      </c>
      <c r="B11" t="s">
        <v>152</v>
      </c>
      <c r="C11" t="s">
        <v>69</v>
      </c>
      <c r="D11" t="s">
        <v>69</v>
      </c>
      <c r="E11" t="s">
        <v>69</v>
      </c>
      <c r="F11" t="s">
        <v>153</v>
      </c>
      <c r="G11" t="s">
        <v>69</v>
      </c>
      <c r="H11" t="s">
        <v>69</v>
      </c>
      <c r="I11" t="s">
        <v>154</v>
      </c>
      <c r="J11" t="s">
        <v>111</v>
      </c>
      <c r="K11" t="s">
        <v>69</v>
      </c>
      <c r="L11" t="s">
        <v>69</v>
      </c>
      <c r="M11" t="s">
        <v>69</v>
      </c>
      <c r="N11" t="s">
        <v>69</v>
      </c>
      <c r="O11" t="s">
        <v>69</v>
      </c>
      <c r="P11" t="s">
        <v>69</v>
      </c>
      <c r="Q11" t="s">
        <v>69</v>
      </c>
      <c r="R11" t="s">
        <v>69</v>
      </c>
      <c r="S11" t="s">
        <v>69</v>
      </c>
      <c r="T11" t="s">
        <v>155</v>
      </c>
      <c r="U11" t="s">
        <v>156</v>
      </c>
      <c r="V11" t="s">
        <v>69</v>
      </c>
      <c r="W11" t="s">
        <v>69</v>
      </c>
      <c r="X11" t="s">
        <v>69</v>
      </c>
      <c r="Y11" t="s">
        <v>69</v>
      </c>
      <c r="Z11" t="s">
        <v>157</v>
      </c>
      <c r="AA11" t="s">
        <v>158</v>
      </c>
      <c r="AB11" t="s">
        <v>69</v>
      </c>
      <c r="AC11" t="s">
        <v>69</v>
      </c>
      <c r="AD11" t="s">
        <v>69</v>
      </c>
      <c r="AE11" t="s">
        <v>69</v>
      </c>
      <c r="AF11">
        <v>0</v>
      </c>
      <c r="AG11">
        <v>0</v>
      </c>
      <c r="AH11" t="s">
        <v>69</v>
      </c>
      <c r="AI11" t="s">
        <v>69</v>
      </c>
      <c r="AJ11" t="s">
        <v>69</v>
      </c>
      <c r="AK11" t="s">
        <v>69</v>
      </c>
      <c r="AL11" t="s">
        <v>69</v>
      </c>
      <c r="AM11" t="s">
        <v>69</v>
      </c>
      <c r="AN11" t="s">
        <v>69</v>
      </c>
      <c r="AO11" t="s">
        <v>69</v>
      </c>
      <c r="AP11" t="s">
        <v>69</v>
      </c>
      <c r="AQ11" t="s">
        <v>69</v>
      </c>
      <c r="AR11" t="s">
        <v>104</v>
      </c>
      <c r="AS11">
        <v>2020</v>
      </c>
      <c r="AT11">
        <v>47</v>
      </c>
      <c r="AU11">
        <v>12</v>
      </c>
      <c r="AV11" t="s">
        <v>69</v>
      </c>
      <c r="AW11" t="s">
        <v>69</v>
      </c>
      <c r="AX11" t="s">
        <v>69</v>
      </c>
      <c r="AY11" t="s">
        <v>69</v>
      </c>
      <c r="AZ11">
        <v>2567</v>
      </c>
      <c r="BA11">
        <v>2583</v>
      </c>
      <c r="BB11" t="s">
        <v>69</v>
      </c>
      <c r="BC11" t="s">
        <v>159</v>
      </c>
      <c r="BD11" t="s">
        <v>69</v>
      </c>
      <c r="BE11" t="s">
        <v>141</v>
      </c>
      <c r="BF11" t="s">
        <v>69</v>
      </c>
      <c r="BG11" t="s">
        <v>69</v>
      </c>
      <c r="BH11" t="s">
        <v>69</v>
      </c>
      <c r="BI11" t="s">
        <v>69</v>
      </c>
      <c r="BJ11" t="s">
        <v>160</v>
      </c>
      <c r="BK11" t="s">
        <v>69</v>
      </c>
      <c r="BL11" t="s">
        <v>69</v>
      </c>
      <c r="BM11" t="s">
        <v>69</v>
      </c>
      <c r="BN11" t="s">
        <v>69</v>
      </c>
      <c r="BO11" t="s">
        <v>69</v>
      </c>
      <c r="BP11" t="s">
        <v>69</v>
      </c>
    </row>
    <row r="12" spans="1:68" x14ac:dyDescent="0.25">
      <c r="A12" t="s">
        <v>67</v>
      </c>
      <c r="B12" t="s">
        <v>161</v>
      </c>
      <c r="C12" t="s">
        <v>69</v>
      </c>
      <c r="D12" t="s">
        <v>69</v>
      </c>
      <c r="E12" t="s">
        <v>69</v>
      </c>
      <c r="F12" t="s">
        <v>162</v>
      </c>
      <c r="G12" t="s">
        <v>69</v>
      </c>
      <c r="H12" t="s">
        <v>69</v>
      </c>
      <c r="I12" t="s">
        <v>163</v>
      </c>
      <c r="J12" t="s">
        <v>72</v>
      </c>
      <c r="K12" t="s">
        <v>69</v>
      </c>
      <c r="L12" t="s">
        <v>69</v>
      </c>
      <c r="M12" t="s">
        <v>69</v>
      </c>
      <c r="N12" t="s">
        <v>69</v>
      </c>
      <c r="O12" t="s">
        <v>69</v>
      </c>
      <c r="P12" t="s">
        <v>69</v>
      </c>
      <c r="Q12" t="s">
        <v>69</v>
      </c>
      <c r="R12" t="s">
        <v>69</v>
      </c>
      <c r="S12" t="s">
        <v>69</v>
      </c>
      <c r="T12" t="s">
        <v>164</v>
      </c>
      <c r="U12" t="s">
        <v>165</v>
      </c>
      <c r="V12" t="s">
        <v>69</v>
      </c>
      <c r="W12" t="s">
        <v>69</v>
      </c>
      <c r="X12" t="s">
        <v>69</v>
      </c>
      <c r="Y12" t="s">
        <v>69</v>
      </c>
      <c r="Z12" t="s">
        <v>166</v>
      </c>
      <c r="AA12" t="s">
        <v>167</v>
      </c>
      <c r="AB12" t="s">
        <v>69</v>
      </c>
      <c r="AC12" t="s">
        <v>69</v>
      </c>
      <c r="AD12" t="s">
        <v>69</v>
      </c>
      <c r="AE12" t="s">
        <v>69</v>
      </c>
      <c r="AF12">
        <v>0</v>
      </c>
      <c r="AG12">
        <v>0</v>
      </c>
      <c r="AH12" t="s">
        <v>69</v>
      </c>
      <c r="AI12" t="s">
        <v>69</v>
      </c>
      <c r="AJ12" t="s">
        <v>69</v>
      </c>
      <c r="AK12" t="s">
        <v>69</v>
      </c>
      <c r="AL12" t="s">
        <v>69</v>
      </c>
      <c r="AM12" t="s">
        <v>69</v>
      </c>
      <c r="AN12" t="s">
        <v>69</v>
      </c>
      <c r="AO12" t="s">
        <v>69</v>
      </c>
      <c r="AP12" t="s">
        <v>69</v>
      </c>
      <c r="AQ12" t="s">
        <v>69</v>
      </c>
      <c r="AR12" t="s">
        <v>168</v>
      </c>
      <c r="AS12">
        <v>2020</v>
      </c>
      <c r="AT12">
        <v>29</v>
      </c>
      <c r="AU12">
        <v>19</v>
      </c>
      <c r="AV12" t="s">
        <v>69</v>
      </c>
      <c r="AW12" t="s">
        <v>69</v>
      </c>
      <c r="AX12" t="s">
        <v>69</v>
      </c>
      <c r="AY12" t="s">
        <v>69</v>
      </c>
      <c r="AZ12">
        <v>3649</v>
      </c>
      <c r="BA12">
        <v>3666</v>
      </c>
      <c r="BB12" t="s">
        <v>69</v>
      </c>
      <c r="BC12" t="s">
        <v>169</v>
      </c>
      <c r="BD12" t="s">
        <v>69</v>
      </c>
      <c r="BE12" t="s">
        <v>69</v>
      </c>
      <c r="BF12" t="s">
        <v>69</v>
      </c>
      <c r="BG12" t="s">
        <v>69</v>
      </c>
      <c r="BH12" t="s">
        <v>69</v>
      </c>
      <c r="BI12" t="s">
        <v>69</v>
      </c>
      <c r="BJ12" t="s">
        <v>170</v>
      </c>
      <c r="BK12">
        <v>32567765</v>
      </c>
      <c r="BL12" t="s">
        <v>69</v>
      </c>
      <c r="BM12" t="s">
        <v>69</v>
      </c>
      <c r="BN12" t="s">
        <v>69</v>
      </c>
      <c r="BO12" t="s">
        <v>69</v>
      </c>
      <c r="BP12" t="s">
        <v>69</v>
      </c>
    </row>
    <row r="13" spans="1:68" x14ac:dyDescent="0.25">
      <c r="A13" t="s">
        <v>67</v>
      </c>
      <c r="B13" t="s">
        <v>171</v>
      </c>
      <c r="C13" t="s">
        <v>69</v>
      </c>
      <c r="D13" t="s">
        <v>69</v>
      </c>
      <c r="E13" t="s">
        <v>69</v>
      </c>
      <c r="F13" t="s">
        <v>172</v>
      </c>
      <c r="G13" t="s">
        <v>69</v>
      </c>
      <c r="H13" t="s">
        <v>69</v>
      </c>
      <c r="I13" t="s">
        <v>173</v>
      </c>
      <c r="J13" t="s">
        <v>174</v>
      </c>
      <c r="K13" t="s">
        <v>69</v>
      </c>
      <c r="L13" t="s">
        <v>69</v>
      </c>
      <c r="M13" t="s">
        <v>69</v>
      </c>
      <c r="N13" t="s">
        <v>69</v>
      </c>
      <c r="O13" t="s">
        <v>69</v>
      </c>
      <c r="P13" t="s">
        <v>69</v>
      </c>
      <c r="Q13" t="s">
        <v>69</v>
      </c>
      <c r="R13" t="s">
        <v>69</v>
      </c>
      <c r="S13" t="s">
        <v>69</v>
      </c>
      <c r="T13" t="s">
        <v>175</v>
      </c>
      <c r="U13" t="s">
        <v>176</v>
      </c>
      <c r="V13" t="s">
        <v>69</v>
      </c>
      <c r="W13" t="s">
        <v>69</v>
      </c>
      <c r="X13" t="s">
        <v>69</v>
      </c>
      <c r="Y13" t="s">
        <v>69</v>
      </c>
      <c r="Z13" t="s">
        <v>69</v>
      </c>
      <c r="AA13" t="s">
        <v>69</v>
      </c>
      <c r="AB13" t="s">
        <v>69</v>
      </c>
      <c r="AC13" t="s">
        <v>69</v>
      </c>
      <c r="AD13" t="s">
        <v>69</v>
      </c>
      <c r="AE13" t="s">
        <v>69</v>
      </c>
      <c r="AF13">
        <v>0</v>
      </c>
      <c r="AG13">
        <v>0</v>
      </c>
      <c r="AH13" t="s">
        <v>69</v>
      </c>
      <c r="AI13" t="s">
        <v>69</v>
      </c>
      <c r="AJ13" t="s">
        <v>69</v>
      </c>
      <c r="AK13" t="s">
        <v>69</v>
      </c>
      <c r="AL13" t="s">
        <v>69</v>
      </c>
      <c r="AM13" t="s">
        <v>69</v>
      </c>
      <c r="AN13" t="s">
        <v>69</v>
      </c>
      <c r="AO13" t="s">
        <v>69</v>
      </c>
      <c r="AP13" t="s">
        <v>69</v>
      </c>
      <c r="AQ13" t="s">
        <v>69</v>
      </c>
      <c r="AR13" t="s">
        <v>177</v>
      </c>
      <c r="AS13">
        <v>2020</v>
      </c>
      <c r="AT13">
        <v>8</v>
      </c>
      <c r="AU13" t="s">
        <v>69</v>
      </c>
      <c r="AV13" t="s">
        <v>69</v>
      </c>
      <c r="AW13" t="s">
        <v>69</v>
      </c>
      <c r="AX13" t="s">
        <v>69</v>
      </c>
      <c r="AY13" t="s">
        <v>69</v>
      </c>
      <c r="AZ13" t="s">
        <v>69</v>
      </c>
      <c r="BA13" t="s">
        <v>69</v>
      </c>
      <c r="BB13" t="s">
        <v>178</v>
      </c>
      <c r="BC13" t="s">
        <v>179</v>
      </c>
      <c r="BD13" t="s">
        <v>69</v>
      </c>
      <c r="BE13" t="s">
        <v>69</v>
      </c>
      <c r="BF13" t="s">
        <v>69</v>
      </c>
      <c r="BG13" t="s">
        <v>69</v>
      </c>
      <c r="BH13" t="s">
        <v>69</v>
      </c>
      <c r="BI13" t="s">
        <v>69</v>
      </c>
      <c r="BJ13" t="s">
        <v>180</v>
      </c>
      <c r="BK13">
        <v>32995092</v>
      </c>
      <c r="BL13" t="s">
        <v>88</v>
      </c>
      <c r="BM13" t="s">
        <v>69</v>
      </c>
      <c r="BN13" t="s">
        <v>69</v>
      </c>
      <c r="BO13" t="s">
        <v>69</v>
      </c>
      <c r="BP13" t="s">
        <v>69</v>
      </c>
    </row>
    <row r="14" spans="1:68" x14ac:dyDescent="0.25">
      <c r="A14" t="s">
        <v>67</v>
      </c>
      <c r="B14" t="s">
        <v>181</v>
      </c>
      <c r="C14" t="s">
        <v>69</v>
      </c>
      <c r="D14" t="s">
        <v>69</v>
      </c>
      <c r="E14" t="s">
        <v>69</v>
      </c>
      <c r="F14" t="s">
        <v>182</v>
      </c>
      <c r="G14" t="s">
        <v>69</v>
      </c>
      <c r="H14" t="s">
        <v>69</v>
      </c>
      <c r="I14" t="s">
        <v>183</v>
      </c>
      <c r="J14" t="s">
        <v>184</v>
      </c>
      <c r="K14" t="s">
        <v>69</v>
      </c>
      <c r="L14" t="s">
        <v>69</v>
      </c>
      <c r="M14" t="s">
        <v>69</v>
      </c>
      <c r="N14" t="s">
        <v>69</v>
      </c>
      <c r="O14" t="s">
        <v>69</v>
      </c>
      <c r="P14" t="s">
        <v>69</v>
      </c>
      <c r="Q14" t="s">
        <v>69</v>
      </c>
      <c r="R14" t="s">
        <v>69</v>
      </c>
      <c r="S14" t="s">
        <v>69</v>
      </c>
      <c r="T14" t="s">
        <v>185</v>
      </c>
      <c r="U14" t="s">
        <v>186</v>
      </c>
      <c r="V14" t="s">
        <v>69</v>
      </c>
      <c r="W14" t="s">
        <v>69</v>
      </c>
      <c r="X14" t="s">
        <v>69</v>
      </c>
      <c r="Y14" t="s">
        <v>69</v>
      </c>
      <c r="Z14" t="s">
        <v>69</v>
      </c>
      <c r="AA14" t="s">
        <v>187</v>
      </c>
      <c r="AB14" t="s">
        <v>69</v>
      </c>
      <c r="AC14" t="s">
        <v>69</v>
      </c>
      <c r="AD14" t="s">
        <v>69</v>
      </c>
      <c r="AE14" t="s">
        <v>69</v>
      </c>
      <c r="AF14">
        <v>1</v>
      </c>
      <c r="AG14">
        <v>1</v>
      </c>
      <c r="AH14" t="s">
        <v>69</v>
      </c>
      <c r="AI14" t="s">
        <v>69</v>
      </c>
      <c r="AJ14" t="s">
        <v>69</v>
      </c>
      <c r="AK14" t="s">
        <v>69</v>
      </c>
      <c r="AL14" t="s">
        <v>69</v>
      </c>
      <c r="AM14" t="s">
        <v>69</v>
      </c>
      <c r="AN14" t="s">
        <v>69</v>
      </c>
      <c r="AO14" t="s">
        <v>69</v>
      </c>
      <c r="AP14" t="s">
        <v>69</v>
      </c>
      <c r="AQ14" t="s">
        <v>69</v>
      </c>
      <c r="AR14" t="s">
        <v>69</v>
      </c>
      <c r="AS14" t="s">
        <v>69</v>
      </c>
      <c r="AT14" t="s">
        <v>69</v>
      </c>
      <c r="AU14" t="s">
        <v>69</v>
      </c>
      <c r="AV14" t="s">
        <v>69</v>
      </c>
      <c r="AW14" t="s">
        <v>69</v>
      </c>
      <c r="AX14" t="s">
        <v>69</v>
      </c>
      <c r="AY14" t="s">
        <v>69</v>
      </c>
      <c r="AZ14" t="s">
        <v>69</v>
      </c>
      <c r="BA14" t="s">
        <v>69</v>
      </c>
      <c r="BB14" t="s">
        <v>69</v>
      </c>
      <c r="BC14" t="s">
        <v>188</v>
      </c>
      <c r="BD14" t="s">
        <v>69</v>
      </c>
      <c r="BE14" t="s">
        <v>189</v>
      </c>
      <c r="BF14" t="s">
        <v>69</v>
      </c>
      <c r="BG14" t="s">
        <v>69</v>
      </c>
      <c r="BH14" t="s">
        <v>69</v>
      </c>
      <c r="BI14" t="s">
        <v>69</v>
      </c>
      <c r="BJ14" t="s">
        <v>190</v>
      </c>
      <c r="BK14" t="s">
        <v>69</v>
      </c>
      <c r="BL14" t="s">
        <v>191</v>
      </c>
      <c r="BM14" t="s">
        <v>69</v>
      </c>
      <c r="BN14" t="s">
        <v>69</v>
      </c>
      <c r="BO14" t="s">
        <v>69</v>
      </c>
      <c r="BP14" t="s">
        <v>69</v>
      </c>
    </row>
    <row r="15" spans="1:68" x14ac:dyDescent="0.25">
      <c r="A15" t="s">
        <v>67</v>
      </c>
      <c r="B15" t="s">
        <v>192</v>
      </c>
      <c r="C15" t="s">
        <v>69</v>
      </c>
      <c r="D15" t="s">
        <v>69</v>
      </c>
      <c r="E15" t="s">
        <v>69</v>
      </c>
      <c r="F15" t="s">
        <v>193</v>
      </c>
      <c r="G15" t="s">
        <v>69</v>
      </c>
      <c r="H15" t="s">
        <v>69</v>
      </c>
      <c r="I15" t="s">
        <v>194</v>
      </c>
      <c r="J15" t="s">
        <v>195</v>
      </c>
      <c r="K15" t="s">
        <v>69</v>
      </c>
      <c r="L15" t="s">
        <v>69</v>
      </c>
      <c r="M15" t="s">
        <v>69</v>
      </c>
      <c r="N15" t="s">
        <v>69</v>
      </c>
      <c r="O15" t="s">
        <v>69</v>
      </c>
      <c r="P15" t="s">
        <v>69</v>
      </c>
      <c r="Q15" t="s">
        <v>69</v>
      </c>
      <c r="R15" t="s">
        <v>69</v>
      </c>
      <c r="S15" t="s">
        <v>69</v>
      </c>
      <c r="T15" t="s">
        <v>196</v>
      </c>
      <c r="U15" t="s">
        <v>197</v>
      </c>
      <c r="V15" t="s">
        <v>69</v>
      </c>
      <c r="W15" t="s">
        <v>69</v>
      </c>
      <c r="X15" t="s">
        <v>69</v>
      </c>
      <c r="Y15" t="s">
        <v>69</v>
      </c>
      <c r="Z15" t="s">
        <v>69</v>
      </c>
      <c r="AA15" t="s">
        <v>69</v>
      </c>
      <c r="AB15" t="s">
        <v>69</v>
      </c>
      <c r="AC15" t="s">
        <v>69</v>
      </c>
      <c r="AD15" t="s">
        <v>69</v>
      </c>
      <c r="AE15" t="s">
        <v>69</v>
      </c>
      <c r="AF15">
        <v>0</v>
      </c>
      <c r="AG15">
        <v>0</v>
      </c>
      <c r="AH15" t="s">
        <v>69</v>
      </c>
      <c r="AI15" t="s">
        <v>69</v>
      </c>
      <c r="AJ15" t="s">
        <v>69</v>
      </c>
      <c r="AK15" t="s">
        <v>69</v>
      </c>
      <c r="AL15" t="s">
        <v>69</v>
      </c>
      <c r="AM15" t="s">
        <v>69</v>
      </c>
      <c r="AN15" t="s">
        <v>69</v>
      </c>
      <c r="AO15" t="s">
        <v>69</v>
      </c>
      <c r="AP15" t="s">
        <v>69</v>
      </c>
      <c r="AQ15" t="s">
        <v>69</v>
      </c>
      <c r="AR15" t="s">
        <v>198</v>
      </c>
      <c r="AS15">
        <v>2020</v>
      </c>
      <c r="AT15">
        <v>23</v>
      </c>
      <c r="AU15" t="s">
        <v>69</v>
      </c>
      <c r="AV15" t="s">
        <v>69</v>
      </c>
      <c r="AW15" t="s">
        <v>69</v>
      </c>
      <c r="AX15" t="s">
        <v>69</v>
      </c>
      <c r="AY15" t="s">
        <v>69</v>
      </c>
      <c r="AZ15" t="s">
        <v>69</v>
      </c>
      <c r="BA15" t="s">
        <v>69</v>
      </c>
      <c r="BB15" t="s">
        <v>199</v>
      </c>
      <c r="BC15" t="s">
        <v>200</v>
      </c>
      <c r="BD15" t="s">
        <v>69</v>
      </c>
      <c r="BE15" t="s">
        <v>69</v>
      </c>
      <c r="BF15" t="s">
        <v>69</v>
      </c>
      <c r="BG15" t="s">
        <v>69</v>
      </c>
      <c r="BH15" t="s">
        <v>69</v>
      </c>
      <c r="BI15" t="s">
        <v>69</v>
      </c>
      <c r="BJ15" t="s">
        <v>201</v>
      </c>
      <c r="BK15" t="s">
        <v>69</v>
      </c>
      <c r="BL15" t="s">
        <v>202</v>
      </c>
      <c r="BM15" t="s">
        <v>69</v>
      </c>
      <c r="BN15" t="s">
        <v>69</v>
      </c>
      <c r="BO15" t="s">
        <v>69</v>
      </c>
      <c r="BP15" t="s">
        <v>69</v>
      </c>
    </row>
    <row r="16" spans="1:68" x14ac:dyDescent="0.25">
      <c r="A16" t="s">
        <v>67</v>
      </c>
      <c r="B16" t="s">
        <v>203</v>
      </c>
      <c r="C16" t="s">
        <v>69</v>
      </c>
      <c r="D16" t="s">
        <v>69</v>
      </c>
      <c r="E16" t="s">
        <v>69</v>
      </c>
      <c r="F16" t="s">
        <v>204</v>
      </c>
      <c r="G16" t="s">
        <v>69</v>
      </c>
      <c r="H16" t="s">
        <v>69</v>
      </c>
      <c r="I16" t="s">
        <v>205</v>
      </c>
      <c r="J16" t="s">
        <v>206</v>
      </c>
      <c r="K16" t="s">
        <v>69</v>
      </c>
      <c r="L16" t="s">
        <v>69</v>
      </c>
      <c r="M16" t="s">
        <v>69</v>
      </c>
      <c r="N16" t="s">
        <v>69</v>
      </c>
      <c r="O16" t="s">
        <v>69</v>
      </c>
      <c r="P16" t="s">
        <v>69</v>
      </c>
      <c r="Q16" t="s">
        <v>69</v>
      </c>
      <c r="R16" t="s">
        <v>69</v>
      </c>
      <c r="S16" t="s">
        <v>69</v>
      </c>
      <c r="T16" t="s">
        <v>207</v>
      </c>
      <c r="U16" t="s">
        <v>208</v>
      </c>
      <c r="V16" t="s">
        <v>69</v>
      </c>
      <c r="W16" t="s">
        <v>69</v>
      </c>
      <c r="X16" t="s">
        <v>69</v>
      </c>
      <c r="Y16" t="s">
        <v>69</v>
      </c>
      <c r="Z16" t="s">
        <v>69</v>
      </c>
      <c r="AA16" t="s">
        <v>209</v>
      </c>
      <c r="AB16" t="s">
        <v>69</v>
      </c>
      <c r="AC16" t="s">
        <v>69</v>
      </c>
      <c r="AD16" t="s">
        <v>69</v>
      </c>
      <c r="AE16" t="s">
        <v>69</v>
      </c>
      <c r="AF16">
        <v>0</v>
      </c>
      <c r="AG16">
        <v>0</v>
      </c>
      <c r="AH16" t="s">
        <v>69</v>
      </c>
      <c r="AI16" t="s">
        <v>69</v>
      </c>
      <c r="AJ16" t="s">
        <v>69</v>
      </c>
      <c r="AK16" t="s">
        <v>69</v>
      </c>
      <c r="AL16" t="s">
        <v>69</v>
      </c>
      <c r="AM16" t="s">
        <v>69</v>
      </c>
      <c r="AN16" t="s">
        <v>69</v>
      </c>
      <c r="AO16" t="s">
        <v>69</v>
      </c>
      <c r="AP16" t="s">
        <v>69</v>
      </c>
      <c r="AQ16" t="s">
        <v>69</v>
      </c>
      <c r="AR16" t="s">
        <v>168</v>
      </c>
      <c r="AS16">
        <v>2020</v>
      </c>
      <c r="AT16">
        <v>10</v>
      </c>
      <c r="AU16">
        <v>19</v>
      </c>
      <c r="AV16" t="s">
        <v>69</v>
      </c>
      <c r="AW16" t="s">
        <v>69</v>
      </c>
      <c r="AX16" t="s">
        <v>69</v>
      </c>
      <c r="AY16" t="s">
        <v>69</v>
      </c>
      <c r="AZ16">
        <v>10798</v>
      </c>
      <c r="BA16">
        <v>10817</v>
      </c>
      <c r="BB16" t="s">
        <v>69</v>
      </c>
      <c r="BC16" t="s">
        <v>210</v>
      </c>
      <c r="BD16" t="s">
        <v>69</v>
      </c>
      <c r="BE16" t="s">
        <v>189</v>
      </c>
      <c r="BF16" t="s">
        <v>69</v>
      </c>
      <c r="BG16" t="s">
        <v>69</v>
      </c>
      <c r="BH16" t="s">
        <v>69</v>
      </c>
      <c r="BI16" t="s">
        <v>69</v>
      </c>
      <c r="BJ16" t="s">
        <v>211</v>
      </c>
      <c r="BK16">
        <v>33072297</v>
      </c>
      <c r="BL16" t="s">
        <v>88</v>
      </c>
      <c r="BM16" t="s">
        <v>69</v>
      </c>
      <c r="BN16" t="s">
        <v>69</v>
      </c>
      <c r="BO16" t="s">
        <v>69</v>
      </c>
      <c r="BP16" t="s">
        <v>69</v>
      </c>
    </row>
    <row r="17" spans="1:68" x14ac:dyDescent="0.25">
      <c r="A17" t="s">
        <v>67</v>
      </c>
      <c r="B17" t="s">
        <v>212</v>
      </c>
      <c r="C17" t="s">
        <v>69</v>
      </c>
      <c r="D17" t="s">
        <v>69</v>
      </c>
      <c r="E17" t="s">
        <v>69</v>
      </c>
      <c r="F17" t="s">
        <v>213</v>
      </c>
      <c r="G17" t="s">
        <v>69</v>
      </c>
      <c r="H17" t="s">
        <v>69</v>
      </c>
      <c r="I17" t="s">
        <v>214</v>
      </c>
      <c r="J17" t="s">
        <v>215</v>
      </c>
      <c r="K17" t="s">
        <v>69</v>
      </c>
      <c r="L17" t="s">
        <v>69</v>
      </c>
      <c r="M17" t="s">
        <v>69</v>
      </c>
      <c r="N17" t="s">
        <v>69</v>
      </c>
      <c r="O17" t="s">
        <v>69</v>
      </c>
      <c r="P17" t="s">
        <v>69</v>
      </c>
      <c r="Q17" t="s">
        <v>69</v>
      </c>
      <c r="R17" t="s">
        <v>69</v>
      </c>
      <c r="S17" t="s">
        <v>69</v>
      </c>
      <c r="T17" t="s">
        <v>216</v>
      </c>
      <c r="U17" t="s">
        <v>217</v>
      </c>
      <c r="V17" t="s">
        <v>69</v>
      </c>
      <c r="W17" t="s">
        <v>69</v>
      </c>
      <c r="X17" t="s">
        <v>69</v>
      </c>
      <c r="Y17" t="s">
        <v>69</v>
      </c>
      <c r="Z17" t="s">
        <v>218</v>
      </c>
      <c r="AA17" t="s">
        <v>219</v>
      </c>
      <c r="AB17" t="s">
        <v>69</v>
      </c>
      <c r="AC17" t="s">
        <v>69</v>
      </c>
      <c r="AD17" t="s">
        <v>69</v>
      </c>
      <c r="AE17" t="s">
        <v>69</v>
      </c>
      <c r="AF17">
        <v>0</v>
      </c>
      <c r="AG17">
        <v>0</v>
      </c>
      <c r="AH17" t="s">
        <v>69</v>
      </c>
      <c r="AI17" t="s">
        <v>69</v>
      </c>
      <c r="AJ17" t="s">
        <v>69</v>
      </c>
      <c r="AK17" t="s">
        <v>69</v>
      </c>
      <c r="AL17" t="s">
        <v>69</v>
      </c>
      <c r="AM17" t="s">
        <v>69</v>
      </c>
      <c r="AN17" t="s">
        <v>69</v>
      </c>
      <c r="AO17" t="s">
        <v>69</v>
      </c>
      <c r="AP17" t="s">
        <v>69</v>
      </c>
      <c r="AQ17" t="s">
        <v>69</v>
      </c>
      <c r="AR17" t="s">
        <v>168</v>
      </c>
      <c r="AS17">
        <v>2020</v>
      </c>
      <c r="AT17">
        <v>33</v>
      </c>
      <c r="AU17">
        <v>10</v>
      </c>
      <c r="AV17" t="s">
        <v>69</v>
      </c>
      <c r="AW17" t="s">
        <v>69</v>
      </c>
      <c r="AX17" t="s">
        <v>69</v>
      </c>
      <c r="AY17" t="s">
        <v>69</v>
      </c>
      <c r="AZ17">
        <v>1387</v>
      </c>
      <c r="BA17">
        <v>1404</v>
      </c>
      <c r="BB17" t="s">
        <v>69</v>
      </c>
      <c r="BC17" t="s">
        <v>220</v>
      </c>
      <c r="BD17" t="s">
        <v>69</v>
      </c>
      <c r="BE17" t="s">
        <v>221</v>
      </c>
      <c r="BF17" t="s">
        <v>69</v>
      </c>
      <c r="BG17" t="s">
        <v>69</v>
      </c>
      <c r="BH17" t="s">
        <v>69</v>
      </c>
      <c r="BI17" t="s">
        <v>69</v>
      </c>
      <c r="BJ17" t="s">
        <v>222</v>
      </c>
      <c r="BK17">
        <v>32654283</v>
      </c>
      <c r="BL17" t="s">
        <v>69</v>
      </c>
      <c r="BM17" t="s">
        <v>69</v>
      </c>
      <c r="BN17" t="s">
        <v>69</v>
      </c>
      <c r="BO17" t="s">
        <v>69</v>
      </c>
      <c r="BP17" t="s">
        <v>69</v>
      </c>
    </row>
    <row r="18" spans="1:68" x14ac:dyDescent="0.25">
      <c r="A18" t="s">
        <v>67</v>
      </c>
      <c r="B18" t="s">
        <v>223</v>
      </c>
      <c r="C18" t="s">
        <v>69</v>
      </c>
      <c r="D18" t="s">
        <v>69</v>
      </c>
      <c r="E18" t="s">
        <v>69</v>
      </c>
      <c r="F18" t="s">
        <v>224</v>
      </c>
      <c r="G18" t="s">
        <v>69</v>
      </c>
      <c r="H18" t="s">
        <v>69</v>
      </c>
      <c r="I18" t="s">
        <v>225</v>
      </c>
      <c r="J18" t="s">
        <v>206</v>
      </c>
      <c r="K18" t="s">
        <v>69</v>
      </c>
      <c r="L18" t="s">
        <v>69</v>
      </c>
      <c r="M18" t="s">
        <v>69</v>
      </c>
      <c r="N18" t="s">
        <v>69</v>
      </c>
      <c r="O18" t="s">
        <v>69</v>
      </c>
      <c r="P18" t="s">
        <v>69</v>
      </c>
      <c r="Q18" t="s">
        <v>69</v>
      </c>
      <c r="R18" t="s">
        <v>69</v>
      </c>
      <c r="S18" t="s">
        <v>69</v>
      </c>
      <c r="T18" t="s">
        <v>226</v>
      </c>
      <c r="U18" t="s">
        <v>227</v>
      </c>
      <c r="V18" t="s">
        <v>69</v>
      </c>
      <c r="W18" t="s">
        <v>69</v>
      </c>
      <c r="X18" t="s">
        <v>69</v>
      </c>
      <c r="Y18" t="s">
        <v>69</v>
      </c>
      <c r="Z18" t="s">
        <v>69</v>
      </c>
      <c r="AA18" t="s">
        <v>228</v>
      </c>
      <c r="AB18" t="s">
        <v>69</v>
      </c>
      <c r="AC18" t="s">
        <v>69</v>
      </c>
      <c r="AD18" t="s">
        <v>69</v>
      </c>
      <c r="AE18" t="s">
        <v>69</v>
      </c>
      <c r="AF18">
        <v>0</v>
      </c>
      <c r="AG18">
        <v>0</v>
      </c>
      <c r="AH18" t="s">
        <v>69</v>
      </c>
      <c r="AI18" t="s">
        <v>69</v>
      </c>
      <c r="AJ18" t="s">
        <v>69</v>
      </c>
      <c r="AK18" t="s">
        <v>69</v>
      </c>
      <c r="AL18" t="s">
        <v>69</v>
      </c>
      <c r="AM18" t="s">
        <v>69</v>
      </c>
      <c r="AN18" t="s">
        <v>69</v>
      </c>
      <c r="AO18" t="s">
        <v>69</v>
      </c>
      <c r="AP18" t="s">
        <v>69</v>
      </c>
      <c r="AQ18" t="s">
        <v>69</v>
      </c>
      <c r="AR18" t="s">
        <v>229</v>
      </c>
      <c r="AS18">
        <v>2020</v>
      </c>
      <c r="AT18">
        <v>10</v>
      </c>
      <c r="AU18">
        <v>15</v>
      </c>
      <c r="AV18" t="s">
        <v>69</v>
      </c>
      <c r="AW18" t="s">
        <v>69</v>
      </c>
      <c r="AX18" t="s">
        <v>69</v>
      </c>
      <c r="AY18" t="s">
        <v>69</v>
      </c>
      <c r="AZ18">
        <v>8210</v>
      </c>
      <c r="BA18">
        <v>8224</v>
      </c>
      <c r="BB18" t="s">
        <v>69</v>
      </c>
      <c r="BC18" t="s">
        <v>230</v>
      </c>
      <c r="BD18" t="s">
        <v>69</v>
      </c>
      <c r="BE18" t="s">
        <v>231</v>
      </c>
      <c r="BF18" t="s">
        <v>69</v>
      </c>
      <c r="BG18" t="s">
        <v>69</v>
      </c>
      <c r="BH18" t="s">
        <v>69</v>
      </c>
      <c r="BI18" t="s">
        <v>69</v>
      </c>
      <c r="BJ18" t="s">
        <v>232</v>
      </c>
      <c r="BK18">
        <v>32788973</v>
      </c>
      <c r="BL18" t="s">
        <v>88</v>
      </c>
      <c r="BM18" t="s">
        <v>69</v>
      </c>
      <c r="BN18" t="s">
        <v>69</v>
      </c>
      <c r="BO18" t="s">
        <v>69</v>
      </c>
      <c r="BP18" t="s">
        <v>69</v>
      </c>
    </row>
    <row r="19" spans="1:68" x14ac:dyDescent="0.25">
      <c r="A19" t="s">
        <v>67</v>
      </c>
      <c r="B19" t="s">
        <v>233</v>
      </c>
      <c r="C19" t="s">
        <v>69</v>
      </c>
      <c r="D19" t="s">
        <v>69</v>
      </c>
      <c r="E19" t="s">
        <v>69</v>
      </c>
      <c r="F19" t="s">
        <v>234</v>
      </c>
      <c r="G19" t="s">
        <v>69</v>
      </c>
      <c r="H19" t="s">
        <v>69</v>
      </c>
      <c r="I19" t="s">
        <v>235</v>
      </c>
      <c r="J19" t="s">
        <v>236</v>
      </c>
      <c r="K19" t="s">
        <v>69</v>
      </c>
      <c r="L19" t="s">
        <v>69</v>
      </c>
      <c r="M19" t="s">
        <v>69</v>
      </c>
      <c r="N19" t="s">
        <v>69</v>
      </c>
      <c r="O19" t="s">
        <v>69</v>
      </c>
      <c r="P19" t="s">
        <v>69</v>
      </c>
      <c r="Q19" t="s">
        <v>69</v>
      </c>
      <c r="R19" t="s">
        <v>69</v>
      </c>
      <c r="S19" t="s">
        <v>69</v>
      </c>
      <c r="T19" t="s">
        <v>69</v>
      </c>
      <c r="U19" t="s">
        <v>237</v>
      </c>
      <c r="V19" t="s">
        <v>69</v>
      </c>
      <c r="W19" t="s">
        <v>69</v>
      </c>
      <c r="X19" t="s">
        <v>69</v>
      </c>
      <c r="Y19" t="s">
        <v>69</v>
      </c>
      <c r="Z19" t="s">
        <v>238</v>
      </c>
      <c r="AA19" t="s">
        <v>239</v>
      </c>
      <c r="AB19" t="s">
        <v>69</v>
      </c>
      <c r="AC19" t="s">
        <v>69</v>
      </c>
      <c r="AD19" t="s">
        <v>69</v>
      </c>
      <c r="AE19" t="s">
        <v>69</v>
      </c>
      <c r="AF19">
        <v>1</v>
      </c>
      <c r="AG19">
        <v>1</v>
      </c>
      <c r="AH19" t="s">
        <v>69</v>
      </c>
      <c r="AI19" t="s">
        <v>69</v>
      </c>
      <c r="AJ19" t="s">
        <v>69</v>
      </c>
      <c r="AK19" t="s">
        <v>69</v>
      </c>
      <c r="AL19" t="s">
        <v>69</v>
      </c>
      <c r="AM19" t="s">
        <v>69</v>
      </c>
      <c r="AN19" t="s">
        <v>69</v>
      </c>
      <c r="AO19" t="s">
        <v>69</v>
      </c>
      <c r="AP19" t="s">
        <v>69</v>
      </c>
      <c r="AQ19" t="s">
        <v>69</v>
      </c>
      <c r="AR19" t="s">
        <v>240</v>
      </c>
      <c r="AS19">
        <v>2020</v>
      </c>
      <c r="AT19">
        <v>125</v>
      </c>
      <c r="AU19">
        <v>5</v>
      </c>
      <c r="AV19" t="s">
        <v>69</v>
      </c>
      <c r="AW19" t="s">
        <v>69</v>
      </c>
      <c r="AX19" t="s">
        <v>69</v>
      </c>
      <c r="AY19" t="s">
        <v>69</v>
      </c>
      <c r="AZ19">
        <v>353</v>
      </c>
      <c r="BA19">
        <v>370</v>
      </c>
      <c r="BB19" t="s">
        <v>69</v>
      </c>
      <c r="BC19" t="s">
        <v>241</v>
      </c>
      <c r="BD19" t="s">
        <v>69</v>
      </c>
      <c r="BE19" t="s">
        <v>231</v>
      </c>
      <c r="BF19" t="s">
        <v>69</v>
      </c>
      <c r="BG19" t="s">
        <v>69</v>
      </c>
      <c r="BH19" t="s">
        <v>69</v>
      </c>
      <c r="BI19" t="s">
        <v>69</v>
      </c>
      <c r="BJ19" t="s">
        <v>242</v>
      </c>
      <c r="BK19">
        <v>32681156</v>
      </c>
      <c r="BL19" t="s">
        <v>69</v>
      </c>
      <c r="BM19" t="s">
        <v>69</v>
      </c>
      <c r="BN19" t="s">
        <v>69</v>
      </c>
      <c r="BO19" t="s">
        <v>69</v>
      </c>
      <c r="BP19" t="s">
        <v>69</v>
      </c>
    </row>
    <row r="20" spans="1:68" x14ac:dyDescent="0.25">
      <c r="A20" t="s">
        <v>67</v>
      </c>
      <c r="B20" t="s">
        <v>243</v>
      </c>
      <c r="C20" t="s">
        <v>69</v>
      </c>
      <c r="D20" t="s">
        <v>69</v>
      </c>
      <c r="E20" t="s">
        <v>69</v>
      </c>
      <c r="F20" t="s">
        <v>244</v>
      </c>
      <c r="G20" t="s">
        <v>69</v>
      </c>
      <c r="H20" t="s">
        <v>69</v>
      </c>
      <c r="I20" t="s">
        <v>245</v>
      </c>
      <c r="J20" t="s">
        <v>92</v>
      </c>
      <c r="K20" t="s">
        <v>69</v>
      </c>
      <c r="L20" t="s">
        <v>69</v>
      </c>
      <c r="M20" t="s">
        <v>69</v>
      </c>
      <c r="N20" t="s">
        <v>69</v>
      </c>
      <c r="O20" t="s">
        <v>69</v>
      </c>
      <c r="P20" t="s">
        <v>69</v>
      </c>
      <c r="Q20" t="s">
        <v>69</v>
      </c>
      <c r="R20" t="s">
        <v>69</v>
      </c>
      <c r="S20" t="s">
        <v>69</v>
      </c>
      <c r="T20" t="s">
        <v>69</v>
      </c>
      <c r="U20" t="s">
        <v>246</v>
      </c>
      <c r="V20" t="s">
        <v>69</v>
      </c>
      <c r="W20" t="s">
        <v>69</v>
      </c>
      <c r="X20" t="s">
        <v>69</v>
      </c>
      <c r="Y20" t="s">
        <v>69</v>
      </c>
      <c r="Z20" t="s">
        <v>247</v>
      </c>
      <c r="AA20" t="s">
        <v>248</v>
      </c>
      <c r="AB20" t="s">
        <v>69</v>
      </c>
      <c r="AC20" t="s">
        <v>69</v>
      </c>
      <c r="AD20" t="s">
        <v>69</v>
      </c>
      <c r="AE20" t="s">
        <v>69</v>
      </c>
      <c r="AF20">
        <v>1</v>
      </c>
      <c r="AG20">
        <v>1</v>
      </c>
      <c r="AH20" t="s">
        <v>69</v>
      </c>
      <c r="AI20" t="s">
        <v>69</v>
      </c>
      <c r="AJ20" t="s">
        <v>69</v>
      </c>
      <c r="AK20" t="s">
        <v>69</v>
      </c>
      <c r="AL20" t="s">
        <v>69</v>
      </c>
      <c r="AM20" t="s">
        <v>69</v>
      </c>
      <c r="AN20" t="s">
        <v>69</v>
      </c>
      <c r="AO20" t="s">
        <v>69</v>
      </c>
      <c r="AP20" t="s">
        <v>69</v>
      </c>
      <c r="AQ20" t="s">
        <v>69</v>
      </c>
      <c r="AR20" t="s">
        <v>69</v>
      </c>
      <c r="AS20" t="s">
        <v>69</v>
      </c>
      <c r="AT20" t="s">
        <v>69</v>
      </c>
      <c r="AU20" t="s">
        <v>69</v>
      </c>
      <c r="AV20" t="s">
        <v>69</v>
      </c>
      <c r="AW20" t="s">
        <v>69</v>
      </c>
      <c r="AX20" t="s">
        <v>69</v>
      </c>
      <c r="AY20" t="s">
        <v>69</v>
      </c>
      <c r="AZ20" t="s">
        <v>69</v>
      </c>
      <c r="BA20" t="s">
        <v>69</v>
      </c>
      <c r="BB20" t="s">
        <v>69</v>
      </c>
      <c r="BC20" t="s">
        <v>249</v>
      </c>
      <c r="BD20" t="s">
        <v>69</v>
      </c>
      <c r="BE20" t="s">
        <v>231</v>
      </c>
      <c r="BF20" t="s">
        <v>69</v>
      </c>
      <c r="BG20" t="s">
        <v>69</v>
      </c>
      <c r="BH20" t="s">
        <v>69</v>
      </c>
      <c r="BI20" t="s">
        <v>69</v>
      </c>
      <c r="BJ20" t="s">
        <v>250</v>
      </c>
      <c r="BK20" t="s">
        <v>69</v>
      </c>
      <c r="BL20" t="s">
        <v>251</v>
      </c>
      <c r="BM20" t="s">
        <v>69</v>
      </c>
      <c r="BN20" t="s">
        <v>69</v>
      </c>
      <c r="BO20" t="s">
        <v>69</v>
      </c>
      <c r="BP20" t="s">
        <v>69</v>
      </c>
    </row>
    <row r="21" spans="1:68" x14ac:dyDescent="0.25">
      <c r="A21" t="s">
        <v>67</v>
      </c>
      <c r="B21" t="s">
        <v>252</v>
      </c>
      <c r="C21" t="s">
        <v>69</v>
      </c>
      <c r="D21" t="s">
        <v>69</v>
      </c>
      <c r="E21" t="s">
        <v>69</v>
      </c>
      <c r="F21" t="s">
        <v>253</v>
      </c>
      <c r="G21" t="s">
        <v>69</v>
      </c>
      <c r="H21" t="s">
        <v>69</v>
      </c>
      <c r="I21" t="s">
        <v>254</v>
      </c>
      <c r="J21" t="s">
        <v>174</v>
      </c>
      <c r="K21" t="s">
        <v>69</v>
      </c>
      <c r="L21" t="s">
        <v>69</v>
      </c>
      <c r="M21" t="s">
        <v>69</v>
      </c>
      <c r="N21" t="s">
        <v>69</v>
      </c>
      <c r="O21" t="s">
        <v>69</v>
      </c>
      <c r="P21" t="s">
        <v>69</v>
      </c>
      <c r="Q21" t="s">
        <v>69</v>
      </c>
      <c r="R21" t="s">
        <v>69</v>
      </c>
      <c r="S21" t="s">
        <v>69</v>
      </c>
      <c r="T21" t="s">
        <v>255</v>
      </c>
      <c r="U21" t="s">
        <v>256</v>
      </c>
      <c r="V21" t="s">
        <v>69</v>
      </c>
      <c r="W21" t="s">
        <v>69</v>
      </c>
      <c r="X21" t="s">
        <v>69</v>
      </c>
      <c r="Y21" t="s">
        <v>69</v>
      </c>
      <c r="Z21" t="s">
        <v>69</v>
      </c>
      <c r="AA21" t="s">
        <v>257</v>
      </c>
      <c r="AB21" t="s">
        <v>69</v>
      </c>
      <c r="AC21" t="s">
        <v>69</v>
      </c>
      <c r="AD21" t="s">
        <v>69</v>
      </c>
      <c r="AE21" t="s">
        <v>69</v>
      </c>
      <c r="AF21">
        <v>0</v>
      </c>
      <c r="AG21">
        <v>0</v>
      </c>
      <c r="AH21" t="s">
        <v>69</v>
      </c>
      <c r="AI21" t="s">
        <v>69</v>
      </c>
      <c r="AJ21" t="s">
        <v>69</v>
      </c>
      <c r="AK21" t="s">
        <v>69</v>
      </c>
      <c r="AL21" t="s">
        <v>69</v>
      </c>
      <c r="AM21" t="s">
        <v>69</v>
      </c>
      <c r="AN21" t="s">
        <v>69</v>
      </c>
      <c r="AO21" t="s">
        <v>69</v>
      </c>
      <c r="AP21" t="s">
        <v>69</v>
      </c>
      <c r="AQ21" t="s">
        <v>69</v>
      </c>
      <c r="AR21" t="s">
        <v>258</v>
      </c>
      <c r="AS21">
        <v>2020</v>
      </c>
      <c r="AT21">
        <v>8</v>
      </c>
      <c r="AU21" t="s">
        <v>69</v>
      </c>
      <c r="AV21" t="s">
        <v>69</v>
      </c>
      <c r="AW21" t="s">
        <v>69</v>
      </c>
      <c r="AX21" t="s">
        <v>69</v>
      </c>
      <c r="AY21" t="s">
        <v>69</v>
      </c>
      <c r="AZ21" t="s">
        <v>69</v>
      </c>
      <c r="BA21" t="s">
        <v>69</v>
      </c>
      <c r="BB21" t="s">
        <v>259</v>
      </c>
      <c r="BC21" t="s">
        <v>260</v>
      </c>
      <c r="BD21" t="s">
        <v>69</v>
      </c>
      <c r="BE21" t="s">
        <v>69</v>
      </c>
      <c r="BF21" t="s">
        <v>69</v>
      </c>
      <c r="BG21" t="s">
        <v>69</v>
      </c>
      <c r="BH21" t="s">
        <v>69</v>
      </c>
      <c r="BI21" t="s">
        <v>69</v>
      </c>
      <c r="BJ21" t="s">
        <v>261</v>
      </c>
      <c r="BK21">
        <v>32685284</v>
      </c>
      <c r="BL21" t="s">
        <v>88</v>
      </c>
      <c r="BM21" t="s">
        <v>69</v>
      </c>
      <c r="BN21" t="s">
        <v>69</v>
      </c>
      <c r="BO21" t="s">
        <v>69</v>
      </c>
      <c r="BP21" t="s">
        <v>69</v>
      </c>
    </row>
    <row r="22" spans="1:68" x14ac:dyDescent="0.25">
      <c r="A22" t="s">
        <v>67</v>
      </c>
      <c r="B22" t="s">
        <v>262</v>
      </c>
      <c r="C22" t="s">
        <v>69</v>
      </c>
      <c r="D22" t="s">
        <v>69</v>
      </c>
      <c r="E22" t="s">
        <v>69</v>
      </c>
      <c r="F22" t="s">
        <v>263</v>
      </c>
      <c r="G22" t="s">
        <v>69</v>
      </c>
      <c r="H22" t="s">
        <v>69</v>
      </c>
      <c r="I22" t="s">
        <v>264</v>
      </c>
      <c r="J22" t="s">
        <v>72</v>
      </c>
      <c r="K22" t="s">
        <v>69</v>
      </c>
      <c r="L22" t="s">
        <v>69</v>
      </c>
      <c r="M22" t="s">
        <v>69</v>
      </c>
      <c r="N22" t="s">
        <v>69</v>
      </c>
      <c r="O22" t="s">
        <v>69</v>
      </c>
      <c r="P22" t="s">
        <v>69</v>
      </c>
      <c r="Q22" t="s">
        <v>69</v>
      </c>
      <c r="R22" t="s">
        <v>69</v>
      </c>
      <c r="S22" t="s">
        <v>69</v>
      </c>
      <c r="T22" t="s">
        <v>265</v>
      </c>
      <c r="U22" t="s">
        <v>266</v>
      </c>
      <c r="V22" t="s">
        <v>69</v>
      </c>
      <c r="W22" t="s">
        <v>69</v>
      </c>
      <c r="X22" t="s">
        <v>69</v>
      </c>
      <c r="Y22" t="s">
        <v>69</v>
      </c>
      <c r="Z22" t="s">
        <v>69</v>
      </c>
      <c r="AA22" t="s">
        <v>267</v>
      </c>
      <c r="AB22" t="s">
        <v>69</v>
      </c>
      <c r="AC22" t="s">
        <v>69</v>
      </c>
      <c r="AD22" t="s">
        <v>69</v>
      </c>
      <c r="AE22" t="s">
        <v>69</v>
      </c>
      <c r="AF22">
        <v>7</v>
      </c>
      <c r="AG22">
        <v>7</v>
      </c>
      <c r="AH22" t="s">
        <v>69</v>
      </c>
      <c r="AI22" t="s">
        <v>69</v>
      </c>
      <c r="AJ22" t="s">
        <v>69</v>
      </c>
      <c r="AK22" t="s">
        <v>69</v>
      </c>
      <c r="AL22" t="s">
        <v>69</v>
      </c>
      <c r="AM22" t="s">
        <v>69</v>
      </c>
      <c r="AN22" t="s">
        <v>69</v>
      </c>
      <c r="AO22" t="s">
        <v>69</v>
      </c>
      <c r="AP22" t="s">
        <v>69</v>
      </c>
      <c r="AQ22" t="s">
        <v>69</v>
      </c>
      <c r="AR22" t="s">
        <v>240</v>
      </c>
      <c r="AS22">
        <v>2020</v>
      </c>
      <c r="AT22">
        <v>29</v>
      </c>
      <c r="AU22">
        <v>22</v>
      </c>
      <c r="AV22" t="s">
        <v>69</v>
      </c>
      <c r="AW22" t="s">
        <v>69</v>
      </c>
      <c r="AX22" t="s">
        <v>69</v>
      </c>
      <c r="AY22" t="s">
        <v>69</v>
      </c>
      <c r="AZ22">
        <v>4274</v>
      </c>
      <c r="BA22">
        <v>4279</v>
      </c>
      <c r="BB22" t="s">
        <v>69</v>
      </c>
      <c r="BC22" t="s">
        <v>268</v>
      </c>
      <c r="BD22" t="s">
        <v>69</v>
      </c>
      <c r="BE22" t="s">
        <v>231</v>
      </c>
      <c r="BF22" t="s">
        <v>69</v>
      </c>
      <c r="BG22" t="s">
        <v>69</v>
      </c>
      <c r="BH22" t="s">
        <v>69</v>
      </c>
      <c r="BI22" t="s">
        <v>69</v>
      </c>
      <c r="BJ22" t="s">
        <v>269</v>
      </c>
      <c r="BK22">
        <v>32535981</v>
      </c>
      <c r="BL22" t="s">
        <v>69</v>
      </c>
      <c r="BM22" t="s">
        <v>69</v>
      </c>
      <c r="BN22" t="s">
        <v>69</v>
      </c>
      <c r="BO22" t="s">
        <v>69</v>
      </c>
      <c r="BP22" t="s">
        <v>69</v>
      </c>
    </row>
    <row r="23" spans="1:68" x14ac:dyDescent="0.25">
      <c r="A23" t="s">
        <v>67</v>
      </c>
      <c r="B23" t="s">
        <v>270</v>
      </c>
      <c r="C23" t="s">
        <v>69</v>
      </c>
      <c r="D23" t="s">
        <v>69</v>
      </c>
      <c r="E23" t="s">
        <v>69</v>
      </c>
      <c r="F23" t="s">
        <v>271</v>
      </c>
      <c r="G23" t="s">
        <v>69</v>
      </c>
      <c r="H23" t="s">
        <v>69</v>
      </c>
      <c r="I23" t="s">
        <v>272</v>
      </c>
      <c r="J23" t="s">
        <v>273</v>
      </c>
      <c r="K23" t="s">
        <v>69</v>
      </c>
      <c r="L23" t="s">
        <v>69</v>
      </c>
      <c r="M23" t="s">
        <v>69</v>
      </c>
      <c r="N23" t="s">
        <v>69</v>
      </c>
      <c r="O23" t="s">
        <v>69</v>
      </c>
      <c r="P23" t="s">
        <v>69</v>
      </c>
      <c r="Q23" t="s">
        <v>69</v>
      </c>
      <c r="R23" t="s">
        <v>69</v>
      </c>
      <c r="S23" t="s">
        <v>69</v>
      </c>
      <c r="T23" t="s">
        <v>274</v>
      </c>
      <c r="U23" t="s">
        <v>275</v>
      </c>
      <c r="V23" t="s">
        <v>69</v>
      </c>
      <c r="W23" t="s">
        <v>69</v>
      </c>
      <c r="X23" t="s">
        <v>69</v>
      </c>
      <c r="Y23" t="s">
        <v>69</v>
      </c>
      <c r="Z23" t="s">
        <v>276</v>
      </c>
      <c r="AA23" t="s">
        <v>277</v>
      </c>
      <c r="AB23" t="s">
        <v>69</v>
      </c>
      <c r="AC23" t="s">
        <v>69</v>
      </c>
      <c r="AD23" t="s">
        <v>69</v>
      </c>
      <c r="AE23" t="s">
        <v>69</v>
      </c>
      <c r="AF23">
        <v>1</v>
      </c>
      <c r="AG23">
        <v>1</v>
      </c>
      <c r="AH23" t="s">
        <v>69</v>
      </c>
      <c r="AI23" t="s">
        <v>69</v>
      </c>
      <c r="AJ23" t="s">
        <v>69</v>
      </c>
      <c r="AK23" t="s">
        <v>69</v>
      </c>
      <c r="AL23" t="s">
        <v>69</v>
      </c>
      <c r="AM23" t="s">
        <v>69</v>
      </c>
      <c r="AN23" t="s">
        <v>69</v>
      </c>
      <c r="AO23" t="s">
        <v>69</v>
      </c>
      <c r="AP23" t="s">
        <v>69</v>
      </c>
      <c r="AQ23" t="s">
        <v>69</v>
      </c>
      <c r="AR23" t="s">
        <v>278</v>
      </c>
      <c r="AS23">
        <v>2020</v>
      </c>
      <c r="AT23">
        <v>137</v>
      </c>
      <c r="AU23">
        <v>3</v>
      </c>
      <c r="AV23" t="s">
        <v>69</v>
      </c>
      <c r="AW23" t="s">
        <v>69</v>
      </c>
      <c r="AX23" t="s">
        <v>69</v>
      </c>
      <c r="AY23" t="s">
        <v>69</v>
      </c>
      <c r="AZ23" t="s">
        <v>69</v>
      </c>
      <c r="BA23" t="s">
        <v>69</v>
      </c>
      <c r="BB23" t="s">
        <v>279</v>
      </c>
      <c r="BC23" t="s">
        <v>280</v>
      </c>
      <c r="BD23" t="s">
        <v>69</v>
      </c>
      <c r="BE23" t="s">
        <v>69</v>
      </c>
      <c r="BF23" t="s">
        <v>69</v>
      </c>
      <c r="BG23" t="s">
        <v>69</v>
      </c>
      <c r="BH23" t="s">
        <v>69</v>
      </c>
      <c r="BI23" t="s">
        <v>69</v>
      </c>
      <c r="BJ23" t="s">
        <v>281</v>
      </c>
      <c r="BK23" t="s">
        <v>69</v>
      </c>
      <c r="BL23" t="s">
        <v>251</v>
      </c>
      <c r="BM23" t="s">
        <v>69</v>
      </c>
      <c r="BN23" t="s">
        <v>69</v>
      </c>
      <c r="BO23" t="s">
        <v>69</v>
      </c>
      <c r="BP23" t="s">
        <v>69</v>
      </c>
    </row>
    <row r="24" spans="1:68" x14ac:dyDescent="0.25">
      <c r="A24" t="s">
        <v>67</v>
      </c>
      <c r="B24" t="s">
        <v>282</v>
      </c>
      <c r="C24" t="s">
        <v>69</v>
      </c>
      <c r="D24" t="s">
        <v>69</v>
      </c>
      <c r="E24" t="s">
        <v>69</v>
      </c>
      <c r="F24" t="s">
        <v>283</v>
      </c>
      <c r="G24" t="s">
        <v>69</v>
      </c>
      <c r="H24" t="s">
        <v>69</v>
      </c>
      <c r="I24" t="s">
        <v>284</v>
      </c>
      <c r="J24" t="s">
        <v>285</v>
      </c>
      <c r="K24" t="s">
        <v>69</v>
      </c>
      <c r="L24" t="s">
        <v>69</v>
      </c>
      <c r="M24" t="s">
        <v>69</v>
      </c>
      <c r="N24" t="s">
        <v>69</v>
      </c>
      <c r="O24" t="s">
        <v>69</v>
      </c>
      <c r="P24" t="s">
        <v>69</v>
      </c>
      <c r="Q24" t="s">
        <v>69</v>
      </c>
      <c r="R24" t="s">
        <v>69</v>
      </c>
      <c r="S24" t="s">
        <v>69</v>
      </c>
      <c r="T24" t="s">
        <v>286</v>
      </c>
      <c r="U24" t="s">
        <v>287</v>
      </c>
      <c r="V24" t="s">
        <v>69</v>
      </c>
      <c r="W24" t="s">
        <v>69</v>
      </c>
      <c r="X24" t="s">
        <v>69</v>
      </c>
      <c r="Y24" t="s">
        <v>69</v>
      </c>
      <c r="Z24" t="s">
        <v>69</v>
      </c>
      <c r="AA24" t="s">
        <v>288</v>
      </c>
      <c r="AB24" t="s">
        <v>69</v>
      </c>
      <c r="AC24" t="s">
        <v>69</v>
      </c>
      <c r="AD24" t="s">
        <v>69</v>
      </c>
      <c r="AE24" t="s">
        <v>69</v>
      </c>
      <c r="AF24">
        <v>0</v>
      </c>
      <c r="AG24">
        <v>0</v>
      </c>
      <c r="AH24" t="s">
        <v>69</v>
      </c>
      <c r="AI24" t="s">
        <v>69</v>
      </c>
      <c r="AJ24" t="s">
        <v>69</v>
      </c>
      <c r="AK24" t="s">
        <v>69</v>
      </c>
      <c r="AL24" t="s">
        <v>69</v>
      </c>
      <c r="AM24" t="s">
        <v>69</v>
      </c>
      <c r="AN24" t="s">
        <v>69</v>
      </c>
      <c r="AO24" t="s">
        <v>69</v>
      </c>
      <c r="AP24" t="s">
        <v>69</v>
      </c>
      <c r="AQ24" t="s">
        <v>69</v>
      </c>
      <c r="AR24" t="s">
        <v>278</v>
      </c>
      <c r="AS24">
        <v>2020</v>
      </c>
      <c r="AT24">
        <v>7</v>
      </c>
      <c r="AU24">
        <v>7</v>
      </c>
      <c r="AV24" t="s">
        <v>69</v>
      </c>
      <c r="AW24" t="s">
        <v>69</v>
      </c>
      <c r="AX24" t="s">
        <v>69</v>
      </c>
      <c r="AY24" t="s">
        <v>69</v>
      </c>
      <c r="AZ24" t="s">
        <v>69</v>
      </c>
      <c r="BA24" t="s">
        <v>69</v>
      </c>
      <c r="BB24" t="s">
        <v>69</v>
      </c>
      <c r="BC24" t="s">
        <v>289</v>
      </c>
      <c r="BD24" t="s">
        <v>69</v>
      </c>
      <c r="BE24" t="s">
        <v>69</v>
      </c>
      <c r="BF24" t="s">
        <v>69</v>
      </c>
      <c r="BG24" t="s">
        <v>69</v>
      </c>
      <c r="BH24" t="s">
        <v>69</v>
      </c>
      <c r="BI24" t="s">
        <v>69</v>
      </c>
      <c r="BJ24" t="s">
        <v>290</v>
      </c>
      <c r="BK24">
        <v>32874601</v>
      </c>
      <c r="BL24" t="s">
        <v>88</v>
      </c>
      <c r="BM24" t="s">
        <v>69</v>
      </c>
      <c r="BN24" t="s">
        <v>69</v>
      </c>
      <c r="BO24" t="s">
        <v>69</v>
      </c>
      <c r="BP24" t="s">
        <v>69</v>
      </c>
    </row>
    <row r="25" spans="1:68" x14ac:dyDescent="0.25">
      <c r="A25" t="s">
        <v>67</v>
      </c>
      <c r="B25" t="s">
        <v>291</v>
      </c>
      <c r="C25" t="s">
        <v>69</v>
      </c>
      <c r="D25" t="s">
        <v>69</v>
      </c>
      <c r="E25" t="s">
        <v>69</v>
      </c>
      <c r="F25" t="s">
        <v>292</v>
      </c>
      <c r="G25" t="s">
        <v>69</v>
      </c>
      <c r="H25" t="s">
        <v>69</v>
      </c>
      <c r="I25" t="s">
        <v>293</v>
      </c>
      <c r="J25" t="s">
        <v>294</v>
      </c>
      <c r="K25" t="s">
        <v>69</v>
      </c>
      <c r="L25" t="s">
        <v>69</v>
      </c>
      <c r="M25" t="s">
        <v>69</v>
      </c>
      <c r="N25" t="s">
        <v>69</v>
      </c>
      <c r="O25" t="s">
        <v>69</v>
      </c>
      <c r="P25" t="s">
        <v>69</v>
      </c>
      <c r="Q25" t="s">
        <v>69</v>
      </c>
      <c r="R25" t="s">
        <v>69</v>
      </c>
      <c r="S25" t="s">
        <v>69</v>
      </c>
      <c r="T25" t="s">
        <v>295</v>
      </c>
      <c r="U25" t="s">
        <v>296</v>
      </c>
      <c r="V25" t="s">
        <v>69</v>
      </c>
      <c r="W25" t="s">
        <v>69</v>
      </c>
      <c r="X25" t="s">
        <v>69</v>
      </c>
      <c r="Y25" t="s">
        <v>69</v>
      </c>
      <c r="Z25" t="s">
        <v>69</v>
      </c>
      <c r="AA25" t="s">
        <v>297</v>
      </c>
      <c r="AB25" t="s">
        <v>69</v>
      </c>
      <c r="AC25" t="s">
        <v>69</v>
      </c>
      <c r="AD25" t="s">
        <v>69</v>
      </c>
      <c r="AE25" t="s">
        <v>69</v>
      </c>
      <c r="AF25">
        <v>3</v>
      </c>
      <c r="AG25">
        <v>3</v>
      </c>
      <c r="AH25" t="s">
        <v>69</v>
      </c>
      <c r="AI25" t="s">
        <v>69</v>
      </c>
      <c r="AJ25" t="s">
        <v>69</v>
      </c>
      <c r="AK25" t="s">
        <v>69</v>
      </c>
      <c r="AL25" t="s">
        <v>69</v>
      </c>
      <c r="AM25" t="s">
        <v>69</v>
      </c>
      <c r="AN25" t="s">
        <v>69</v>
      </c>
      <c r="AO25" t="s">
        <v>69</v>
      </c>
      <c r="AP25" t="s">
        <v>69</v>
      </c>
      <c r="AQ25" t="s">
        <v>69</v>
      </c>
      <c r="AR25" t="s">
        <v>298</v>
      </c>
      <c r="AS25">
        <v>2020</v>
      </c>
      <c r="AT25">
        <v>21</v>
      </c>
      <c r="AU25">
        <v>1</v>
      </c>
      <c r="AV25" t="s">
        <v>69</v>
      </c>
      <c r="AW25" t="s">
        <v>69</v>
      </c>
      <c r="AX25" t="s">
        <v>69</v>
      </c>
      <c r="AY25" t="s">
        <v>69</v>
      </c>
      <c r="AZ25" t="s">
        <v>69</v>
      </c>
      <c r="BA25" t="s">
        <v>69</v>
      </c>
      <c r="BB25">
        <v>264</v>
      </c>
      <c r="BC25" t="s">
        <v>299</v>
      </c>
      <c r="BD25" t="s">
        <v>69</v>
      </c>
      <c r="BE25" t="s">
        <v>69</v>
      </c>
      <c r="BF25" t="s">
        <v>69</v>
      </c>
      <c r="BG25" t="s">
        <v>69</v>
      </c>
      <c r="BH25" t="s">
        <v>69</v>
      </c>
      <c r="BI25" t="s">
        <v>69</v>
      </c>
      <c r="BJ25" t="s">
        <v>300</v>
      </c>
      <c r="BK25">
        <v>32580695</v>
      </c>
      <c r="BL25" t="s">
        <v>88</v>
      </c>
      <c r="BM25" t="s">
        <v>69</v>
      </c>
      <c r="BN25" t="s">
        <v>69</v>
      </c>
      <c r="BO25" t="s">
        <v>69</v>
      </c>
      <c r="BP25" t="s">
        <v>69</v>
      </c>
    </row>
    <row r="26" spans="1:68" x14ac:dyDescent="0.25">
      <c r="A26" t="s">
        <v>67</v>
      </c>
      <c r="B26" t="s">
        <v>301</v>
      </c>
      <c r="C26" t="s">
        <v>69</v>
      </c>
      <c r="D26" t="s">
        <v>69</v>
      </c>
      <c r="E26" t="s">
        <v>69</v>
      </c>
      <c r="F26" t="s">
        <v>302</v>
      </c>
      <c r="G26" t="s">
        <v>69</v>
      </c>
      <c r="H26" t="s">
        <v>69</v>
      </c>
      <c r="I26" t="s">
        <v>303</v>
      </c>
      <c r="J26" t="s">
        <v>206</v>
      </c>
      <c r="K26" t="s">
        <v>69</v>
      </c>
      <c r="L26" t="s">
        <v>69</v>
      </c>
      <c r="M26" t="s">
        <v>69</v>
      </c>
      <c r="N26" t="s">
        <v>69</v>
      </c>
      <c r="O26" t="s">
        <v>69</v>
      </c>
      <c r="P26" t="s">
        <v>69</v>
      </c>
      <c r="Q26" t="s">
        <v>69</v>
      </c>
      <c r="R26" t="s">
        <v>69</v>
      </c>
      <c r="S26" t="s">
        <v>69</v>
      </c>
      <c r="T26" t="s">
        <v>304</v>
      </c>
      <c r="U26" t="s">
        <v>305</v>
      </c>
      <c r="V26" t="s">
        <v>69</v>
      </c>
      <c r="W26" t="s">
        <v>69</v>
      </c>
      <c r="X26" t="s">
        <v>69</v>
      </c>
      <c r="Y26" t="s">
        <v>69</v>
      </c>
      <c r="Z26" t="s">
        <v>69</v>
      </c>
      <c r="AA26" t="s">
        <v>69</v>
      </c>
      <c r="AB26" t="s">
        <v>69</v>
      </c>
      <c r="AC26" t="s">
        <v>69</v>
      </c>
      <c r="AD26" t="s">
        <v>69</v>
      </c>
      <c r="AE26" t="s">
        <v>69</v>
      </c>
      <c r="AF26">
        <v>1</v>
      </c>
      <c r="AG26">
        <v>1</v>
      </c>
      <c r="AH26" t="s">
        <v>69</v>
      </c>
      <c r="AI26" t="s">
        <v>69</v>
      </c>
      <c r="AJ26" t="s">
        <v>69</v>
      </c>
      <c r="AK26" t="s">
        <v>69</v>
      </c>
      <c r="AL26" t="s">
        <v>69</v>
      </c>
      <c r="AM26" t="s">
        <v>69</v>
      </c>
      <c r="AN26" t="s">
        <v>69</v>
      </c>
      <c r="AO26" t="s">
        <v>69</v>
      </c>
      <c r="AP26" t="s">
        <v>69</v>
      </c>
      <c r="AQ26" t="s">
        <v>69</v>
      </c>
      <c r="AR26" t="s">
        <v>306</v>
      </c>
      <c r="AS26">
        <v>2020</v>
      </c>
      <c r="AT26">
        <v>10</v>
      </c>
      <c r="AU26">
        <v>13</v>
      </c>
      <c r="AV26" t="s">
        <v>69</v>
      </c>
      <c r="AW26" t="s">
        <v>69</v>
      </c>
      <c r="AX26" t="s">
        <v>69</v>
      </c>
      <c r="AY26" t="s">
        <v>69</v>
      </c>
      <c r="AZ26">
        <v>6477</v>
      </c>
      <c r="BA26">
        <v>6493</v>
      </c>
      <c r="BB26" t="s">
        <v>69</v>
      </c>
      <c r="BC26" t="s">
        <v>307</v>
      </c>
      <c r="BD26" t="s">
        <v>69</v>
      </c>
      <c r="BE26" t="s">
        <v>308</v>
      </c>
      <c r="BF26" t="s">
        <v>69</v>
      </c>
      <c r="BG26" t="s">
        <v>69</v>
      </c>
      <c r="BH26" t="s">
        <v>69</v>
      </c>
      <c r="BI26" t="s">
        <v>69</v>
      </c>
      <c r="BJ26" t="s">
        <v>309</v>
      </c>
      <c r="BK26">
        <v>32724527</v>
      </c>
      <c r="BL26" t="s">
        <v>88</v>
      </c>
      <c r="BM26" t="s">
        <v>69</v>
      </c>
      <c r="BN26" t="s">
        <v>69</v>
      </c>
      <c r="BO26" t="s">
        <v>69</v>
      </c>
      <c r="BP26" t="s">
        <v>69</v>
      </c>
    </row>
    <row r="27" spans="1:68" x14ac:dyDescent="0.25">
      <c r="A27" t="s">
        <v>67</v>
      </c>
      <c r="B27" t="s">
        <v>310</v>
      </c>
      <c r="C27" t="s">
        <v>69</v>
      </c>
      <c r="D27" t="s">
        <v>69</v>
      </c>
      <c r="E27" t="s">
        <v>69</v>
      </c>
      <c r="F27" t="s">
        <v>311</v>
      </c>
      <c r="G27" t="s">
        <v>69</v>
      </c>
      <c r="H27" t="s">
        <v>69</v>
      </c>
      <c r="I27" t="s">
        <v>312</v>
      </c>
      <c r="J27" t="s">
        <v>72</v>
      </c>
      <c r="K27" t="s">
        <v>69</v>
      </c>
      <c r="L27" t="s">
        <v>69</v>
      </c>
      <c r="M27" t="s">
        <v>69</v>
      </c>
      <c r="N27" t="s">
        <v>69</v>
      </c>
      <c r="O27" t="s">
        <v>69</v>
      </c>
      <c r="P27" t="s">
        <v>69</v>
      </c>
      <c r="Q27" t="s">
        <v>69</v>
      </c>
      <c r="R27" t="s">
        <v>69</v>
      </c>
      <c r="S27" t="s">
        <v>69</v>
      </c>
      <c r="T27" t="s">
        <v>313</v>
      </c>
      <c r="U27" t="s">
        <v>314</v>
      </c>
      <c r="V27" t="s">
        <v>69</v>
      </c>
      <c r="W27" t="s">
        <v>69</v>
      </c>
      <c r="X27" t="s">
        <v>69</v>
      </c>
      <c r="Y27" t="s">
        <v>69</v>
      </c>
      <c r="Z27" t="s">
        <v>315</v>
      </c>
      <c r="AA27" t="s">
        <v>316</v>
      </c>
      <c r="AB27" t="s">
        <v>69</v>
      </c>
      <c r="AC27" t="s">
        <v>69</v>
      </c>
      <c r="AD27" t="s">
        <v>69</v>
      </c>
      <c r="AE27" t="s">
        <v>69</v>
      </c>
      <c r="AF27">
        <v>1</v>
      </c>
      <c r="AG27">
        <v>1</v>
      </c>
      <c r="AH27" t="s">
        <v>69</v>
      </c>
      <c r="AI27" t="s">
        <v>69</v>
      </c>
      <c r="AJ27" t="s">
        <v>69</v>
      </c>
      <c r="AK27" t="s">
        <v>69</v>
      </c>
      <c r="AL27" t="s">
        <v>69</v>
      </c>
      <c r="AM27" t="s">
        <v>69</v>
      </c>
      <c r="AN27" t="s">
        <v>69</v>
      </c>
      <c r="AO27" t="s">
        <v>69</v>
      </c>
      <c r="AP27" t="s">
        <v>69</v>
      </c>
      <c r="AQ27" t="s">
        <v>69</v>
      </c>
      <c r="AR27" t="s">
        <v>317</v>
      </c>
      <c r="AS27">
        <v>2020</v>
      </c>
      <c r="AT27">
        <v>29</v>
      </c>
      <c r="AU27">
        <v>12</v>
      </c>
      <c r="AV27" t="s">
        <v>69</v>
      </c>
      <c r="AW27" t="s">
        <v>69</v>
      </c>
      <c r="AX27" t="s">
        <v>69</v>
      </c>
      <c r="AY27" t="s">
        <v>69</v>
      </c>
      <c r="AZ27">
        <v>2269</v>
      </c>
      <c r="BA27">
        <v>2287</v>
      </c>
      <c r="BB27" t="s">
        <v>69</v>
      </c>
      <c r="BC27" t="s">
        <v>318</v>
      </c>
      <c r="BD27" t="s">
        <v>69</v>
      </c>
      <c r="BE27" t="s">
        <v>308</v>
      </c>
      <c r="BF27" t="s">
        <v>69</v>
      </c>
      <c r="BG27" t="s">
        <v>69</v>
      </c>
      <c r="BH27" t="s">
        <v>69</v>
      </c>
      <c r="BI27" t="s">
        <v>69</v>
      </c>
      <c r="BJ27" t="s">
        <v>319</v>
      </c>
      <c r="BK27">
        <v>32452095</v>
      </c>
      <c r="BL27" t="s">
        <v>69</v>
      </c>
      <c r="BM27" t="s">
        <v>69</v>
      </c>
      <c r="BN27" t="s">
        <v>69</v>
      </c>
      <c r="BO27" t="s">
        <v>69</v>
      </c>
      <c r="BP27" t="s">
        <v>69</v>
      </c>
    </row>
    <row r="28" spans="1:68" x14ac:dyDescent="0.25">
      <c r="A28" t="s">
        <v>67</v>
      </c>
      <c r="B28" t="s">
        <v>320</v>
      </c>
      <c r="C28" t="s">
        <v>69</v>
      </c>
      <c r="D28" t="s">
        <v>69</v>
      </c>
      <c r="E28" t="s">
        <v>69</v>
      </c>
      <c r="F28" t="s">
        <v>321</v>
      </c>
      <c r="G28" t="s">
        <v>69</v>
      </c>
      <c r="H28" t="s">
        <v>69</v>
      </c>
      <c r="I28" t="s">
        <v>322</v>
      </c>
      <c r="J28" t="s">
        <v>72</v>
      </c>
      <c r="K28" t="s">
        <v>69</v>
      </c>
      <c r="L28" t="s">
        <v>69</v>
      </c>
      <c r="M28" t="s">
        <v>69</v>
      </c>
      <c r="N28" t="s">
        <v>69</v>
      </c>
      <c r="O28" t="s">
        <v>69</v>
      </c>
      <c r="P28" t="s">
        <v>69</v>
      </c>
      <c r="Q28" t="s">
        <v>69</v>
      </c>
      <c r="R28" t="s">
        <v>69</v>
      </c>
      <c r="S28" t="s">
        <v>69</v>
      </c>
      <c r="T28" t="s">
        <v>323</v>
      </c>
      <c r="U28" t="s">
        <v>324</v>
      </c>
      <c r="V28" t="s">
        <v>69</v>
      </c>
      <c r="W28" t="s">
        <v>69</v>
      </c>
      <c r="X28" t="s">
        <v>69</v>
      </c>
      <c r="Y28" t="s">
        <v>69</v>
      </c>
      <c r="Z28" t="s">
        <v>325</v>
      </c>
      <c r="AA28" t="s">
        <v>326</v>
      </c>
      <c r="AB28" t="s">
        <v>69</v>
      </c>
      <c r="AC28" t="s">
        <v>69</v>
      </c>
      <c r="AD28" t="s">
        <v>69</v>
      </c>
      <c r="AE28" t="s">
        <v>69</v>
      </c>
      <c r="AF28">
        <v>0</v>
      </c>
      <c r="AG28">
        <v>0</v>
      </c>
      <c r="AH28" t="s">
        <v>69</v>
      </c>
      <c r="AI28" t="s">
        <v>69</v>
      </c>
      <c r="AJ28" t="s">
        <v>69</v>
      </c>
      <c r="AK28" t="s">
        <v>69</v>
      </c>
      <c r="AL28" t="s">
        <v>69</v>
      </c>
      <c r="AM28" t="s">
        <v>69</v>
      </c>
      <c r="AN28" t="s">
        <v>69</v>
      </c>
      <c r="AO28" t="s">
        <v>69</v>
      </c>
      <c r="AP28" t="s">
        <v>69</v>
      </c>
      <c r="AQ28" t="s">
        <v>69</v>
      </c>
      <c r="AR28" t="s">
        <v>317</v>
      </c>
      <c r="AS28">
        <v>2020</v>
      </c>
      <c r="AT28">
        <v>29</v>
      </c>
      <c r="AU28">
        <v>12</v>
      </c>
      <c r="AV28" t="s">
        <v>69</v>
      </c>
      <c r="AW28" t="s">
        <v>69</v>
      </c>
      <c r="AX28" t="s">
        <v>69</v>
      </c>
      <c r="AY28" t="s">
        <v>69</v>
      </c>
      <c r="AZ28">
        <v>2254</v>
      </c>
      <c r="BA28">
        <v>2268</v>
      </c>
      <c r="BB28" t="s">
        <v>69</v>
      </c>
      <c r="BC28" t="s">
        <v>327</v>
      </c>
      <c r="BD28" t="s">
        <v>69</v>
      </c>
      <c r="BE28" t="s">
        <v>308</v>
      </c>
      <c r="BF28" t="s">
        <v>69</v>
      </c>
      <c r="BG28" t="s">
        <v>69</v>
      </c>
      <c r="BH28" t="s">
        <v>69</v>
      </c>
      <c r="BI28" t="s">
        <v>69</v>
      </c>
      <c r="BJ28" t="s">
        <v>328</v>
      </c>
      <c r="BK28">
        <v>32418257</v>
      </c>
      <c r="BL28" t="s">
        <v>69</v>
      </c>
      <c r="BM28" t="s">
        <v>69</v>
      </c>
      <c r="BN28" t="s">
        <v>69</v>
      </c>
      <c r="BO28" t="s">
        <v>69</v>
      </c>
      <c r="BP28" t="s">
        <v>69</v>
      </c>
    </row>
    <row r="29" spans="1:68" x14ac:dyDescent="0.25">
      <c r="A29" t="s">
        <v>67</v>
      </c>
      <c r="B29" t="s">
        <v>329</v>
      </c>
      <c r="C29" t="s">
        <v>69</v>
      </c>
      <c r="D29" t="s">
        <v>69</v>
      </c>
      <c r="E29" t="s">
        <v>69</v>
      </c>
      <c r="F29" t="s">
        <v>330</v>
      </c>
      <c r="G29" t="s">
        <v>69</v>
      </c>
      <c r="H29" t="s">
        <v>69</v>
      </c>
      <c r="I29" t="s">
        <v>331</v>
      </c>
      <c r="J29" t="s">
        <v>332</v>
      </c>
      <c r="K29" t="s">
        <v>69</v>
      </c>
      <c r="L29" t="s">
        <v>69</v>
      </c>
      <c r="M29" t="s">
        <v>69</v>
      </c>
      <c r="N29" t="s">
        <v>69</v>
      </c>
      <c r="O29" t="s">
        <v>69</v>
      </c>
      <c r="P29" t="s">
        <v>69</v>
      </c>
      <c r="Q29" t="s">
        <v>69</v>
      </c>
      <c r="R29" t="s">
        <v>69</v>
      </c>
      <c r="S29" t="s">
        <v>69</v>
      </c>
      <c r="T29" t="s">
        <v>333</v>
      </c>
      <c r="U29" t="s">
        <v>334</v>
      </c>
      <c r="V29" t="s">
        <v>69</v>
      </c>
      <c r="W29" t="s">
        <v>69</v>
      </c>
      <c r="X29" t="s">
        <v>69</v>
      </c>
      <c r="Y29" t="s">
        <v>69</v>
      </c>
      <c r="Z29" t="s">
        <v>69</v>
      </c>
      <c r="AA29" t="s">
        <v>69</v>
      </c>
      <c r="AB29" t="s">
        <v>69</v>
      </c>
      <c r="AC29" t="s">
        <v>69</v>
      </c>
      <c r="AD29" t="s">
        <v>69</v>
      </c>
      <c r="AE29" t="s">
        <v>69</v>
      </c>
      <c r="AF29">
        <v>1</v>
      </c>
      <c r="AG29">
        <v>1</v>
      </c>
      <c r="AH29" t="s">
        <v>69</v>
      </c>
      <c r="AI29" t="s">
        <v>69</v>
      </c>
      <c r="AJ29" t="s">
        <v>69</v>
      </c>
      <c r="AK29" t="s">
        <v>69</v>
      </c>
      <c r="AL29" t="s">
        <v>69</v>
      </c>
      <c r="AM29" t="s">
        <v>69</v>
      </c>
      <c r="AN29" t="s">
        <v>69</v>
      </c>
      <c r="AO29" t="s">
        <v>69</v>
      </c>
      <c r="AP29" t="s">
        <v>69</v>
      </c>
      <c r="AQ29" t="s">
        <v>69</v>
      </c>
      <c r="AR29" t="s">
        <v>317</v>
      </c>
      <c r="AS29">
        <v>2020</v>
      </c>
      <c r="AT29">
        <v>147</v>
      </c>
      <c r="AU29" t="s">
        <v>69</v>
      </c>
      <c r="AV29" t="s">
        <v>69</v>
      </c>
      <c r="AW29" t="s">
        <v>69</v>
      </c>
      <c r="AX29" t="s">
        <v>69</v>
      </c>
      <c r="AY29" t="s">
        <v>69</v>
      </c>
      <c r="AZ29" t="s">
        <v>69</v>
      </c>
      <c r="BA29" t="s">
        <v>69</v>
      </c>
      <c r="BB29">
        <v>106781</v>
      </c>
      <c r="BC29" t="s">
        <v>335</v>
      </c>
      <c r="BD29" t="s">
        <v>69</v>
      </c>
      <c r="BE29" t="s">
        <v>69</v>
      </c>
      <c r="BF29" t="s">
        <v>69</v>
      </c>
      <c r="BG29" t="s">
        <v>69</v>
      </c>
      <c r="BH29" t="s">
        <v>69</v>
      </c>
      <c r="BI29" t="s">
        <v>69</v>
      </c>
      <c r="BJ29" t="s">
        <v>336</v>
      </c>
      <c r="BK29">
        <v>32147573</v>
      </c>
      <c r="BL29" t="s">
        <v>69</v>
      </c>
      <c r="BM29" t="s">
        <v>69</v>
      </c>
      <c r="BN29" t="s">
        <v>69</v>
      </c>
      <c r="BO29" t="s">
        <v>69</v>
      </c>
      <c r="BP29" t="s">
        <v>69</v>
      </c>
    </row>
    <row r="30" spans="1:68" x14ac:dyDescent="0.25">
      <c r="A30" t="s">
        <v>67</v>
      </c>
      <c r="B30" t="s">
        <v>337</v>
      </c>
      <c r="C30" t="s">
        <v>69</v>
      </c>
      <c r="D30" t="s">
        <v>69</v>
      </c>
      <c r="E30" t="s">
        <v>69</v>
      </c>
      <c r="F30" t="s">
        <v>338</v>
      </c>
      <c r="G30" t="s">
        <v>69</v>
      </c>
      <c r="H30" t="s">
        <v>69</v>
      </c>
      <c r="I30" t="s">
        <v>339</v>
      </c>
      <c r="J30" t="s">
        <v>127</v>
      </c>
      <c r="K30" t="s">
        <v>69</v>
      </c>
      <c r="L30" t="s">
        <v>69</v>
      </c>
      <c r="M30" t="s">
        <v>69</v>
      </c>
      <c r="N30" t="s">
        <v>69</v>
      </c>
      <c r="O30" t="s">
        <v>69</v>
      </c>
      <c r="P30" t="s">
        <v>69</v>
      </c>
      <c r="Q30" t="s">
        <v>69</v>
      </c>
      <c r="R30" t="s">
        <v>69</v>
      </c>
      <c r="S30" t="s">
        <v>69</v>
      </c>
      <c r="T30" t="s">
        <v>340</v>
      </c>
      <c r="U30" t="s">
        <v>341</v>
      </c>
      <c r="V30" t="s">
        <v>69</v>
      </c>
      <c r="W30" t="s">
        <v>69</v>
      </c>
      <c r="X30" t="s">
        <v>69</v>
      </c>
      <c r="Y30" t="s">
        <v>69</v>
      </c>
      <c r="Z30" t="s">
        <v>69</v>
      </c>
      <c r="AA30" t="s">
        <v>69</v>
      </c>
      <c r="AB30" t="s">
        <v>69</v>
      </c>
      <c r="AC30" t="s">
        <v>69</v>
      </c>
      <c r="AD30" t="s">
        <v>69</v>
      </c>
      <c r="AE30" t="s">
        <v>69</v>
      </c>
      <c r="AF30">
        <v>2</v>
      </c>
      <c r="AG30">
        <v>2</v>
      </c>
      <c r="AH30" t="s">
        <v>69</v>
      </c>
      <c r="AI30" t="s">
        <v>69</v>
      </c>
      <c r="AJ30" t="s">
        <v>69</v>
      </c>
      <c r="AK30" t="s">
        <v>69</v>
      </c>
      <c r="AL30" t="s">
        <v>69</v>
      </c>
      <c r="AM30" t="s">
        <v>69</v>
      </c>
      <c r="AN30" t="s">
        <v>69</v>
      </c>
      <c r="AO30" t="s">
        <v>69</v>
      </c>
      <c r="AP30" t="s">
        <v>69</v>
      </c>
      <c r="AQ30" t="s">
        <v>69</v>
      </c>
      <c r="AR30" t="s">
        <v>342</v>
      </c>
      <c r="AS30">
        <v>2020</v>
      </c>
      <c r="AT30">
        <v>125</v>
      </c>
      <c r="AU30">
        <v>6</v>
      </c>
      <c r="AV30" t="s">
        <v>69</v>
      </c>
      <c r="AW30" t="s">
        <v>69</v>
      </c>
      <c r="AX30" t="s">
        <v>69</v>
      </c>
      <c r="AY30" t="s">
        <v>69</v>
      </c>
      <c r="AZ30">
        <v>937</v>
      </c>
      <c r="BA30">
        <v>953</v>
      </c>
      <c r="BB30" t="s">
        <v>69</v>
      </c>
      <c r="BC30" t="s">
        <v>343</v>
      </c>
      <c r="BD30" t="s">
        <v>69</v>
      </c>
      <c r="BE30" t="s">
        <v>69</v>
      </c>
      <c r="BF30" t="s">
        <v>69</v>
      </c>
      <c r="BG30" t="s">
        <v>69</v>
      </c>
      <c r="BH30" t="s">
        <v>69</v>
      </c>
      <c r="BI30" t="s">
        <v>69</v>
      </c>
      <c r="BJ30" t="s">
        <v>344</v>
      </c>
      <c r="BK30">
        <v>32016402</v>
      </c>
      <c r="BL30" t="s">
        <v>69</v>
      </c>
      <c r="BM30" t="s">
        <v>69</v>
      </c>
      <c r="BN30" t="s">
        <v>69</v>
      </c>
      <c r="BO30" t="s">
        <v>69</v>
      </c>
      <c r="BP30" t="s">
        <v>69</v>
      </c>
    </row>
    <row r="31" spans="1:68" x14ac:dyDescent="0.25">
      <c r="A31" t="s">
        <v>67</v>
      </c>
      <c r="B31" t="s">
        <v>345</v>
      </c>
      <c r="C31" t="s">
        <v>69</v>
      </c>
      <c r="D31" t="s">
        <v>69</v>
      </c>
      <c r="E31" t="s">
        <v>69</v>
      </c>
      <c r="F31" t="s">
        <v>346</v>
      </c>
      <c r="G31" t="s">
        <v>69</v>
      </c>
      <c r="H31" t="s">
        <v>69</v>
      </c>
      <c r="I31" t="s">
        <v>347</v>
      </c>
      <c r="J31" t="s">
        <v>348</v>
      </c>
      <c r="K31" t="s">
        <v>69</v>
      </c>
      <c r="L31" t="s">
        <v>69</v>
      </c>
      <c r="M31" t="s">
        <v>69</v>
      </c>
      <c r="N31" t="s">
        <v>69</v>
      </c>
      <c r="O31" t="s">
        <v>69</v>
      </c>
      <c r="P31" t="s">
        <v>69</v>
      </c>
      <c r="Q31" t="s">
        <v>69</v>
      </c>
      <c r="R31" t="s">
        <v>69</v>
      </c>
      <c r="S31" t="s">
        <v>69</v>
      </c>
      <c r="T31" t="s">
        <v>349</v>
      </c>
      <c r="U31" t="s">
        <v>350</v>
      </c>
      <c r="V31" t="s">
        <v>69</v>
      </c>
      <c r="W31" t="s">
        <v>69</v>
      </c>
      <c r="X31" t="s">
        <v>69</v>
      </c>
      <c r="Y31" t="s">
        <v>69</v>
      </c>
      <c r="Z31" t="s">
        <v>351</v>
      </c>
      <c r="AA31" t="s">
        <v>69</v>
      </c>
      <c r="AB31" t="s">
        <v>69</v>
      </c>
      <c r="AC31" t="s">
        <v>69</v>
      </c>
      <c r="AD31" t="s">
        <v>69</v>
      </c>
      <c r="AE31" t="s">
        <v>69</v>
      </c>
      <c r="AF31">
        <v>0</v>
      </c>
      <c r="AG31">
        <v>0</v>
      </c>
      <c r="AH31" t="s">
        <v>69</v>
      </c>
      <c r="AI31" t="s">
        <v>69</v>
      </c>
      <c r="AJ31" t="s">
        <v>69</v>
      </c>
      <c r="AK31" t="s">
        <v>69</v>
      </c>
      <c r="AL31" t="s">
        <v>69</v>
      </c>
      <c r="AM31" t="s">
        <v>69</v>
      </c>
      <c r="AN31" t="s">
        <v>69</v>
      </c>
      <c r="AO31" t="s">
        <v>69</v>
      </c>
      <c r="AP31" t="s">
        <v>69</v>
      </c>
      <c r="AQ31" t="s">
        <v>69</v>
      </c>
      <c r="AR31" t="s">
        <v>352</v>
      </c>
      <c r="AS31">
        <v>2020</v>
      </c>
      <c r="AT31">
        <v>20</v>
      </c>
      <c r="AU31">
        <v>1</v>
      </c>
      <c r="AV31" t="s">
        <v>69</v>
      </c>
      <c r="AW31" t="s">
        <v>69</v>
      </c>
      <c r="AX31" t="s">
        <v>69</v>
      </c>
      <c r="AY31" t="s">
        <v>69</v>
      </c>
      <c r="AZ31" t="s">
        <v>69</v>
      </c>
      <c r="BA31" t="s">
        <v>69</v>
      </c>
      <c r="BB31">
        <v>52</v>
      </c>
      <c r="BC31" t="s">
        <v>353</v>
      </c>
      <c r="BD31" t="s">
        <v>69</v>
      </c>
      <c r="BE31" t="s">
        <v>69</v>
      </c>
      <c r="BF31" t="s">
        <v>69</v>
      </c>
      <c r="BG31" t="s">
        <v>69</v>
      </c>
      <c r="BH31" t="s">
        <v>69</v>
      </c>
      <c r="BI31" t="s">
        <v>69</v>
      </c>
      <c r="BJ31" t="s">
        <v>354</v>
      </c>
      <c r="BK31">
        <v>32381044</v>
      </c>
      <c r="BL31" t="s">
        <v>88</v>
      </c>
      <c r="BM31" t="s">
        <v>69</v>
      </c>
      <c r="BN31" t="s">
        <v>69</v>
      </c>
      <c r="BO31" t="s">
        <v>69</v>
      </c>
      <c r="BP31" t="s">
        <v>69</v>
      </c>
    </row>
    <row r="32" spans="1:68" x14ac:dyDescent="0.25">
      <c r="A32" t="s">
        <v>67</v>
      </c>
      <c r="B32" t="s">
        <v>355</v>
      </c>
      <c r="C32" t="s">
        <v>69</v>
      </c>
      <c r="D32" t="s">
        <v>69</v>
      </c>
      <c r="E32" t="s">
        <v>69</v>
      </c>
      <c r="F32" t="s">
        <v>356</v>
      </c>
      <c r="G32" t="s">
        <v>69</v>
      </c>
      <c r="H32" t="s">
        <v>69</v>
      </c>
      <c r="I32" t="s">
        <v>357</v>
      </c>
      <c r="J32" t="s">
        <v>358</v>
      </c>
      <c r="K32" t="s">
        <v>69</v>
      </c>
      <c r="L32" t="s">
        <v>69</v>
      </c>
      <c r="M32" t="s">
        <v>69</v>
      </c>
      <c r="N32" t="s">
        <v>69</v>
      </c>
      <c r="O32" t="s">
        <v>69</v>
      </c>
      <c r="P32" t="s">
        <v>69</v>
      </c>
      <c r="Q32" t="s">
        <v>69</v>
      </c>
      <c r="R32" t="s">
        <v>69</v>
      </c>
      <c r="S32" t="s">
        <v>69</v>
      </c>
      <c r="T32" t="s">
        <v>359</v>
      </c>
      <c r="U32" t="s">
        <v>360</v>
      </c>
      <c r="V32" t="s">
        <v>69</v>
      </c>
      <c r="W32" t="s">
        <v>69</v>
      </c>
      <c r="X32" t="s">
        <v>69</v>
      </c>
      <c r="Y32" t="s">
        <v>69</v>
      </c>
      <c r="Z32" t="s">
        <v>69</v>
      </c>
      <c r="AA32" t="s">
        <v>69</v>
      </c>
      <c r="AB32" t="s">
        <v>69</v>
      </c>
      <c r="AC32" t="s">
        <v>69</v>
      </c>
      <c r="AD32" t="s">
        <v>69</v>
      </c>
      <c r="AE32" t="s">
        <v>69</v>
      </c>
      <c r="AF32">
        <v>0</v>
      </c>
      <c r="AG32">
        <v>0</v>
      </c>
      <c r="AH32" t="s">
        <v>69</v>
      </c>
      <c r="AI32" t="s">
        <v>69</v>
      </c>
      <c r="AJ32" t="s">
        <v>69</v>
      </c>
      <c r="AK32" t="s">
        <v>69</v>
      </c>
      <c r="AL32" t="s">
        <v>69</v>
      </c>
      <c r="AM32" t="s">
        <v>69</v>
      </c>
      <c r="AN32" t="s">
        <v>69</v>
      </c>
      <c r="AO32" t="s">
        <v>69</v>
      </c>
      <c r="AP32" t="s">
        <v>69</v>
      </c>
      <c r="AQ32" t="s">
        <v>69</v>
      </c>
      <c r="AR32" t="s">
        <v>361</v>
      </c>
      <c r="AS32">
        <v>2020</v>
      </c>
      <c r="AT32">
        <v>15</v>
      </c>
      <c r="AU32">
        <v>3</v>
      </c>
      <c r="AV32" t="s">
        <v>69</v>
      </c>
      <c r="AW32" t="s">
        <v>69</v>
      </c>
      <c r="AX32" t="s">
        <v>69</v>
      </c>
      <c r="AY32" t="s">
        <v>69</v>
      </c>
      <c r="AZ32">
        <v>202</v>
      </c>
      <c r="BA32">
        <v>212</v>
      </c>
      <c r="BB32" t="s">
        <v>69</v>
      </c>
      <c r="BC32" t="s">
        <v>362</v>
      </c>
      <c r="BD32" t="s">
        <v>69</v>
      </c>
      <c r="BE32" t="s">
        <v>69</v>
      </c>
      <c r="BF32" t="s">
        <v>69</v>
      </c>
      <c r="BG32" t="s">
        <v>69</v>
      </c>
      <c r="BH32" t="s">
        <v>69</v>
      </c>
      <c r="BI32" t="s">
        <v>69</v>
      </c>
      <c r="BJ32" t="s">
        <v>363</v>
      </c>
      <c r="BK32">
        <v>31773863</v>
      </c>
      <c r="BL32" t="s">
        <v>69</v>
      </c>
      <c r="BM32" t="s">
        <v>69</v>
      </c>
      <c r="BN32" t="s">
        <v>69</v>
      </c>
      <c r="BO32" t="s">
        <v>69</v>
      </c>
      <c r="BP32" t="s">
        <v>69</v>
      </c>
    </row>
    <row r="33" spans="1:68" x14ac:dyDescent="0.25">
      <c r="A33" t="s">
        <v>67</v>
      </c>
      <c r="B33" t="s">
        <v>364</v>
      </c>
      <c r="C33" t="s">
        <v>69</v>
      </c>
      <c r="D33" t="s">
        <v>69</v>
      </c>
      <c r="E33" t="s">
        <v>69</v>
      </c>
      <c r="F33" t="s">
        <v>365</v>
      </c>
      <c r="G33" t="s">
        <v>69</v>
      </c>
      <c r="H33" t="s">
        <v>69</v>
      </c>
      <c r="I33" t="s">
        <v>366</v>
      </c>
      <c r="J33" t="s">
        <v>332</v>
      </c>
      <c r="K33" t="s">
        <v>69</v>
      </c>
      <c r="L33" t="s">
        <v>69</v>
      </c>
      <c r="M33" t="s">
        <v>69</v>
      </c>
      <c r="N33" t="s">
        <v>69</v>
      </c>
      <c r="O33" t="s">
        <v>69</v>
      </c>
      <c r="P33" t="s">
        <v>69</v>
      </c>
      <c r="Q33" t="s">
        <v>69</v>
      </c>
      <c r="R33" t="s">
        <v>69</v>
      </c>
      <c r="S33" t="s">
        <v>69</v>
      </c>
      <c r="T33" t="s">
        <v>367</v>
      </c>
      <c r="U33" t="s">
        <v>368</v>
      </c>
      <c r="V33" t="s">
        <v>69</v>
      </c>
      <c r="W33" t="s">
        <v>69</v>
      </c>
      <c r="X33" t="s">
        <v>69</v>
      </c>
      <c r="Y33" t="s">
        <v>69</v>
      </c>
      <c r="Z33" t="s">
        <v>369</v>
      </c>
      <c r="AA33" t="s">
        <v>370</v>
      </c>
      <c r="AB33" t="s">
        <v>69</v>
      </c>
      <c r="AC33" t="s">
        <v>69</v>
      </c>
      <c r="AD33" t="s">
        <v>69</v>
      </c>
      <c r="AE33" t="s">
        <v>69</v>
      </c>
      <c r="AF33">
        <v>3</v>
      </c>
      <c r="AG33">
        <v>4</v>
      </c>
      <c r="AH33" t="s">
        <v>69</v>
      </c>
      <c r="AI33" t="s">
        <v>69</v>
      </c>
      <c r="AJ33" t="s">
        <v>69</v>
      </c>
      <c r="AK33" t="s">
        <v>69</v>
      </c>
      <c r="AL33" t="s">
        <v>69</v>
      </c>
      <c r="AM33" t="s">
        <v>69</v>
      </c>
      <c r="AN33" t="s">
        <v>69</v>
      </c>
      <c r="AO33" t="s">
        <v>69</v>
      </c>
      <c r="AP33" t="s">
        <v>69</v>
      </c>
      <c r="AQ33" t="s">
        <v>69</v>
      </c>
      <c r="AR33" t="s">
        <v>361</v>
      </c>
      <c r="AS33">
        <v>2020</v>
      </c>
      <c r="AT33">
        <v>146</v>
      </c>
      <c r="AU33" t="s">
        <v>69</v>
      </c>
      <c r="AV33" t="s">
        <v>69</v>
      </c>
      <c r="AW33" t="s">
        <v>69</v>
      </c>
      <c r="AX33" t="s">
        <v>69</v>
      </c>
      <c r="AY33" t="s">
        <v>69</v>
      </c>
      <c r="AZ33" t="s">
        <v>69</v>
      </c>
      <c r="BA33" t="s">
        <v>69</v>
      </c>
      <c r="BB33">
        <v>106731</v>
      </c>
      <c r="BC33" t="s">
        <v>371</v>
      </c>
      <c r="BD33" t="s">
        <v>69</v>
      </c>
      <c r="BE33" t="s">
        <v>69</v>
      </c>
      <c r="BF33" t="s">
        <v>69</v>
      </c>
      <c r="BG33" t="s">
        <v>69</v>
      </c>
      <c r="BH33" t="s">
        <v>69</v>
      </c>
      <c r="BI33" t="s">
        <v>69</v>
      </c>
      <c r="BJ33" t="s">
        <v>372</v>
      </c>
      <c r="BK33">
        <v>31904508</v>
      </c>
      <c r="BL33" t="s">
        <v>69</v>
      </c>
      <c r="BM33" t="s">
        <v>69</v>
      </c>
      <c r="BN33" t="s">
        <v>69</v>
      </c>
      <c r="BO33" t="s">
        <v>69</v>
      </c>
      <c r="BP33" t="s">
        <v>69</v>
      </c>
    </row>
    <row r="34" spans="1:68" x14ac:dyDescent="0.25">
      <c r="A34" t="s">
        <v>67</v>
      </c>
      <c r="B34" t="s">
        <v>373</v>
      </c>
      <c r="C34" t="s">
        <v>69</v>
      </c>
      <c r="D34" t="s">
        <v>69</v>
      </c>
      <c r="E34" t="s">
        <v>69</v>
      </c>
      <c r="F34" t="s">
        <v>374</v>
      </c>
      <c r="G34" t="s">
        <v>69</v>
      </c>
      <c r="H34" t="s">
        <v>69</v>
      </c>
      <c r="I34" t="s">
        <v>375</v>
      </c>
      <c r="J34" t="s">
        <v>376</v>
      </c>
      <c r="K34" t="s">
        <v>69</v>
      </c>
      <c r="L34" t="s">
        <v>69</v>
      </c>
      <c r="M34" t="s">
        <v>69</v>
      </c>
      <c r="N34" t="s">
        <v>69</v>
      </c>
      <c r="O34" t="s">
        <v>69</v>
      </c>
      <c r="P34" t="s">
        <v>69</v>
      </c>
      <c r="Q34" t="s">
        <v>69</v>
      </c>
      <c r="R34" t="s">
        <v>69</v>
      </c>
      <c r="S34" t="s">
        <v>69</v>
      </c>
      <c r="T34" t="s">
        <v>377</v>
      </c>
      <c r="U34" t="s">
        <v>378</v>
      </c>
      <c r="V34" t="s">
        <v>69</v>
      </c>
      <c r="W34" t="s">
        <v>69</v>
      </c>
      <c r="X34" t="s">
        <v>69</v>
      </c>
      <c r="Y34" t="s">
        <v>69</v>
      </c>
      <c r="Z34" t="s">
        <v>69</v>
      </c>
      <c r="AA34" t="s">
        <v>379</v>
      </c>
      <c r="AB34" t="s">
        <v>69</v>
      </c>
      <c r="AC34" t="s">
        <v>69</v>
      </c>
      <c r="AD34" t="s">
        <v>69</v>
      </c>
      <c r="AE34" t="s">
        <v>69</v>
      </c>
      <c r="AF34">
        <v>3</v>
      </c>
      <c r="AG34">
        <v>3</v>
      </c>
      <c r="AH34" t="s">
        <v>69</v>
      </c>
      <c r="AI34" t="s">
        <v>69</v>
      </c>
      <c r="AJ34" t="s">
        <v>69</v>
      </c>
      <c r="AK34" t="s">
        <v>69</v>
      </c>
      <c r="AL34" t="s">
        <v>69</v>
      </c>
      <c r="AM34" t="s">
        <v>69</v>
      </c>
      <c r="AN34" t="s">
        <v>69</v>
      </c>
      <c r="AO34" t="s">
        <v>69</v>
      </c>
      <c r="AP34" t="s">
        <v>69</v>
      </c>
      <c r="AQ34" t="s">
        <v>69</v>
      </c>
      <c r="AR34" t="s">
        <v>361</v>
      </c>
      <c r="AS34">
        <v>2020</v>
      </c>
      <c r="AT34">
        <v>107</v>
      </c>
      <c r="AU34">
        <v>5</v>
      </c>
      <c r="AV34" t="s">
        <v>69</v>
      </c>
      <c r="AW34" t="s">
        <v>69</v>
      </c>
      <c r="AX34" t="s">
        <v>69</v>
      </c>
      <c r="AY34" t="s">
        <v>69</v>
      </c>
      <c r="AZ34">
        <v>773</v>
      </c>
      <c r="BA34">
        <v>789</v>
      </c>
      <c r="BB34" t="s">
        <v>69</v>
      </c>
      <c r="BC34" t="s">
        <v>380</v>
      </c>
      <c r="BD34" t="s">
        <v>69</v>
      </c>
      <c r="BE34" t="s">
        <v>381</v>
      </c>
      <c r="BF34" t="s">
        <v>69</v>
      </c>
      <c r="BG34" t="s">
        <v>69</v>
      </c>
      <c r="BH34" t="s">
        <v>69</v>
      </c>
      <c r="BI34" t="s">
        <v>69</v>
      </c>
      <c r="BJ34" t="s">
        <v>382</v>
      </c>
      <c r="BK34">
        <v>32350864</v>
      </c>
      <c r="BL34" t="s">
        <v>69</v>
      </c>
      <c r="BM34" t="s">
        <v>69</v>
      </c>
      <c r="BN34" t="s">
        <v>69</v>
      </c>
      <c r="BO34" t="s">
        <v>69</v>
      </c>
      <c r="BP34" t="s">
        <v>69</v>
      </c>
    </row>
    <row r="35" spans="1:68" x14ac:dyDescent="0.25">
      <c r="A35" t="s">
        <v>67</v>
      </c>
      <c r="B35" t="s">
        <v>383</v>
      </c>
      <c r="C35" t="s">
        <v>69</v>
      </c>
      <c r="D35" t="s">
        <v>69</v>
      </c>
      <c r="E35" t="s">
        <v>69</v>
      </c>
      <c r="F35" t="s">
        <v>384</v>
      </c>
      <c r="G35" t="s">
        <v>69</v>
      </c>
      <c r="H35" t="s">
        <v>69</v>
      </c>
      <c r="I35" t="s">
        <v>385</v>
      </c>
      <c r="J35" t="s">
        <v>386</v>
      </c>
      <c r="K35" t="s">
        <v>69</v>
      </c>
      <c r="L35" t="s">
        <v>69</v>
      </c>
      <c r="M35" t="s">
        <v>69</v>
      </c>
      <c r="N35" t="s">
        <v>69</v>
      </c>
      <c r="O35" t="s">
        <v>69</v>
      </c>
      <c r="P35" t="s">
        <v>69</v>
      </c>
      <c r="Q35" t="s">
        <v>69</v>
      </c>
      <c r="R35" t="s">
        <v>69</v>
      </c>
      <c r="S35" t="s">
        <v>69</v>
      </c>
      <c r="T35" t="s">
        <v>387</v>
      </c>
      <c r="U35" t="s">
        <v>388</v>
      </c>
      <c r="V35" t="s">
        <v>69</v>
      </c>
      <c r="W35" t="s">
        <v>69</v>
      </c>
      <c r="X35" t="s">
        <v>69</v>
      </c>
      <c r="Y35" t="s">
        <v>69</v>
      </c>
      <c r="Z35" t="s">
        <v>69</v>
      </c>
      <c r="AA35" t="s">
        <v>69</v>
      </c>
      <c r="AB35" t="s">
        <v>69</v>
      </c>
      <c r="AC35" t="s">
        <v>69</v>
      </c>
      <c r="AD35" t="s">
        <v>69</v>
      </c>
      <c r="AE35" t="s">
        <v>69</v>
      </c>
      <c r="AF35">
        <v>1</v>
      </c>
      <c r="AG35">
        <v>1</v>
      </c>
      <c r="AH35" t="s">
        <v>69</v>
      </c>
      <c r="AI35" t="s">
        <v>69</v>
      </c>
      <c r="AJ35" t="s">
        <v>69</v>
      </c>
      <c r="AK35" t="s">
        <v>69</v>
      </c>
      <c r="AL35" t="s">
        <v>69</v>
      </c>
      <c r="AM35" t="s">
        <v>69</v>
      </c>
      <c r="AN35" t="s">
        <v>69</v>
      </c>
      <c r="AO35" t="s">
        <v>69</v>
      </c>
      <c r="AP35" t="s">
        <v>69</v>
      </c>
      <c r="AQ35" t="s">
        <v>69</v>
      </c>
      <c r="AR35" t="s">
        <v>361</v>
      </c>
      <c r="AS35">
        <v>2020</v>
      </c>
      <c r="AT35">
        <v>74</v>
      </c>
      <c r="AU35">
        <v>5</v>
      </c>
      <c r="AV35" t="s">
        <v>69</v>
      </c>
      <c r="AW35" t="s">
        <v>69</v>
      </c>
      <c r="AX35" t="s">
        <v>69</v>
      </c>
      <c r="AY35" t="s">
        <v>69</v>
      </c>
      <c r="AZ35">
        <v>808</v>
      </c>
      <c r="BA35">
        <v>830</v>
      </c>
      <c r="BB35" t="s">
        <v>69</v>
      </c>
      <c r="BC35" t="s">
        <v>389</v>
      </c>
      <c r="BD35" t="s">
        <v>69</v>
      </c>
      <c r="BE35" t="s">
        <v>381</v>
      </c>
      <c r="BF35" t="s">
        <v>69</v>
      </c>
      <c r="BG35" t="s">
        <v>69</v>
      </c>
      <c r="BH35" t="s">
        <v>69</v>
      </c>
      <c r="BI35" t="s">
        <v>69</v>
      </c>
      <c r="BJ35" t="s">
        <v>390</v>
      </c>
      <c r="BK35">
        <v>32129472</v>
      </c>
      <c r="BL35" t="s">
        <v>69</v>
      </c>
      <c r="BM35" t="s">
        <v>69</v>
      </c>
      <c r="BN35" t="s">
        <v>69</v>
      </c>
      <c r="BO35" t="s">
        <v>69</v>
      </c>
      <c r="BP35" t="s">
        <v>69</v>
      </c>
    </row>
    <row r="36" spans="1:68" x14ac:dyDescent="0.25">
      <c r="A36" t="s">
        <v>67</v>
      </c>
      <c r="B36" t="s">
        <v>391</v>
      </c>
      <c r="C36" t="s">
        <v>69</v>
      </c>
      <c r="D36" t="s">
        <v>69</v>
      </c>
      <c r="E36" t="s">
        <v>69</v>
      </c>
      <c r="F36" t="s">
        <v>392</v>
      </c>
      <c r="G36" t="s">
        <v>69</v>
      </c>
      <c r="H36" t="s">
        <v>69</v>
      </c>
      <c r="I36" t="s">
        <v>393</v>
      </c>
      <c r="J36" t="s">
        <v>394</v>
      </c>
      <c r="K36" t="s">
        <v>69</v>
      </c>
      <c r="L36" t="s">
        <v>69</v>
      </c>
      <c r="M36" t="s">
        <v>69</v>
      </c>
      <c r="N36" t="s">
        <v>69</v>
      </c>
      <c r="O36" t="s">
        <v>69</v>
      </c>
      <c r="P36" t="s">
        <v>69</v>
      </c>
      <c r="Q36" t="s">
        <v>69</v>
      </c>
      <c r="R36" t="s">
        <v>69</v>
      </c>
      <c r="S36" t="s">
        <v>69</v>
      </c>
      <c r="T36" t="s">
        <v>395</v>
      </c>
      <c r="U36" t="s">
        <v>396</v>
      </c>
      <c r="V36" t="s">
        <v>69</v>
      </c>
      <c r="W36" t="s">
        <v>69</v>
      </c>
      <c r="X36" t="s">
        <v>69</v>
      </c>
      <c r="Y36" t="s">
        <v>69</v>
      </c>
      <c r="Z36" t="s">
        <v>397</v>
      </c>
      <c r="AA36" t="s">
        <v>398</v>
      </c>
      <c r="AB36" t="s">
        <v>69</v>
      </c>
      <c r="AC36" t="s">
        <v>69</v>
      </c>
      <c r="AD36" t="s">
        <v>69</v>
      </c>
      <c r="AE36" t="s">
        <v>69</v>
      </c>
      <c r="AF36">
        <v>3</v>
      </c>
      <c r="AG36">
        <v>3</v>
      </c>
      <c r="AH36" t="s">
        <v>69</v>
      </c>
      <c r="AI36" t="s">
        <v>69</v>
      </c>
      <c r="AJ36" t="s">
        <v>69</v>
      </c>
      <c r="AK36" t="s">
        <v>69</v>
      </c>
      <c r="AL36" t="s">
        <v>69</v>
      </c>
      <c r="AM36" t="s">
        <v>69</v>
      </c>
      <c r="AN36" t="s">
        <v>69</v>
      </c>
      <c r="AO36" t="s">
        <v>69</v>
      </c>
      <c r="AP36" t="s">
        <v>69</v>
      </c>
      <c r="AQ36" t="s">
        <v>69</v>
      </c>
      <c r="AR36" t="s">
        <v>399</v>
      </c>
      <c r="AS36">
        <v>2020</v>
      </c>
      <c r="AT36">
        <v>117</v>
      </c>
      <c r="AU36">
        <v>15</v>
      </c>
      <c r="AV36" t="s">
        <v>69</v>
      </c>
      <c r="AW36" t="s">
        <v>69</v>
      </c>
      <c r="AX36" t="s">
        <v>69</v>
      </c>
      <c r="AY36" t="s">
        <v>69</v>
      </c>
      <c r="AZ36">
        <v>8649</v>
      </c>
      <c r="BA36">
        <v>8656</v>
      </c>
      <c r="BB36" t="s">
        <v>69</v>
      </c>
      <c r="BC36" t="s">
        <v>400</v>
      </c>
      <c r="BD36" t="s">
        <v>69</v>
      </c>
      <c r="BE36" t="s">
        <v>69</v>
      </c>
      <c r="BF36" t="s">
        <v>69</v>
      </c>
      <c r="BG36" t="s">
        <v>69</v>
      </c>
      <c r="BH36" t="s">
        <v>69</v>
      </c>
      <c r="BI36" t="s">
        <v>69</v>
      </c>
      <c r="BJ36" t="s">
        <v>401</v>
      </c>
      <c r="BK36">
        <v>32234787</v>
      </c>
      <c r="BL36" t="s">
        <v>402</v>
      </c>
      <c r="BM36" t="s">
        <v>69</v>
      </c>
      <c r="BN36" t="s">
        <v>69</v>
      </c>
      <c r="BO36" t="s">
        <v>69</v>
      </c>
      <c r="BP36" t="s">
        <v>69</v>
      </c>
    </row>
    <row r="37" spans="1:68" x14ac:dyDescent="0.25">
      <c r="A37" t="s">
        <v>67</v>
      </c>
      <c r="B37" t="s">
        <v>403</v>
      </c>
      <c r="C37" t="s">
        <v>69</v>
      </c>
      <c r="D37" t="s">
        <v>69</v>
      </c>
      <c r="E37" t="s">
        <v>69</v>
      </c>
      <c r="F37" t="s">
        <v>404</v>
      </c>
      <c r="G37" t="s">
        <v>69</v>
      </c>
      <c r="H37" t="s">
        <v>69</v>
      </c>
      <c r="I37" t="s">
        <v>405</v>
      </c>
      <c r="J37" t="s">
        <v>406</v>
      </c>
      <c r="K37" t="s">
        <v>69</v>
      </c>
      <c r="L37" t="s">
        <v>69</v>
      </c>
      <c r="M37" t="s">
        <v>69</v>
      </c>
      <c r="N37" t="s">
        <v>69</v>
      </c>
      <c r="O37" t="s">
        <v>69</v>
      </c>
      <c r="P37" t="s">
        <v>69</v>
      </c>
      <c r="Q37" t="s">
        <v>69</v>
      </c>
      <c r="R37" t="s">
        <v>69</v>
      </c>
      <c r="S37" t="s">
        <v>69</v>
      </c>
      <c r="T37" t="s">
        <v>407</v>
      </c>
      <c r="U37" t="s">
        <v>408</v>
      </c>
      <c r="V37" t="s">
        <v>69</v>
      </c>
      <c r="W37" t="s">
        <v>69</v>
      </c>
      <c r="X37" t="s">
        <v>69</v>
      </c>
      <c r="Y37" t="s">
        <v>69</v>
      </c>
      <c r="Z37" t="s">
        <v>69</v>
      </c>
      <c r="AA37" t="s">
        <v>409</v>
      </c>
      <c r="AB37" t="s">
        <v>69</v>
      </c>
      <c r="AC37" t="s">
        <v>69</v>
      </c>
      <c r="AD37" t="s">
        <v>69</v>
      </c>
      <c r="AE37" t="s">
        <v>69</v>
      </c>
      <c r="AF37">
        <v>2</v>
      </c>
      <c r="AG37">
        <v>2</v>
      </c>
      <c r="AH37" t="s">
        <v>69</v>
      </c>
      <c r="AI37" t="s">
        <v>69</v>
      </c>
      <c r="AJ37" t="s">
        <v>69</v>
      </c>
      <c r="AK37" t="s">
        <v>69</v>
      </c>
      <c r="AL37" t="s">
        <v>69</v>
      </c>
      <c r="AM37" t="s">
        <v>69</v>
      </c>
      <c r="AN37" t="s">
        <v>69</v>
      </c>
      <c r="AO37" t="s">
        <v>69</v>
      </c>
      <c r="AP37" t="s">
        <v>69</v>
      </c>
      <c r="AQ37" t="s">
        <v>69</v>
      </c>
      <c r="AR37" t="s">
        <v>410</v>
      </c>
      <c r="AS37">
        <v>2020</v>
      </c>
      <c r="AT37">
        <v>18</v>
      </c>
      <c r="AU37">
        <v>3</v>
      </c>
      <c r="AV37" t="s">
        <v>69</v>
      </c>
      <c r="AW37" t="s">
        <v>69</v>
      </c>
      <c r="AX37" t="s">
        <v>69</v>
      </c>
      <c r="AY37" t="s">
        <v>69</v>
      </c>
      <c r="AZ37">
        <v>269</v>
      </c>
      <c r="BA37">
        <v>280</v>
      </c>
      <c r="BB37" t="s">
        <v>69</v>
      </c>
      <c r="BC37" t="s">
        <v>411</v>
      </c>
      <c r="BD37" t="s">
        <v>69</v>
      </c>
      <c r="BE37" t="s">
        <v>69</v>
      </c>
      <c r="BF37" t="s">
        <v>69</v>
      </c>
      <c r="BG37" t="s">
        <v>69</v>
      </c>
      <c r="BH37" t="s">
        <v>69</v>
      </c>
      <c r="BI37" t="s">
        <v>69</v>
      </c>
      <c r="BJ37" t="s">
        <v>412</v>
      </c>
      <c r="BK37" t="s">
        <v>69</v>
      </c>
      <c r="BL37" t="s">
        <v>69</v>
      </c>
      <c r="BM37" t="s">
        <v>69</v>
      </c>
      <c r="BN37" t="s">
        <v>69</v>
      </c>
      <c r="BO37" t="s">
        <v>69</v>
      </c>
      <c r="BP37" t="s">
        <v>69</v>
      </c>
    </row>
    <row r="38" spans="1:68" x14ac:dyDescent="0.25">
      <c r="A38" t="s">
        <v>67</v>
      </c>
      <c r="B38" t="s">
        <v>413</v>
      </c>
      <c r="C38" t="s">
        <v>69</v>
      </c>
      <c r="D38" t="s">
        <v>69</v>
      </c>
      <c r="E38" t="s">
        <v>69</v>
      </c>
      <c r="F38" t="s">
        <v>414</v>
      </c>
      <c r="G38" t="s">
        <v>69</v>
      </c>
      <c r="H38" t="s">
        <v>69</v>
      </c>
      <c r="I38" t="s">
        <v>415</v>
      </c>
      <c r="J38" t="s">
        <v>416</v>
      </c>
      <c r="K38" t="s">
        <v>69</v>
      </c>
      <c r="L38" t="s">
        <v>69</v>
      </c>
      <c r="M38" t="s">
        <v>69</v>
      </c>
      <c r="N38" t="s">
        <v>69</v>
      </c>
      <c r="O38" t="s">
        <v>69</v>
      </c>
      <c r="P38" t="s">
        <v>69</v>
      </c>
      <c r="Q38" t="s">
        <v>69</v>
      </c>
      <c r="R38" t="s">
        <v>69</v>
      </c>
      <c r="S38" t="s">
        <v>69</v>
      </c>
      <c r="T38" t="s">
        <v>417</v>
      </c>
      <c r="U38" t="s">
        <v>418</v>
      </c>
      <c r="V38" t="s">
        <v>69</v>
      </c>
      <c r="W38" t="s">
        <v>69</v>
      </c>
      <c r="X38" t="s">
        <v>69</v>
      </c>
      <c r="Y38" t="s">
        <v>69</v>
      </c>
      <c r="Z38" t="s">
        <v>69</v>
      </c>
      <c r="AA38" t="s">
        <v>69</v>
      </c>
      <c r="AB38" t="s">
        <v>69</v>
      </c>
      <c r="AC38" t="s">
        <v>69</v>
      </c>
      <c r="AD38" t="s">
        <v>69</v>
      </c>
      <c r="AE38" t="s">
        <v>69</v>
      </c>
      <c r="AF38">
        <v>6</v>
      </c>
      <c r="AG38">
        <v>6</v>
      </c>
      <c r="AH38" t="s">
        <v>69</v>
      </c>
      <c r="AI38" t="s">
        <v>69</v>
      </c>
      <c r="AJ38" t="s">
        <v>69</v>
      </c>
      <c r="AK38" t="s">
        <v>69</v>
      </c>
      <c r="AL38" t="s">
        <v>69</v>
      </c>
      <c r="AM38" t="s">
        <v>69</v>
      </c>
      <c r="AN38" t="s">
        <v>69</v>
      </c>
      <c r="AO38" t="s">
        <v>69</v>
      </c>
      <c r="AP38" t="s">
        <v>69</v>
      </c>
      <c r="AQ38" t="s">
        <v>69</v>
      </c>
      <c r="AR38" t="s">
        <v>419</v>
      </c>
      <c r="AS38">
        <v>2020</v>
      </c>
      <c r="AT38">
        <v>37</v>
      </c>
      <c r="AU38">
        <v>4</v>
      </c>
      <c r="AV38" t="s">
        <v>69</v>
      </c>
      <c r="AW38" t="s">
        <v>69</v>
      </c>
      <c r="AX38" t="s">
        <v>69</v>
      </c>
      <c r="AY38" t="s">
        <v>69</v>
      </c>
      <c r="AZ38">
        <v>1211</v>
      </c>
      <c r="BA38">
        <v>1223</v>
      </c>
      <c r="BB38" t="s">
        <v>69</v>
      </c>
      <c r="BC38" t="s">
        <v>420</v>
      </c>
      <c r="BD38" t="s">
        <v>69</v>
      </c>
      <c r="BE38" t="s">
        <v>69</v>
      </c>
      <c r="BF38" t="s">
        <v>69</v>
      </c>
      <c r="BG38" t="s">
        <v>69</v>
      </c>
      <c r="BH38" t="s">
        <v>69</v>
      </c>
      <c r="BI38" t="s">
        <v>69</v>
      </c>
      <c r="BJ38" t="s">
        <v>421</v>
      </c>
      <c r="BK38">
        <v>31825513</v>
      </c>
      <c r="BL38" t="s">
        <v>191</v>
      </c>
      <c r="BM38" t="s">
        <v>69</v>
      </c>
      <c r="BN38" t="s">
        <v>69</v>
      </c>
      <c r="BO38" t="s">
        <v>69</v>
      </c>
      <c r="BP38" t="s">
        <v>69</v>
      </c>
    </row>
    <row r="39" spans="1:68" x14ac:dyDescent="0.25">
      <c r="A39" t="s">
        <v>67</v>
      </c>
      <c r="B39" t="s">
        <v>422</v>
      </c>
      <c r="C39" t="s">
        <v>69</v>
      </c>
      <c r="D39" t="s">
        <v>69</v>
      </c>
      <c r="E39" t="s">
        <v>69</v>
      </c>
      <c r="F39" t="s">
        <v>423</v>
      </c>
      <c r="G39" t="s">
        <v>69</v>
      </c>
      <c r="H39" t="s">
        <v>69</v>
      </c>
      <c r="I39" t="s">
        <v>424</v>
      </c>
      <c r="J39" t="s">
        <v>72</v>
      </c>
      <c r="K39" t="s">
        <v>69</v>
      </c>
      <c r="L39" t="s">
        <v>69</v>
      </c>
      <c r="M39" t="s">
        <v>69</v>
      </c>
      <c r="N39" t="s">
        <v>69</v>
      </c>
      <c r="O39" t="s">
        <v>69</v>
      </c>
      <c r="P39" t="s">
        <v>69</v>
      </c>
      <c r="Q39" t="s">
        <v>69</v>
      </c>
      <c r="R39" t="s">
        <v>69</v>
      </c>
      <c r="S39" t="s">
        <v>69</v>
      </c>
      <c r="T39" t="s">
        <v>425</v>
      </c>
      <c r="U39" t="s">
        <v>426</v>
      </c>
      <c r="V39" t="s">
        <v>69</v>
      </c>
      <c r="W39" t="s">
        <v>69</v>
      </c>
      <c r="X39" t="s">
        <v>69</v>
      </c>
      <c r="Y39" t="s">
        <v>69</v>
      </c>
      <c r="Z39" t="s">
        <v>69</v>
      </c>
      <c r="AA39" t="s">
        <v>427</v>
      </c>
      <c r="AB39" t="s">
        <v>69</v>
      </c>
      <c r="AC39" t="s">
        <v>69</v>
      </c>
      <c r="AD39" t="s">
        <v>69</v>
      </c>
      <c r="AE39" t="s">
        <v>69</v>
      </c>
      <c r="AF39">
        <v>2</v>
      </c>
      <c r="AG39">
        <v>2</v>
      </c>
      <c r="AH39" t="s">
        <v>69</v>
      </c>
      <c r="AI39" t="s">
        <v>69</v>
      </c>
      <c r="AJ39" t="s">
        <v>69</v>
      </c>
      <c r="AK39" t="s">
        <v>69</v>
      </c>
      <c r="AL39" t="s">
        <v>69</v>
      </c>
      <c r="AM39" t="s">
        <v>69</v>
      </c>
      <c r="AN39" t="s">
        <v>69</v>
      </c>
      <c r="AO39" t="s">
        <v>69</v>
      </c>
      <c r="AP39" t="s">
        <v>69</v>
      </c>
      <c r="AQ39" t="s">
        <v>69</v>
      </c>
      <c r="AR39" t="s">
        <v>419</v>
      </c>
      <c r="AS39">
        <v>2020</v>
      </c>
      <c r="AT39">
        <v>29</v>
      </c>
      <c r="AU39">
        <v>7</v>
      </c>
      <c r="AV39" t="s">
        <v>69</v>
      </c>
      <c r="AW39" t="s">
        <v>69</v>
      </c>
      <c r="AX39" t="s">
        <v>69</v>
      </c>
      <c r="AY39" t="s">
        <v>69</v>
      </c>
      <c r="AZ39">
        <v>1250</v>
      </c>
      <c r="BA39">
        <v>1266</v>
      </c>
      <c r="BB39" t="s">
        <v>69</v>
      </c>
      <c r="BC39" t="s">
        <v>428</v>
      </c>
      <c r="BD39" t="s">
        <v>69</v>
      </c>
      <c r="BE39" t="s">
        <v>429</v>
      </c>
      <c r="BF39" t="s">
        <v>69</v>
      </c>
      <c r="BG39" t="s">
        <v>69</v>
      </c>
      <c r="BH39" t="s">
        <v>69</v>
      </c>
      <c r="BI39" t="s">
        <v>69</v>
      </c>
      <c r="BJ39" t="s">
        <v>430</v>
      </c>
      <c r="BK39">
        <v>32150782</v>
      </c>
      <c r="BL39" t="s">
        <v>69</v>
      </c>
      <c r="BM39" t="s">
        <v>69</v>
      </c>
      <c r="BN39" t="s">
        <v>69</v>
      </c>
      <c r="BO39" t="s">
        <v>69</v>
      </c>
      <c r="BP39" t="s">
        <v>69</v>
      </c>
    </row>
    <row r="40" spans="1:68" x14ac:dyDescent="0.25">
      <c r="A40" t="s">
        <v>67</v>
      </c>
      <c r="B40" t="s">
        <v>431</v>
      </c>
      <c r="C40" t="s">
        <v>69</v>
      </c>
      <c r="D40" t="s">
        <v>69</v>
      </c>
      <c r="E40" t="s">
        <v>69</v>
      </c>
      <c r="F40" t="s">
        <v>432</v>
      </c>
      <c r="G40" t="s">
        <v>69</v>
      </c>
      <c r="H40" t="s">
        <v>69</v>
      </c>
      <c r="I40" t="s">
        <v>433</v>
      </c>
      <c r="J40" t="s">
        <v>82</v>
      </c>
      <c r="K40" t="s">
        <v>69</v>
      </c>
      <c r="L40" t="s">
        <v>69</v>
      </c>
      <c r="M40" t="s">
        <v>69</v>
      </c>
      <c r="N40" t="s">
        <v>69</v>
      </c>
      <c r="O40" t="s">
        <v>69</v>
      </c>
      <c r="P40" t="s">
        <v>69</v>
      </c>
      <c r="Q40" t="s">
        <v>69</v>
      </c>
      <c r="R40" t="s">
        <v>69</v>
      </c>
      <c r="S40" t="s">
        <v>69</v>
      </c>
      <c r="T40" t="s">
        <v>434</v>
      </c>
      <c r="U40" t="s">
        <v>435</v>
      </c>
      <c r="V40" t="s">
        <v>69</v>
      </c>
      <c r="W40" t="s">
        <v>69</v>
      </c>
      <c r="X40" t="s">
        <v>69</v>
      </c>
      <c r="Y40" t="s">
        <v>69</v>
      </c>
      <c r="Z40" t="s">
        <v>436</v>
      </c>
      <c r="AA40" t="s">
        <v>437</v>
      </c>
      <c r="AB40" t="s">
        <v>69</v>
      </c>
      <c r="AC40" t="s">
        <v>69</v>
      </c>
      <c r="AD40" t="s">
        <v>69</v>
      </c>
      <c r="AE40" t="s">
        <v>69</v>
      </c>
      <c r="AF40">
        <v>2</v>
      </c>
      <c r="AG40">
        <v>2</v>
      </c>
      <c r="AH40" t="s">
        <v>69</v>
      </c>
      <c r="AI40" t="s">
        <v>69</v>
      </c>
      <c r="AJ40" t="s">
        <v>69</v>
      </c>
      <c r="AK40" t="s">
        <v>69</v>
      </c>
      <c r="AL40" t="s">
        <v>69</v>
      </c>
      <c r="AM40" t="s">
        <v>69</v>
      </c>
      <c r="AN40" t="s">
        <v>69</v>
      </c>
      <c r="AO40" t="s">
        <v>69</v>
      </c>
      <c r="AP40" t="s">
        <v>69</v>
      </c>
      <c r="AQ40" t="s">
        <v>69</v>
      </c>
      <c r="AR40" t="s">
        <v>438</v>
      </c>
      <c r="AS40">
        <v>2020</v>
      </c>
      <c r="AT40">
        <v>11</v>
      </c>
      <c r="AU40" t="s">
        <v>69</v>
      </c>
      <c r="AV40" t="s">
        <v>69</v>
      </c>
      <c r="AW40" t="s">
        <v>69</v>
      </c>
      <c r="AX40" t="s">
        <v>69</v>
      </c>
      <c r="AY40" t="s">
        <v>69</v>
      </c>
      <c r="AZ40" t="s">
        <v>69</v>
      </c>
      <c r="BA40" t="s">
        <v>69</v>
      </c>
      <c r="BB40">
        <v>258</v>
      </c>
      <c r="BC40" t="s">
        <v>439</v>
      </c>
      <c r="BD40" t="s">
        <v>69</v>
      </c>
      <c r="BE40" t="s">
        <v>69</v>
      </c>
      <c r="BF40" t="s">
        <v>69</v>
      </c>
      <c r="BG40" t="s">
        <v>69</v>
      </c>
      <c r="BH40" t="s">
        <v>69</v>
      </c>
      <c r="BI40" t="s">
        <v>69</v>
      </c>
      <c r="BJ40" t="s">
        <v>440</v>
      </c>
      <c r="BK40">
        <v>32265950</v>
      </c>
      <c r="BL40" t="s">
        <v>88</v>
      </c>
      <c r="BM40" t="s">
        <v>69</v>
      </c>
      <c r="BN40" t="s">
        <v>69</v>
      </c>
      <c r="BO40" t="s">
        <v>69</v>
      </c>
      <c r="BP40" t="s">
        <v>69</v>
      </c>
    </row>
    <row r="41" spans="1:68" x14ac:dyDescent="0.25">
      <c r="A41" t="s">
        <v>67</v>
      </c>
      <c r="B41" t="s">
        <v>441</v>
      </c>
      <c r="C41" t="s">
        <v>69</v>
      </c>
      <c r="D41" t="s">
        <v>69</v>
      </c>
      <c r="E41" t="s">
        <v>69</v>
      </c>
      <c r="F41" t="s">
        <v>442</v>
      </c>
      <c r="G41" t="s">
        <v>69</v>
      </c>
      <c r="H41" t="s">
        <v>69</v>
      </c>
      <c r="I41" t="s">
        <v>443</v>
      </c>
      <c r="J41" t="s">
        <v>444</v>
      </c>
      <c r="K41" t="s">
        <v>69</v>
      </c>
      <c r="L41" t="s">
        <v>69</v>
      </c>
      <c r="M41" t="s">
        <v>69</v>
      </c>
      <c r="N41" t="s">
        <v>69</v>
      </c>
      <c r="O41" t="s">
        <v>69</v>
      </c>
      <c r="P41" t="s">
        <v>69</v>
      </c>
      <c r="Q41" t="s">
        <v>69</v>
      </c>
      <c r="R41" t="s">
        <v>69</v>
      </c>
      <c r="S41" t="s">
        <v>69</v>
      </c>
      <c r="T41" t="s">
        <v>445</v>
      </c>
      <c r="U41" t="s">
        <v>446</v>
      </c>
      <c r="V41" t="s">
        <v>69</v>
      </c>
      <c r="W41" t="s">
        <v>69</v>
      </c>
      <c r="X41" t="s">
        <v>69</v>
      </c>
      <c r="Y41" t="s">
        <v>69</v>
      </c>
      <c r="Z41" t="s">
        <v>69</v>
      </c>
      <c r="AA41" t="s">
        <v>447</v>
      </c>
      <c r="AB41" t="s">
        <v>69</v>
      </c>
      <c r="AC41" t="s">
        <v>69</v>
      </c>
      <c r="AD41" t="s">
        <v>69</v>
      </c>
      <c r="AE41" t="s">
        <v>69</v>
      </c>
      <c r="AF41">
        <v>0</v>
      </c>
      <c r="AG41">
        <v>0</v>
      </c>
      <c r="AH41" t="s">
        <v>69</v>
      </c>
      <c r="AI41" t="s">
        <v>69</v>
      </c>
      <c r="AJ41" t="s">
        <v>69</v>
      </c>
      <c r="AK41" t="s">
        <v>69</v>
      </c>
      <c r="AL41" t="s">
        <v>69</v>
      </c>
      <c r="AM41" t="s">
        <v>69</v>
      </c>
      <c r="AN41" t="s">
        <v>69</v>
      </c>
      <c r="AO41" t="s">
        <v>69</v>
      </c>
      <c r="AP41" t="s">
        <v>69</v>
      </c>
      <c r="AQ41" t="s">
        <v>69</v>
      </c>
      <c r="AR41" t="s">
        <v>448</v>
      </c>
      <c r="AS41">
        <v>2020</v>
      </c>
      <c r="AT41">
        <v>10</v>
      </c>
      <c r="AU41">
        <v>3</v>
      </c>
      <c r="AV41" t="s">
        <v>69</v>
      </c>
      <c r="AW41" t="s">
        <v>69</v>
      </c>
      <c r="AX41" t="s">
        <v>69</v>
      </c>
      <c r="AY41" t="s">
        <v>69</v>
      </c>
      <c r="AZ41" t="s">
        <v>69</v>
      </c>
      <c r="BA41" t="s">
        <v>69</v>
      </c>
      <c r="BB41">
        <v>447</v>
      </c>
      <c r="BC41" t="s">
        <v>449</v>
      </c>
      <c r="BD41" t="s">
        <v>69</v>
      </c>
      <c r="BE41" t="s">
        <v>69</v>
      </c>
      <c r="BF41" t="s">
        <v>69</v>
      </c>
      <c r="BG41" t="s">
        <v>69</v>
      </c>
      <c r="BH41" t="s">
        <v>69</v>
      </c>
      <c r="BI41" t="s">
        <v>69</v>
      </c>
      <c r="BJ41" t="s">
        <v>450</v>
      </c>
      <c r="BK41">
        <v>32156058</v>
      </c>
      <c r="BL41" t="s">
        <v>88</v>
      </c>
      <c r="BM41" t="s">
        <v>69</v>
      </c>
      <c r="BN41" t="s">
        <v>69</v>
      </c>
      <c r="BO41" t="s">
        <v>69</v>
      </c>
      <c r="BP41" t="s">
        <v>69</v>
      </c>
    </row>
    <row r="42" spans="1:68" x14ac:dyDescent="0.25">
      <c r="A42" t="s">
        <v>67</v>
      </c>
      <c r="B42" t="s">
        <v>451</v>
      </c>
      <c r="C42" t="s">
        <v>69</v>
      </c>
      <c r="D42" t="s">
        <v>69</v>
      </c>
      <c r="E42" t="s">
        <v>69</v>
      </c>
      <c r="F42" t="s">
        <v>452</v>
      </c>
      <c r="G42" t="s">
        <v>69</v>
      </c>
      <c r="H42" t="s">
        <v>69</v>
      </c>
      <c r="I42" t="s">
        <v>453</v>
      </c>
      <c r="J42" t="s">
        <v>454</v>
      </c>
      <c r="K42" t="s">
        <v>69</v>
      </c>
      <c r="L42" t="s">
        <v>69</v>
      </c>
      <c r="M42" t="s">
        <v>69</v>
      </c>
      <c r="N42" t="s">
        <v>69</v>
      </c>
      <c r="O42" t="s">
        <v>69</v>
      </c>
      <c r="P42" t="s">
        <v>69</v>
      </c>
      <c r="Q42" t="s">
        <v>69</v>
      </c>
      <c r="R42" t="s">
        <v>69</v>
      </c>
      <c r="S42" t="s">
        <v>69</v>
      </c>
      <c r="T42" t="s">
        <v>69</v>
      </c>
      <c r="U42" t="s">
        <v>455</v>
      </c>
      <c r="V42" t="s">
        <v>69</v>
      </c>
      <c r="W42" t="s">
        <v>69</v>
      </c>
      <c r="X42" t="s">
        <v>69</v>
      </c>
      <c r="Y42" t="s">
        <v>69</v>
      </c>
      <c r="Z42" t="s">
        <v>456</v>
      </c>
      <c r="AA42" t="s">
        <v>457</v>
      </c>
      <c r="AB42" t="s">
        <v>69</v>
      </c>
      <c r="AC42" t="s">
        <v>69</v>
      </c>
      <c r="AD42" t="s">
        <v>69</v>
      </c>
      <c r="AE42" t="s">
        <v>69</v>
      </c>
      <c r="AF42">
        <v>1</v>
      </c>
      <c r="AG42">
        <v>1</v>
      </c>
      <c r="AH42" t="s">
        <v>69</v>
      </c>
      <c r="AI42" t="s">
        <v>69</v>
      </c>
      <c r="AJ42" t="s">
        <v>69</v>
      </c>
      <c r="AK42" t="s">
        <v>69</v>
      </c>
      <c r="AL42" t="s">
        <v>69</v>
      </c>
      <c r="AM42" t="s">
        <v>69</v>
      </c>
      <c r="AN42" t="s">
        <v>69</v>
      </c>
      <c r="AO42" t="s">
        <v>69</v>
      </c>
      <c r="AP42" t="s">
        <v>69</v>
      </c>
      <c r="AQ42" t="s">
        <v>69</v>
      </c>
      <c r="AR42" t="s">
        <v>448</v>
      </c>
      <c r="AS42">
        <v>2020</v>
      </c>
      <c r="AT42">
        <v>16</v>
      </c>
      <c r="AU42">
        <v>3</v>
      </c>
      <c r="AV42" t="s">
        <v>69</v>
      </c>
      <c r="AW42" t="s">
        <v>69</v>
      </c>
      <c r="AX42" t="s">
        <v>69</v>
      </c>
      <c r="AY42" t="s">
        <v>69</v>
      </c>
      <c r="AZ42" t="s">
        <v>69</v>
      </c>
      <c r="BA42" t="s">
        <v>69</v>
      </c>
      <c r="BB42" t="s">
        <v>458</v>
      </c>
      <c r="BC42" t="s">
        <v>459</v>
      </c>
      <c r="BD42" t="s">
        <v>69</v>
      </c>
      <c r="BE42" t="s">
        <v>69</v>
      </c>
      <c r="BF42" t="s">
        <v>69</v>
      </c>
      <c r="BG42" t="s">
        <v>69</v>
      </c>
      <c r="BH42" t="s">
        <v>69</v>
      </c>
      <c r="BI42" t="s">
        <v>69</v>
      </c>
      <c r="BJ42" t="s">
        <v>460</v>
      </c>
      <c r="BK42">
        <v>32150539</v>
      </c>
      <c r="BL42" t="s">
        <v>88</v>
      </c>
      <c r="BM42" t="s">
        <v>69</v>
      </c>
      <c r="BN42" t="s">
        <v>69</v>
      </c>
      <c r="BO42" t="s">
        <v>69</v>
      </c>
      <c r="BP42" t="s">
        <v>69</v>
      </c>
    </row>
    <row r="43" spans="1:68" x14ac:dyDescent="0.25">
      <c r="A43" t="s">
        <v>67</v>
      </c>
      <c r="B43" t="s">
        <v>461</v>
      </c>
      <c r="C43" t="s">
        <v>69</v>
      </c>
      <c r="D43" t="s">
        <v>69</v>
      </c>
      <c r="E43" t="s">
        <v>69</v>
      </c>
      <c r="F43" t="s">
        <v>462</v>
      </c>
      <c r="G43" t="s">
        <v>69</v>
      </c>
      <c r="H43" t="s">
        <v>69</v>
      </c>
      <c r="I43" t="s">
        <v>463</v>
      </c>
      <c r="J43" t="s">
        <v>72</v>
      </c>
      <c r="K43" t="s">
        <v>69</v>
      </c>
      <c r="L43" t="s">
        <v>69</v>
      </c>
      <c r="M43" t="s">
        <v>69</v>
      </c>
      <c r="N43" t="s">
        <v>69</v>
      </c>
      <c r="O43" t="s">
        <v>69</v>
      </c>
      <c r="P43" t="s">
        <v>69</v>
      </c>
      <c r="Q43" t="s">
        <v>69</v>
      </c>
      <c r="R43" t="s">
        <v>69</v>
      </c>
      <c r="S43" t="s">
        <v>69</v>
      </c>
      <c r="T43" t="s">
        <v>464</v>
      </c>
      <c r="U43" t="s">
        <v>465</v>
      </c>
      <c r="V43" t="s">
        <v>69</v>
      </c>
      <c r="W43" t="s">
        <v>69</v>
      </c>
      <c r="X43" t="s">
        <v>69</v>
      </c>
      <c r="Y43" t="s">
        <v>69</v>
      </c>
      <c r="Z43" t="s">
        <v>69</v>
      </c>
      <c r="AA43" t="s">
        <v>69</v>
      </c>
      <c r="AB43" t="s">
        <v>69</v>
      </c>
      <c r="AC43" t="s">
        <v>69</v>
      </c>
      <c r="AD43" t="s">
        <v>69</v>
      </c>
      <c r="AE43" t="s">
        <v>69</v>
      </c>
      <c r="AF43">
        <v>1</v>
      </c>
      <c r="AG43">
        <v>1</v>
      </c>
      <c r="AH43" t="s">
        <v>69</v>
      </c>
      <c r="AI43" t="s">
        <v>69</v>
      </c>
      <c r="AJ43" t="s">
        <v>69</v>
      </c>
      <c r="AK43" t="s">
        <v>69</v>
      </c>
      <c r="AL43" t="s">
        <v>69</v>
      </c>
      <c r="AM43" t="s">
        <v>69</v>
      </c>
      <c r="AN43" t="s">
        <v>69</v>
      </c>
      <c r="AO43" t="s">
        <v>69</v>
      </c>
      <c r="AP43" t="s">
        <v>69</v>
      </c>
      <c r="AQ43" t="s">
        <v>69</v>
      </c>
      <c r="AR43" t="s">
        <v>466</v>
      </c>
      <c r="AS43">
        <v>2020</v>
      </c>
      <c r="AT43">
        <v>29</v>
      </c>
      <c r="AU43">
        <v>4</v>
      </c>
      <c r="AV43" t="s">
        <v>69</v>
      </c>
      <c r="AW43" t="s">
        <v>69</v>
      </c>
      <c r="AX43" t="s">
        <v>69</v>
      </c>
      <c r="AY43" t="s">
        <v>69</v>
      </c>
      <c r="AZ43">
        <v>797</v>
      </c>
      <c r="BA43">
        <v>811</v>
      </c>
      <c r="BB43" t="s">
        <v>69</v>
      </c>
      <c r="BC43" t="s">
        <v>467</v>
      </c>
      <c r="BD43" t="s">
        <v>69</v>
      </c>
      <c r="BE43" t="s">
        <v>468</v>
      </c>
      <c r="BF43" t="s">
        <v>69</v>
      </c>
      <c r="BG43" t="s">
        <v>69</v>
      </c>
      <c r="BH43" t="s">
        <v>69</v>
      </c>
      <c r="BI43" t="s">
        <v>69</v>
      </c>
      <c r="BJ43" t="s">
        <v>469</v>
      </c>
      <c r="BK43">
        <v>31955477</v>
      </c>
      <c r="BL43" t="s">
        <v>69</v>
      </c>
      <c r="BM43" t="s">
        <v>69</v>
      </c>
      <c r="BN43" t="s">
        <v>69</v>
      </c>
      <c r="BO43" t="s">
        <v>69</v>
      </c>
      <c r="BP43" t="s">
        <v>69</v>
      </c>
    </row>
    <row r="44" spans="1:68" x14ac:dyDescent="0.25">
      <c r="A44" t="s">
        <v>67</v>
      </c>
      <c r="B44" t="s">
        <v>470</v>
      </c>
      <c r="C44" t="s">
        <v>69</v>
      </c>
      <c r="D44" t="s">
        <v>69</v>
      </c>
      <c r="E44" t="s">
        <v>69</v>
      </c>
      <c r="F44" t="s">
        <v>471</v>
      </c>
      <c r="G44" t="s">
        <v>69</v>
      </c>
      <c r="H44" t="s">
        <v>69</v>
      </c>
      <c r="I44" t="s">
        <v>472</v>
      </c>
      <c r="J44" t="s">
        <v>473</v>
      </c>
      <c r="K44" t="s">
        <v>69</v>
      </c>
      <c r="L44" t="s">
        <v>69</v>
      </c>
      <c r="M44" t="s">
        <v>69</v>
      </c>
      <c r="N44" t="s">
        <v>69</v>
      </c>
      <c r="O44" t="s">
        <v>69</v>
      </c>
      <c r="P44" t="s">
        <v>69</v>
      </c>
      <c r="Q44" t="s">
        <v>69</v>
      </c>
      <c r="R44" t="s">
        <v>69</v>
      </c>
      <c r="S44" t="s">
        <v>69</v>
      </c>
      <c r="T44" t="s">
        <v>474</v>
      </c>
      <c r="U44" t="s">
        <v>475</v>
      </c>
      <c r="V44" t="s">
        <v>69</v>
      </c>
      <c r="W44" t="s">
        <v>69</v>
      </c>
      <c r="X44" t="s">
        <v>69</v>
      </c>
      <c r="Y44" t="s">
        <v>69</v>
      </c>
      <c r="Z44" t="s">
        <v>69</v>
      </c>
      <c r="AA44" t="s">
        <v>69</v>
      </c>
      <c r="AB44" t="s">
        <v>69</v>
      </c>
      <c r="AC44" t="s">
        <v>69</v>
      </c>
      <c r="AD44" t="s">
        <v>69</v>
      </c>
      <c r="AE44" t="s">
        <v>69</v>
      </c>
      <c r="AF44">
        <v>0</v>
      </c>
      <c r="AG44">
        <v>0</v>
      </c>
      <c r="AH44" t="s">
        <v>69</v>
      </c>
      <c r="AI44" t="s">
        <v>69</v>
      </c>
      <c r="AJ44" t="s">
        <v>69</v>
      </c>
      <c r="AK44" t="s">
        <v>69</v>
      </c>
      <c r="AL44" t="s">
        <v>69</v>
      </c>
      <c r="AM44" t="s">
        <v>69</v>
      </c>
      <c r="AN44" t="s">
        <v>69</v>
      </c>
      <c r="AO44" t="s">
        <v>69</v>
      </c>
      <c r="AP44" t="s">
        <v>69</v>
      </c>
      <c r="AQ44" t="s">
        <v>69</v>
      </c>
      <c r="AR44" t="s">
        <v>466</v>
      </c>
      <c r="AS44">
        <v>2020</v>
      </c>
      <c r="AT44">
        <v>12</v>
      </c>
      <c r="AU44">
        <v>2</v>
      </c>
      <c r="AV44" t="s">
        <v>69</v>
      </c>
      <c r="AW44" t="s">
        <v>69</v>
      </c>
      <c r="AX44" t="s">
        <v>69</v>
      </c>
      <c r="AY44" t="s">
        <v>69</v>
      </c>
      <c r="AZ44">
        <v>3977</v>
      </c>
      <c r="BA44">
        <v>3995</v>
      </c>
      <c r="BB44" t="s">
        <v>69</v>
      </c>
      <c r="BC44" t="s">
        <v>476</v>
      </c>
      <c r="BD44" t="s">
        <v>69</v>
      </c>
      <c r="BE44" t="s">
        <v>69</v>
      </c>
      <c r="BF44" t="s">
        <v>69</v>
      </c>
      <c r="BG44" t="s">
        <v>69</v>
      </c>
      <c r="BH44" t="s">
        <v>69</v>
      </c>
      <c r="BI44" t="s">
        <v>69</v>
      </c>
      <c r="BJ44" t="s">
        <v>477</v>
      </c>
      <c r="BK44">
        <v>32022857</v>
      </c>
      <c r="BL44" t="s">
        <v>88</v>
      </c>
      <c r="BM44" t="s">
        <v>69</v>
      </c>
      <c r="BN44" t="s">
        <v>69</v>
      </c>
      <c r="BO44" t="s">
        <v>69</v>
      </c>
      <c r="BP44" t="s">
        <v>69</v>
      </c>
    </row>
    <row r="45" spans="1:68" x14ac:dyDescent="0.25">
      <c r="A45" t="s">
        <v>67</v>
      </c>
      <c r="B45" t="s">
        <v>478</v>
      </c>
      <c r="C45" t="s">
        <v>69</v>
      </c>
      <c r="D45" t="s">
        <v>69</v>
      </c>
      <c r="E45" t="s">
        <v>69</v>
      </c>
      <c r="F45" t="s">
        <v>479</v>
      </c>
      <c r="G45" t="s">
        <v>69</v>
      </c>
      <c r="H45" t="s">
        <v>480</v>
      </c>
      <c r="I45" t="s">
        <v>481</v>
      </c>
      <c r="J45" t="s">
        <v>482</v>
      </c>
      <c r="K45" t="s">
        <v>69</v>
      </c>
      <c r="L45" t="s">
        <v>69</v>
      </c>
      <c r="M45" t="s">
        <v>69</v>
      </c>
      <c r="N45" t="s">
        <v>69</v>
      </c>
      <c r="O45" t="s">
        <v>69</v>
      </c>
      <c r="P45" t="s">
        <v>69</v>
      </c>
      <c r="Q45" t="s">
        <v>69</v>
      </c>
      <c r="R45" t="s">
        <v>69</v>
      </c>
      <c r="S45" t="s">
        <v>69</v>
      </c>
      <c r="T45" t="s">
        <v>69</v>
      </c>
      <c r="U45" t="s">
        <v>483</v>
      </c>
      <c r="V45" t="s">
        <v>69</v>
      </c>
      <c r="W45" t="s">
        <v>69</v>
      </c>
      <c r="X45" t="s">
        <v>69</v>
      </c>
      <c r="Y45" t="s">
        <v>69</v>
      </c>
      <c r="Z45" t="s">
        <v>69</v>
      </c>
      <c r="AA45" t="s">
        <v>484</v>
      </c>
      <c r="AB45" t="s">
        <v>69</v>
      </c>
      <c r="AC45" t="s">
        <v>69</v>
      </c>
      <c r="AD45" t="s">
        <v>69</v>
      </c>
      <c r="AE45" t="s">
        <v>69</v>
      </c>
      <c r="AF45">
        <v>0</v>
      </c>
      <c r="AG45">
        <v>0</v>
      </c>
      <c r="AH45" t="s">
        <v>69</v>
      </c>
      <c r="AI45" t="s">
        <v>69</v>
      </c>
      <c r="AJ45" t="s">
        <v>69</v>
      </c>
      <c r="AK45" t="s">
        <v>69</v>
      </c>
      <c r="AL45" t="s">
        <v>69</v>
      </c>
      <c r="AM45" t="s">
        <v>69</v>
      </c>
      <c r="AN45" t="s">
        <v>69</v>
      </c>
      <c r="AO45" t="s">
        <v>69</v>
      </c>
      <c r="AP45" t="s">
        <v>69</v>
      </c>
      <c r="AQ45" t="s">
        <v>69</v>
      </c>
      <c r="AR45" t="s">
        <v>466</v>
      </c>
      <c r="AS45">
        <v>2020</v>
      </c>
      <c r="AT45">
        <v>16</v>
      </c>
      <c r="AU45">
        <v>2</v>
      </c>
      <c r="AV45" t="s">
        <v>69</v>
      </c>
      <c r="AW45" t="s">
        <v>69</v>
      </c>
      <c r="AX45" t="s">
        <v>69</v>
      </c>
      <c r="AY45" t="s">
        <v>69</v>
      </c>
      <c r="AZ45" t="s">
        <v>69</v>
      </c>
      <c r="BA45" t="s">
        <v>69</v>
      </c>
      <c r="BB45" t="s">
        <v>485</v>
      </c>
      <c r="BC45" t="s">
        <v>486</v>
      </c>
      <c r="BD45" t="s">
        <v>69</v>
      </c>
      <c r="BE45" t="s">
        <v>69</v>
      </c>
      <c r="BF45" t="s">
        <v>69</v>
      </c>
      <c r="BG45" t="s">
        <v>69</v>
      </c>
      <c r="BH45" t="s">
        <v>69</v>
      </c>
      <c r="BI45" t="s">
        <v>69</v>
      </c>
      <c r="BJ45" t="s">
        <v>487</v>
      </c>
      <c r="BK45">
        <v>32027734</v>
      </c>
      <c r="BL45" t="s">
        <v>88</v>
      </c>
      <c r="BM45" t="s">
        <v>69</v>
      </c>
      <c r="BN45" t="s">
        <v>69</v>
      </c>
      <c r="BO45" t="s">
        <v>69</v>
      </c>
      <c r="BP45" t="s">
        <v>69</v>
      </c>
    </row>
    <row r="46" spans="1:68" x14ac:dyDescent="0.25">
      <c r="A46" t="s">
        <v>67</v>
      </c>
      <c r="B46" t="s">
        <v>488</v>
      </c>
      <c r="C46" t="s">
        <v>69</v>
      </c>
      <c r="D46" t="s">
        <v>69</v>
      </c>
      <c r="E46" t="s">
        <v>69</v>
      </c>
      <c r="F46" t="s">
        <v>489</v>
      </c>
      <c r="G46" t="s">
        <v>69</v>
      </c>
      <c r="H46" t="s">
        <v>69</v>
      </c>
      <c r="I46" t="s">
        <v>490</v>
      </c>
      <c r="J46" t="s">
        <v>332</v>
      </c>
      <c r="K46" t="s">
        <v>69</v>
      </c>
      <c r="L46" t="s">
        <v>69</v>
      </c>
      <c r="M46" t="s">
        <v>69</v>
      </c>
      <c r="N46" t="s">
        <v>69</v>
      </c>
      <c r="O46" t="s">
        <v>69</v>
      </c>
      <c r="P46" t="s">
        <v>69</v>
      </c>
      <c r="Q46" t="s">
        <v>69</v>
      </c>
      <c r="R46" t="s">
        <v>69</v>
      </c>
      <c r="S46" t="s">
        <v>69</v>
      </c>
      <c r="T46" t="s">
        <v>491</v>
      </c>
      <c r="U46" t="s">
        <v>492</v>
      </c>
      <c r="V46" t="s">
        <v>69</v>
      </c>
      <c r="W46" t="s">
        <v>69</v>
      </c>
      <c r="X46" t="s">
        <v>69</v>
      </c>
      <c r="Y46" t="s">
        <v>69</v>
      </c>
      <c r="Z46" t="s">
        <v>69</v>
      </c>
      <c r="AA46" t="s">
        <v>69</v>
      </c>
      <c r="AB46" t="s">
        <v>69</v>
      </c>
      <c r="AC46" t="s">
        <v>69</v>
      </c>
      <c r="AD46" t="s">
        <v>69</v>
      </c>
      <c r="AE46" t="s">
        <v>69</v>
      </c>
      <c r="AF46">
        <v>3</v>
      </c>
      <c r="AG46">
        <v>3</v>
      </c>
      <c r="AH46" t="s">
        <v>69</v>
      </c>
      <c r="AI46" t="s">
        <v>69</v>
      </c>
      <c r="AJ46" t="s">
        <v>69</v>
      </c>
      <c r="AK46" t="s">
        <v>69</v>
      </c>
      <c r="AL46" t="s">
        <v>69</v>
      </c>
      <c r="AM46" t="s">
        <v>69</v>
      </c>
      <c r="AN46" t="s">
        <v>69</v>
      </c>
      <c r="AO46" t="s">
        <v>69</v>
      </c>
      <c r="AP46" t="s">
        <v>69</v>
      </c>
      <c r="AQ46" t="s">
        <v>69</v>
      </c>
      <c r="AR46" t="s">
        <v>466</v>
      </c>
      <c r="AS46">
        <v>2020</v>
      </c>
      <c r="AT46">
        <v>143</v>
      </c>
      <c r="AU46" t="s">
        <v>69</v>
      </c>
      <c r="AV46" t="s">
        <v>69</v>
      </c>
      <c r="AW46" t="s">
        <v>69</v>
      </c>
      <c r="AX46" t="s">
        <v>69</v>
      </c>
      <c r="AY46" t="s">
        <v>69</v>
      </c>
      <c r="AZ46" t="s">
        <v>69</v>
      </c>
      <c r="BA46" t="s">
        <v>69</v>
      </c>
      <c r="BB46">
        <v>106693</v>
      </c>
      <c r="BC46" t="s">
        <v>493</v>
      </c>
      <c r="BD46" t="s">
        <v>69</v>
      </c>
      <c r="BE46" t="s">
        <v>69</v>
      </c>
      <c r="BF46" t="s">
        <v>69</v>
      </c>
      <c r="BG46" t="s">
        <v>69</v>
      </c>
      <c r="BH46" t="s">
        <v>69</v>
      </c>
      <c r="BI46" t="s">
        <v>69</v>
      </c>
      <c r="BJ46" t="s">
        <v>494</v>
      </c>
      <c r="BK46">
        <v>31778814</v>
      </c>
      <c r="BL46" t="s">
        <v>69</v>
      </c>
      <c r="BM46" t="s">
        <v>69</v>
      </c>
      <c r="BN46" t="s">
        <v>69</v>
      </c>
      <c r="BO46" t="s">
        <v>69</v>
      </c>
      <c r="BP46" t="s">
        <v>69</v>
      </c>
    </row>
    <row r="47" spans="1:68" x14ac:dyDescent="0.25">
      <c r="A47" t="s">
        <v>67</v>
      </c>
      <c r="B47" t="s">
        <v>495</v>
      </c>
      <c r="C47" t="s">
        <v>69</v>
      </c>
      <c r="D47" t="s">
        <v>69</v>
      </c>
      <c r="E47" t="s">
        <v>69</v>
      </c>
      <c r="F47" t="s">
        <v>496</v>
      </c>
      <c r="G47" t="s">
        <v>69</v>
      </c>
      <c r="H47" t="s">
        <v>69</v>
      </c>
      <c r="I47" t="s">
        <v>497</v>
      </c>
      <c r="J47" t="s">
        <v>82</v>
      </c>
      <c r="K47" t="s">
        <v>69</v>
      </c>
      <c r="L47" t="s">
        <v>69</v>
      </c>
      <c r="M47" t="s">
        <v>69</v>
      </c>
      <c r="N47" t="s">
        <v>69</v>
      </c>
      <c r="O47" t="s">
        <v>69</v>
      </c>
      <c r="P47" t="s">
        <v>69</v>
      </c>
      <c r="Q47" t="s">
        <v>69</v>
      </c>
      <c r="R47" t="s">
        <v>69</v>
      </c>
      <c r="S47" t="s">
        <v>69</v>
      </c>
      <c r="T47" t="s">
        <v>498</v>
      </c>
      <c r="U47" t="s">
        <v>499</v>
      </c>
      <c r="V47" t="s">
        <v>69</v>
      </c>
      <c r="W47" t="s">
        <v>69</v>
      </c>
      <c r="X47" t="s">
        <v>69</v>
      </c>
      <c r="Y47" t="s">
        <v>69</v>
      </c>
      <c r="Z47" t="s">
        <v>500</v>
      </c>
      <c r="AA47" t="s">
        <v>501</v>
      </c>
      <c r="AB47" t="s">
        <v>69</v>
      </c>
      <c r="AC47" t="s">
        <v>69</v>
      </c>
      <c r="AD47" t="s">
        <v>69</v>
      </c>
      <c r="AE47" t="s">
        <v>69</v>
      </c>
      <c r="AF47">
        <v>1</v>
      </c>
      <c r="AG47">
        <v>2</v>
      </c>
      <c r="AH47" t="s">
        <v>69</v>
      </c>
      <c r="AI47" t="s">
        <v>69</v>
      </c>
      <c r="AJ47" t="s">
        <v>69</v>
      </c>
      <c r="AK47" t="s">
        <v>69</v>
      </c>
      <c r="AL47" t="s">
        <v>69</v>
      </c>
      <c r="AM47" t="s">
        <v>69</v>
      </c>
      <c r="AN47" t="s">
        <v>69</v>
      </c>
      <c r="AO47" t="s">
        <v>69</v>
      </c>
      <c r="AP47" t="s">
        <v>69</v>
      </c>
      <c r="AQ47" t="s">
        <v>69</v>
      </c>
      <c r="AR47" t="s">
        <v>502</v>
      </c>
      <c r="AS47">
        <v>2020</v>
      </c>
      <c r="AT47">
        <v>10</v>
      </c>
      <c r="AU47" t="s">
        <v>69</v>
      </c>
      <c r="AV47" t="s">
        <v>69</v>
      </c>
      <c r="AW47" t="s">
        <v>69</v>
      </c>
      <c r="AX47" t="s">
        <v>69</v>
      </c>
      <c r="AY47" t="s">
        <v>69</v>
      </c>
      <c r="AZ47" t="s">
        <v>69</v>
      </c>
      <c r="BA47" t="s">
        <v>69</v>
      </c>
      <c r="BB47">
        <v>1761</v>
      </c>
      <c r="BC47" t="s">
        <v>503</v>
      </c>
      <c r="BD47" t="s">
        <v>69</v>
      </c>
      <c r="BE47" t="s">
        <v>69</v>
      </c>
      <c r="BF47" t="s">
        <v>69</v>
      </c>
      <c r="BG47" t="s">
        <v>69</v>
      </c>
      <c r="BH47" t="s">
        <v>69</v>
      </c>
      <c r="BI47" t="s">
        <v>69</v>
      </c>
      <c r="BJ47" t="s">
        <v>504</v>
      </c>
      <c r="BK47">
        <v>32063915</v>
      </c>
      <c r="BL47" t="s">
        <v>88</v>
      </c>
      <c r="BM47" t="s">
        <v>69</v>
      </c>
      <c r="BN47" t="s">
        <v>69</v>
      </c>
      <c r="BO47" t="s">
        <v>69</v>
      </c>
      <c r="BP47" t="s">
        <v>69</v>
      </c>
    </row>
    <row r="48" spans="1:68" x14ac:dyDescent="0.25">
      <c r="A48" t="s">
        <v>67</v>
      </c>
      <c r="B48" t="s">
        <v>505</v>
      </c>
      <c r="C48" t="s">
        <v>69</v>
      </c>
      <c r="D48" t="s">
        <v>69</v>
      </c>
      <c r="E48" t="s">
        <v>69</v>
      </c>
      <c r="F48" t="s">
        <v>506</v>
      </c>
      <c r="G48" t="s">
        <v>69</v>
      </c>
      <c r="H48" t="s">
        <v>69</v>
      </c>
      <c r="I48" t="s">
        <v>507</v>
      </c>
      <c r="J48" t="s">
        <v>72</v>
      </c>
      <c r="K48" t="s">
        <v>69</v>
      </c>
      <c r="L48" t="s">
        <v>69</v>
      </c>
      <c r="M48" t="s">
        <v>69</v>
      </c>
      <c r="N48" t="s">
        <v>69</v>
      </c>
      <c r="O48" t="s">
        <v>69</v>
      </c>
      <c r="P48" t="s">
        <v>69</v>
      </c>
      <c r="Q48" t="s">
        <v>69</v>
      </c>
      <c r="R48" t="s">
        <v>69</v>
      </c>
      <c r="S48" t="s">
        <v>69</v>
      </c>
      <c r="T48" t="s">
        <v>508</v>
      </c>
      <c r="U48" t="s">
        <v>509</v>
      </c>
      <c r="V48" t="s">
        <v>69</v>
      </c>
      <c r="W48" t="s">
        <v>69</v>
      </c>
      <c r="X48" t="s">
        <v>69</v>
      </c>
      <c r="Y48" t="s">
        <v>69</v>
      </c>
      <c r="Z48" t="s">
        <v>510</v>
      </c>
      <c r="AA48" t="s">
        <v>511</v>
      </c>
      <c r="AB48" t="s">
        <v>69</v>
      </c>
      <c r="AC48" t="s">
        <v>69</v>
      </c>
      <c r="AD48" t="s">
        <v>69</v>
      </c>
      <c r="AE48" t="s">
        <v>69</v>
      </c>
      <c r="AF48">
        <v>1</v>
      </c>
      <c r="AG48">
        <v>1</v>
      </c>
      <c r="AH48" t="s">
        <v>69</v>
      </c>
      <c r="AI48" t="s">
        <v>69</v>
      </c>
      <c r="AJ48" t="s">
        <v>69</v>
      </c>
      <c r="AK48" t="s">
        <v>69</v>
      </c>
      <c r="AL48" t="s">
        <v>69</v>
      </c>
      <c r="AM48" t="s">
        <v>69</v>
      </c>
      <c r="AN48" t="s">
        <v>69</v>
      </c>
      <c r="AO48" t="s">
        <v>69</v>
      </c>
      <c r="AP48" t="s">
        <v>69</v>
      </c>
      <c r="AQ48" t="s">
        <v>69</v>
      </c>
      <c r="AR48" t="s">
        <v>466</v>
      </c>
      <c r="AS48">
        <v>2020</v>
      </c>
      <c r="AT48">
        <v>29</v>
      </c>
      <c r="AU48">
        <v>3</v>
      </c>
      <c r="AV48" t="s">
        <v>69</v>
      </c>
      <c r="AW48" t="s">
        <v>69</v>
      </c>
      <c r="AX48" t="s">
        <v>69</v>
      </c>
      <c r="AY48" t="s">
        <v>69</v>
      </c>
      <c r="AZ48">
        <v>565</v>
      </c>
      <c r="BA48">
        <v>577</v>
      </c>
      <c r="BB48" t="s">
        <v>69</v>
      </c>
      <c r="BC48" t="s">
        <v>512</v>
      </c>
      <c r="BD48" t="s">
        <v>69</v>
      </c>
      <c r="BE48" t="s">
        <v>513</v>
      </c>
      <c r="BF48" t="s">
        <v>69</v>
      </c>
      <c r="BG48" t="s">
        <v>69</v>
      </c>
      <c r="BH48" t="s">
        <v>69</v>
      </c>
      <c r="BI48" t="s">
        <v>69</v>
      </c>
      <c r="BJ48" t="s">
        <v>514</v>
      </c>
      <c r="BK48">
        <v>31863605</v>
      </c>
      <c r="BL48" t="s">
        <v>69</v>
      </c>
      <c r="BM48" t="s">
        <v>69</v>
      </c>
      <c r="BN48" t="s">
        <v>69</v>
      </c>
      <c r="BO48" t="s">
        <v>69</v>
      </c>
      <c r="BP48" t="s">
        <v>69</v>
      </c>
    </row>
    <row r="49" spans="1:68" x14ac:dyDescent="0.25">
      <c r="A49" t="s">
        <v>67</v>
      </c>
      <c r="B49" t="s">
        <v>515</v>
      </c>
      <c r="C49" t="s">
        <v>69</v>
      </c>
      <c r="D49" t="s">
        <v>69</v>
      </c>
      <c r="E49" t="s">
        <v>69</v>
      </c>
      <c r="F49" t="s">
        <v>516</v>
      </c>
      <c r="G49" t="s">
        <v>69</v>
      </c>
      <c r="H49" t="s">
        <v>69</v>
      </c>
      <c r="I49" t="s">
        <v>517</v>
      </c>
      <c r="J49" t="s">
        <v>518</v>
      </c>
      <c r="K49" t="s">
        <v>69</v>
      </c>
      <c r="L49" t="s">
        <v>69</v>
      </c>
      <c r="M49" t="s">
        <v>69</v>
      </c>
      <c r="N49" t="s">
        <v>69</v>
      </c>
      <c r="O49" t="s">
        <v>69</v>
      </c>
      <c r="P49" t="s">
        <v>69</v>
      </c>
      <c r="Q49" t="s">
        <v>69</v>
      </c>
      <c r="R49" t="s">
        <v>69</v>
      </c>
      <c r="S49" t="s">
        <v>69</v>
      </c>
      <c r="T49" t="s">
        <v>519</v>
      </c>
      <c r="U49" t="s">
        <v>520</v>
      </c>
      <c r="V49" t="s">
        <v>69</v>
      </c>
      <c r="W49" t="s">
        <v>69</v>
      </c>
      <c r="X49" t="s">
        <v>69</v>
      </c>
      <c r="Y49" t="s">
        <v>69</v>
      </c>
      <c r="Z49" t="s">
        <v>69</v>
      </c>
      <c r="AA49" t="s">
        <v>521</v>
      </c>
      <c r="AB49" t="s">
        <v>69</v>
      </c>
      <c r="AC49" t="s">
        <v>69</v>
      </c>
      <c r="AD49" t="s">
        <v>69</v>
      </c>
      <c r="AE49" t="s">
        <v>69</v>
      </c>
      <c r="AF49">
        <v>4</v>
      </c>
      <c r="AG49">
        <v>5</v>
      </c>
      <c r="AH49" t="s">
        <v>69</v>
      </c>
      <c r="AI49" t="s">
        <v>69</v>
      </c>
      <c r="AJ49" t="s">
        <v>69</v>
      </c>
      <c r="AK49" t="s">
        <v>69</v>
      </c>
      <c r="AL49" t="s">
        <v>69</v>
      </c>
      <c r="AM49" t="s">
        <v>69</v>
      </c>
      <c r="AN49" t="s">
        <v>69</v>
      </c>
      <c r="AO49" t="s">
        <v>69</v>
      </c>
      <c r="AP49" t="s">
        <v>69</v>
      </c>
      <c r="AQ49" t="s">
        <v>69</v>
      </c>
      <c r="AR49" t="s">
        <v>75</v>
      </c>
      <c r="AS49">
        <v>2020</v>
      </c>
      <c r="AT49">
        <v>162</v>
      </c>
      <c r="AU49">
        <v>1</v>
      </c>
      <c r="AV49" t="s">
        <v>69</v>
      </c>
      <c r="AW49" t="s">
        <v>69</v>
      </c>
      <c r="AX49" t="s">
        <v>69</v>
      </c>
      <c r="AY49" t="s">
        <v>69</v>
      </c>
      <c r="AZ49">
        <v>137</v>
      </c>
      <c r="BA49">
        <v>152</v>
      </c>
      <c r="BB49" t="s">
        <v>69</v>
      </c>
      <c r="BC49" t="s">
        <v>522</v>
      </c>
      <c r="BD49" t="s">
        <v>69</v>
      </c>
      <c r="BE49" t="s">
        <v>69</v>
      </c>
      <c r="BF49" t="s">
        <v>69</v>
      </c>
      <c r="BG49" t="s">
        <v>69</v>
      </c>
      <c r="BH49" t="s">
        <v>69</v>
      </c>
      <c r="BI49" t="s">
        <v>69</v>
      </c>
      <c r="BJ49" t="s">
        <v>523</v>
      </c>
      <c r="BK49" t="s">
        <v>69</v>
      </c>
      <c r="BL49" t="s">
        <v>524</v>
      </c>
      <c r="BM49" t="s">
        <v>69</v>
      </c>
      <c r="BN49" t="s">
        <v>69</v>
      </c>
      <c r="BO49" t="s">
        <v>69</v>
      </c>
      <c r="BP49" t="s">
        <v>69</v>
      </c>
    </row>
    <row r="50" spans="1:68" x14ac:dyDescent="0.25">
      <c r="A50" t="s">
        <v>67</v>
      </c>
      <c r="B50" t="s">
        <v>525</v>
      </c>
      <c r="C50" t="s">
        <v>69</v>
      </c>
      <c r="D50" t="s">
        <v>69</v>
      </c>
      <c r="E50" t="s">
        <v>69</v>
      </c>
      <c r="F50" t="s">
        <v>526</v>
      </c>
      <c r="G50" t="s">
        <v>69</v>
      </c>
      <c r="H50" t="s">
        <v>69</v>
      </c>
      <c r="I50" t="s">
        <v>527</v>
      </c>
      <c r="J50" t="s">
        <v>273</v>
      </c>
      <c r="K50" t="s">
        <v>69</v>
      </c>
      <c r="L50" t="s">
        <v>69</v>
      </c>
      <c r="M50" t="s">
        <v>69</v>
      </c>
      <c r="N50" t="s">
        <v>69</v>
      </c>
      <c r="O50" t="s">
        <v>69</v>
      </c>
      <c r="P50" t="s">
        <v>69</v>
      </c>
      <c r="Q50" t="s">
        <v>69</v>
      </c>
      <c r="R50" t="s">
        <v>69</v>
      </c>
      <c r="S50" t="s">
        <v>69</v>
      </c>
      <c r="T50" t="s">
        <v>528</v>
      </c>
      <c r="U50" t="s">
        <v>529</v>
      </c>
      <c r="V50" t="s">
        <v>69</v>
      </c>
      <c r="W50" t="s">
        <v>69</v>
      </c>
      <c r="X50" t="s">
        <v>69</v>
      </c>
      <c r="Y50" t="s">
        <v>69</v>
      </c>
      <c r="Z50" t="s">
        <v>69</v>
      </c>
      <c r="AA50" t="s">
        <v>530</v>
      </c>
      <c r="AB50" t="s">
        <v>69</v>
      </c>
      <c r="AC50" t="s">
        <v>69</v>
      </c>
      <c r="AD50" t="s">
        <v>69</v>
      </c>
      <c r="AE50" t="s">
        <v>69</v>
      </c>
      <c r="AF50">
        <v>2</v>
      </c>
      <c r="AG50">
        <v>2</v>
      </c>
      <c r="AH50" t="s">
        <v>69</v>
      </c>
      <c r="AI50" t="s">
        <v>69</v>
      </c>
      <c r="AJ50" t="s">
        <v>69</v>
      </c>
      <c r="AK50" t="s">
        <v>69</v>
      </c>
      <c r="AL50" t="s">
        <v>69</v>
      </c>
      <c r="AM50" t="s">
        <v>69</v>
      </c>
      <c r="AN50" t="s">
        <v>69</v>
      </c>
      <c r="AO50" t="s">
        <v>69</v>
      </c>
      <c r="AP50" t="s">
        <v>69</v>
      </c>
      <c r="AQ50" t="s">
        <v>69</v>
      </c>
      <c r="AR50" t="s">
        <v>75</v>
      </c>
      <c r="AS50">
        <v>2020</v>
      </c>
      <c r="AT50">
        <v>137</v>
      </c>
      <c r="AU50">
        <v>1</v>
      </c>
      <c r="AV50" t="s">
        <v>69</v>
      </c>
      <c r="AW50" t="s">
        <v>69</v>
      </c>
      <c r="AX50" t="s">
        <v>69</v>
      </c>
      <c r="AY50" t="s">
        <v>69</v>
      </c>
      <c r="AZ50" t="s">
        <v>69</v>
      </c>
      <c r="BA50" t="s">
        <v>69</v>
      </c>
      <c r="BB50" t="s">
        <v>69</v>
      </c>
      <c r="BC50" t="s">
        <v>531</v>
      </c>
      <c r="BD50" t="s">
        <v>69</v>
      </c>
      <c r="BE50" t="s">
        <v>69</v>
      </c>
      <c r="BF50" t="s">
        <v>69</v>
      </c>
      <c r="BG50" t="s">
        <v>69</v>
      </c>
      <c r="BH50" t="s">
        <v>69</v>
      </c>
      <c r="BI50" t="s">
        <v>69</v>
      </c>
      <c r="BJ50" t="s">
        <v>532</v>
      </c>
      <c r="BK50" t="s">
        <v>69</v>
      </c>
      <c r="BL50" t="s">
        <v>251</v>
      </c>
      <c r="BM50" t="s">
        <v>69</v>
      </c>
      <c r="BN50" t="s">
        <v>69</v>
      </c>
      <c r="BO50" t="s">
        <v>69</v>
      </c>
      <c r="BP50" t="s">
        <v>69</v>
      </c>
    </row>
    <row r="51" spans="1:68" x14ac:dyDescent="0.25">
      <c r="A51" t="s">
        <v>67</v>
      </c>
      <c r="B51" t="s">
        <v>533</v>
      </c>
      <c r="C51" t="s">
        <v>69</v>
      </c>
      <c r="D51" t="s">
        <v>69</v>
      </c>
      <c r="E51" t="s">
        <v>69</v>
      </c>
      <c r="F51" t="s">
        <v>534</v>
      </c>
      <c r="G51" t="s">
        <v>69</v>
      </c>
      <c r="H51" t="s">
        <v>69</v>
      </c>
      <c r="I51" t="s">
        <v>535</v>
      </c>
      <c r="J51" t="s">
        <v>273</v>
      </c>
      <c r="K51" t="s">
        <v>69</v>
      </c>
      <c r="L51" t="s">
        <v>69</v>
      </c>
      <c r="M51" t="s">
        <v>69</v>
      </c>
      <c r="N51" t="s">
        <v>69</v>
      </c>
      <c r="O51" t="s">
        <v>69</v>
      </c>
      <c r="P51" t="s">
        <v>69</v>
      </c>
      <c r="Q51" t="s">
        <v>69</v>
      </c>
      <c r="R51" t="s">
        <v>69</v>
      </c>
      <c r="S51" t="s">
        <v>69</v>
      </c>
      <c r="T51" t="s">
        <v>536</v>
      </c>
      <c r="U51" t="s">
        <v>537</v>
      </c>
      <c r="V51" t="s">
        <v>69</v>
      </c>
      <c r="W51" t="s">
        <v>69</v>
      </c>
      <c r="X51" t="s">
        <v>69</v>
      </c>
      <c r="Y51" t="s">
        <v>69</v>
      </c>
      <c r="Z51" t="s">
        <v>276</v>
      </c>
      <c r="AA51" t="s">
        <v>538</v>
      </c>
      <c r="AB51" t="s">
        <v>69</v>
      </c>
      <c r="AC51" t="s">
        <v>69</v>
      </c>
      <c r="AD51" t="s">
        <v>69</v>
      </c>
      <c r="AE51" t="s">
        <v>69</v>
      </c>
      <c r="AF51">
        <v>0</v>
      </c>
      <c r="AG51">
        <v>0</v>
      </c>
      <c r="AH51" t="s">
        <v>69</v>
      </c>
      <c r="AI51" t="s">
        <v>69</v>
      </c>
      <c r="AJ51" t="s">
        <v>69</v>
      </c>
      <c r="AK51" t="s">
        <v>69</v>
      </c>
      <c r="AL51" t="s">
        <v>69</v>
      </c>
      <c r="AM51" t="s">
        <v>69</v>
      </c>
      <c r="AN51" t="s">
        <v>69</v>
      </c>
      <c r="AO51" t="s">
        <v>69</v>
      </c>
      <c r="AP51" t="s">
        <v>69</v>
      </c>
      <c r="AQ51" t="s">
        <v>69</v>
      </c>
      <c r="AR51" t="s">
        <v>75</v>
      </c>
      <c r="AS51">
        <v>2020</v>
      </c>
      <c r="AT51">
        <v>137</v>
      </c>
      <c r="AU51">
        <v>1</v>
      </c>
      <c r="AV51" t="s">
        <v>69</v>
      </c>
      <c r="AW51" t="s">
        <v>69</v>
      </c>
      <c r="AX51" t="s">
        <v>69</v>
      </c>
      <c r="AY51" t="s">
        <v>69</v>
      </c>
      <c r="AZ51" t="s">
        <v>69</v>
      </c>
      <c r="BA51" t="s">
        <v>69</v>
      </c>
      <c r="BB51" t="s">
        <v>69</v>
      </c>
      <c r="BC51" t="s">
        <v>539</v>
      </c>
      <c r="BD51" t="s">
        <v>69</v>
      </c>
      <c r="BE51" t="s">
        <v>69</v>
      </c>
      <c r="BF51" t="s">
        <v>69</v>
      </c>
      <c r="BG51" t="s">
        <v>69</v>
      </c>
      <c r="BH51" t="s">
        <v>69</v>
      </c>
      <c r="BI51" t="s">
        <v>69</v>
      </c>
      <c r="BJ51" t="s">
        <v>540</v>
      </c>
      <c r="BK51" t="s">
        <v>69</v>
      </c>
      <c r="BL51" t="s">
        <v>251</v>
      </c>
      <c r="BM51" t="s">
        <v>69</v>
      </c>
      <c r="BN51" t="s">
        <v>69</v>
      </c>
      <c r="BO51" t="s">
        <v>69</v>
      </c>
      <c r="BP51" t="s">
        <v>69</v>
      </c>
    </row>
    <row r="52" spans="1:68" x14ac:dyDescent="0.25">
      <c r="A52" t="s">
        <v>67</v>
      </c>
      <c r="B52" t="s">
        <v>541</v>
      </c>
      <c r="C52" t="s">
        <v>69</v>
      </c>
      <c r="D52" t="s">
        <v>69</v>
      </c>
      <c r="E52" t="s">
        <v>69</v>
      </c>
      <c r="F52" t="s">
        <v>542</v>
      </c>
      <c r="G52" t="s">
        <v>69</v>
      </c>
      <c r="H52" t="s">
        <v>69</v>
      </c>
      <c r="I52" t="s">
        <v>543</v>
      </c>
      <c r="J52" t="s">
        <v>544</v>
      </c>
      <c r="K52" t="s">
        <v>69</v>
      </c>
      <c r="L52" t="s">
        <v>69</v>
      </c>
      <c r="M52" t="s">
        <v>69</v>
      </c>
      <c r="N52" t="s">
        <v>69</v>
      </c>
      <c r="O52" t="s">
        <v>69</v>
      </c>
      <c r="P52" t="s">
        <v>69</v>
      </c>
      <c r="Q52" t="s">
        <v>69</v>
      </c>
      <c r="R52" t="s">
        <v>69</v>
      </c>
      <c r="S52" t="s">
        <v>69</v>
      </c>
      <c r="T52" t="s">
        <v>545</v>
      </c>
      <c r="U52" t="s">
        <v>546</v>
      </c>
      <c r="V52" t="s">
        <v>69</v>
      </c>
      <c r="W52" t="s">
        <v>69</v>
      </c>
      <c r="X52" t="s">
        <v>69</v>
      </c>
      <c r="Y52" t="s">
        <v>69</v>
      </c>
      <c r="Z52" t="s">
        <v>547</v>
      </c>
      <c r="AA52" t="s">
        <v>548</v>
      </c>
      <c r="AB52" t="s">
        <v>69</v>
      </c>
      <c r="AC52" t="s">
        <v>69</v>
      </c>
      <c r="AD52" t="s">
        <v>69</v>
      </c>
      <c r="AE52" t="s">
        <v>69</v>
      </c>
      <c r="AF52">
        <v>2</v>
      </c>
      <c r="AG52">
        <v>2</v>
      </c>
      <c r="AH52" t="s">
        <v>69</v>
      </c>
      <c r="AI52" t="s">
        <v>69</v>
      </c>
      <c r="AJ52" t="s">
        <v>69</v>
      </c>
      <c r="AK52" t="s">
        <v>69</v>
      </c>
      <c r="AL52" t="s">
        <v>69</v>
      </c>
      <c r="AM52" t="s">
        <v>69</v>
      </c>
      <c r="AN52" t="s">
        <v>69</v>
      </c>
      <c r="AO52" t="s">
        <v>69</v>
      </c>
      <c r="AP52" t="s">
        <v>69</v>
      </c>
      <c r="AQ52" t="s">
        <v>69</v>
      </c>
      <c r="AR52" t="s">
        <v>75</v>
      </c>
      <c r="AS52">
        <v>2020</v>
      </c>
      <c r="AT52">
        <v>69</v>
      </c>
      <c r="AU52">
        <v>1</v>
      </c>
      <c r="AV52" t="s">
        <v>69</v>
      </c>
      <c r="AW52" t="s">
        <v>69</v>
      </c>
      <c r="AX52" t="s">
        <v>69</v>
      </c>
      <c r="AY52" t="s">
        <v>69</v>
      </c>
      <c r="AZ52">
        <v>17</v>
      </c>
      <c r="BA52">
        <v>37</v>
      </c>
      <c r="BB52" t="s">
        <v>69</v>
      </c>
      <c r="BC52" t="s">
        <v>549</v>
      </c>
      <c r="BD52" t="s">
        <v>69</v>
      </c>
      <c r="BE52" t="s">
        <v>69</v>
      </c>
      <c r="BF52" t="s">
        <v>69</v>
      </c>
      <c r="BG52" t="s">
        <v>69</v>
      </c>
      <c r="BH52" t="s">
        <v>69</v>
      </c>
      <c r="BI52" t="s">
        <v>69</v>
      </c>
      <c r="BJ52" t="s">
        <v>550</v>
      </c>
      <c r="BK52">
        <v>31062852</v>
      </c>
      <c r="BL52" t="s">
        <v>551</v>
      </c>
      <c r="BM52" t="s">
        <v>69</v>
      </c>
      <c r="BN52" t="s">
        <v>69</v>
      </c>
      <c r="BO52" t="s">
        <v>69</v>
      </c>
      <c r="BP52" t="s">
        <v>69</v>
      </c>
    </row>
    <row r="53" spans="1:68" x14ac:dyDescent="0.25">
      <c r="A53" t="s">
        <v>67</v>
      </c>
      <c r="B53" t="s">
        <v>552</v>
      </c>
      <c r="C53" t="s">
        <v>69</v>
      </c>
      <c r="D53" t="s">
        <v>69</v>
      </c>
      <c r="E53" t="s">
        <v>69</v>
      </c>
      <c r="F53" t="s">
        <v>553</v>
      </c>
      <c r="G53" t="s">
        <v>69</v>
      </c>
      <c r="H53" t="s">
        <v>69</v>
      </c>
      <c r="I53" t="s">
        <v>554</v>
      </c>
      <c r="J53" t="s">
        <v>332</v>
      </c>
      <c r="K53" t="s">
        <v>69</v>
      </c>
      <c r="L53" t="s">
        <v>69</v>
      </c>
      <c r="M53" t="s">
        <v>69</v>
      </c>
      <c r="N53" t="s">
        <v>69</v>
      </c>
      <c r="O53" t="s">
        <v>69</v>
      </c>
      <c r="P53" t="s">
        <v>69</v>
      </c>
      <c r="Q53" t="s">
        <v>69</v>
      </c>
      <c r="R53" t="s">
        <v>69</v>
      </c>
      <c r="S53" t="s">
        <v>69</v>
      </c>
      <c r="T53" t="s">
        <v>555</v>
      </c>
      <c r="U53" t="s">
        <v>556</v>
      </c>
      <c r="V53" t="s">
        <v>69</v>
      </c>
      <c r="W53" t="s">
        <v>69</v>
      </c>
      <c r="X53" t="s">
        <v>69</v>
      </c>
      <c r="Y53" t="s">
        <v>69</v>
      </c>
      <c r="Z53" t="s">
        <v>557</v>
      </c>
      <c r="AA53" t="s">
        <v>558</v>
      </c>
      <c r="AB53" t="s">
        <v>69</v>
      </c>
      <c r="AC53" t="s">
        <v>69</v>
      </c>
      <c r="AD53" t="s">
        <v>69</v>
      </c>
      <c r="AE53" t="s">
        <v>69</v>
      </c>
      <c r="AF53">
        <v>4</v>
      </c>
      <c r="AG53">
        <v>4</v>
      </c>
      <c r="AH53" t="s">
        <v>69</v>
      </c>
      <c r="AI53" t="s">
        <v>69</v>
      </c>
      <c r="AJ53" t="s">
        <v>69</v>
      </c>
      <c r="AK53" t="s">
        <v>69</v>
      </c>
      <c r="AL53" t="s">
        <v>69</v>
      </c>
      <c r="AM53" t="s">
        <v>69</v>
      </c>
      <c r="AN53" t="s">
        <v>69</v>
      </c>
      <c r="AO53" t="s">
        <v>69</v>
      </c>
      <c r="AP53" t="s">
        <v>69</v>
      </c>
      <c r="AQ53" t="s">
        <v>69</v>
      </c>
      <c r="AR53" t="s">
        <v>75</v>
      </c>
      <c r="AS53">
        <v>2020</v>
      </c>
      <c r="AT53">
        <v>142</v>
      </c>
      <c r="AU53" t="s">
        <v>69</v>
      </c>
      <c r="AV53" t="s">
        <v>69</v>
      </c>
      <c r="AW53" t="s">
        <v>69</v>
      </c>
      <c r="AX53" t="s">
        <v>69</v>
      </c>
      <c r="AY53" t="s">
        <v>69</v>
      </c>
      <c r="AZ53" t="s">
        <v>69</v>
      </c>
      <c r="BA53" t="s">
        <v>69</v>
      </c>
      <c r="BB53">
        <v>106646</v>
      </c>
      <c r="BC53" t="s">
        <v>559</v>
      </c>
      <c r="BD53" t="s">
        <v>69</v>
      </c>
      <c r="BE53" t="s">
        <v>69</v>
      </c>
      <c r="BF53" t="s">
        <v>69</v>
      </c>
      <c r="BG53" t="s">
        <v>69</v>
      </c>
      <c r="BH53" t="s">
        <v>69</v>
      </c>
      <c r="BI53" t="s">
        <v>69</v>
      </c>
      <c r="BJ53" t="s">
        <v>560</v>
      </c>
      <c r="BK53">
        <v>31634562</v>
      </c>
      <c r="BL53" t="s">
        <v>561</v>
      </c>
      <c r="BM53" t="s">
        <v>69</v>
      </c>
      <c r="BN53" t="s">
        <v>69</v>
      </c>
      <c r="BO53" t="s">
        <v>69</v>
      </c>
      <c r="BP53" t="s">
        <v>69</v>
      </c>
    </row>
    <row r="54" spans="1:68" x14ac:dyDescent="0.25">
      <c r="A54" t="s">
        <v>67</v>
      </c>
      <c r="B54" t="s">
        <v>562</v>
      </c>
      <c r="C54" t="s">
        <v>69</v>
      </c>
      <c r="D54" t="s">
        <v>69</v>
      </c>
      <c r="E54" t="s">
        <v>69</v>
      </c>
      <c r="F54" t="s">
        <v>563</v>
      </c>
      <c r="G54" t="s">
        <v>69</v>
      </c>
      <c r="H54" t="s">
        <v>69</v>
      </c>
      <c r="I54" t="s">
        <v>564</v>
      </c>
      <c r="J54" t="s">
        <v>565</v>
      </c>
      <c r="K54" t="s">
        <v>69</v>
      </c>
      <c r="L54" t="s">
        <v>69</v>
      </c>
      <c r="M54" t="s">
        <v>69</v>
      </c>
      <c r="N54" t="s">
        <v>69</v>
      </c>
      <c r="O54" t="s">
        <v>69</v>
      </c>
      <c r="P54" t="s">
        <v>69</v>
      </c>
      <c r="Q54" t="s">
        <v>69</v>
      </c>
      <c r="R54" t="s">
        <v>69</v>
      </c>
      <c r="S54" t="s">
        <v>69</v>
      </c>
      <c r="T54" t="s">
        <v>566</v>
      </c>
      <c r="U54" t="s">
        <v>567</v>
      </c>
      <c r="V54" t="s">
        <v>69</v>
      </c>
      <c r="W54" t="s">
        <v>69</v>
      </c>
      <c r="X54" t="s">
        <v>69</v>
      </c>
      <c r="Y54" t="s">
        <v>69</v>
      </c>
      <c r="Z54" t="s">
        <v>568</v>
      </c>
      <c r="AA54" t="s">
        <v>69</v>
      </c>
      <c r="AB54" t="s">
        <v>69</v>
      </c>
      <c r="AC54" t="s">
        <v>69</v>
      </c>
      <c r="AD54" t="s">
        <v>69</v>
      </c>
      <c r="AE54" t="s">
        <v>69</v>
      </c>
      <c r="AF54">
        <v>1</v>
      </c>
      <c r="AG54">
        <v>1</v>
      </c>
      <c r="AH54" t="s">
        <v>69</v>
      </c>
      <c r="AI54" t="s">
        <v>69</v>
      </c>
      <c r="AJ54" t="s">
        <v>69</v>
      </c>
      <c r="AK54" t="s">
        <v>69</v>
      </c>
      <c r="AL54" t="s">
        <v>69</v>
      </c>
      <c r="AM54" t="s">
        <v>69</v>
      </c>
      <c r="AN54" t="s">
        <v>69</v>
      </c>
      <c r="AO54" t="s">
        <v>69</v>
      </c>
      <c r="AP54" t="s">
        <v>69</v>
      </c>
      <c r="AQ54" t="s">
        <v>69</v>
      </c>
      <c r="AR54" t="s">
        <v>75</v>
      </c>
      <c r="AS54">
        <v>2020</v>
      </c>
      <c r="AT54">
        <v>20</v>
      </c>
      <c r="AU54">
        <v>1</v>
      </c>
      <c r="AV54" t="s">
        <v>69</v>
      </c>
      <c r="AW54" t="s">
        <v>69</v>
      </c>
      <c r="AX54" t="s">
        <v>69</v>
      </c>
      <c r="AY54" t="s">
        <v>69</v>
      </c>
      <c r="AZ54">
        <v>79</v>
      </c>
      <c r="BA54">
        <v>86</v>
      </c>
      <c r="BB54" t="s">
        <v>69</v>
      </c>
      <c r="BC54" t="s">
        <v>569</v>
      </c>
      <c r="BD54" t="s">
        <v>69</v>
      </c>
      <c r="BE54" t="s">
        <v>69</v>
      </c>
      <c r="BF54" t="s">
        <v>69</v>
      </c>
      <c r="BG54" t="s">
        <v>69</v>
      </c>
      <c r="BH54" t="s">
        <v>69</v>
      </c>
      <c r="BI54" t="s">
        <v>69</v>
      </c>
      <c r="BJ54" t="s">
        <v>570</v>
      </c>
      <c r="BK54" t="s">
        <v>69</v>
      </c>
      <c r="BL54" t="s">
        <v>524</v>
      </c>
      <c r="BM54" t="s">
        <v>69</v>
      </c>
      <c r="BN54" t="s">
        <v>69</v>
      </c>
      <c r="BO54" t="s">
        <v>69</v>
      </c>
      <c r="BP54" t="s">
        <v>69</v>
      </c>
    </row>
    <row r="55" spans="1:68" x14ac:dyDescent="0.25">
      <c r="A55" t="s">
        <v>67</v>
      </c>
      <c r="B55" t="s">
        <v>571</v>
      </c>
      <c r="C55" t="s">
        <v>69</v>
      </c>
      <c r="D55" t="s">
        <v>69</v>
      </c>
      <c r="E55" t="s">
        <v>69</v>
      </c>
      <c r="F55" t="s">
        <v>572</v>
      </c>
      <c r="G55" t="s">
        <v>69</v>
      </c>
      <c r="H55" t="s">
        <v>69</v>
      </c>
      <c r="I55" t="s">
        <v>573</v>
      </c>
      <c r="J55" t="s">
        <v>574</v>
      </c>
      <c r="K55" t="s">
        <v>69</v>
      </c>
      <c r="L55" t="s">
        <v>69</v>
      </c>
      <c r="M55" t="s">
        <v>69</v>
      </c>
      <c r="N55" t="s">
        <v>69</v>
      </c>
      <c r="O55" t="s">
        <v>69</v>
      </c>
      <c r="P55" t="s">
        <v>69</v>
      </c>
      <c r="Q55" t="s">
        <v>69</v>
      </c>
      <c r="R55" t="s">
        <v>69</v>
      </c>
      <c r="S55" t="s">
        <v>69</v>
      </c>
      <c r="T55" t="s">
        <v>575</v>
      </c>
      <c r="U55" t="s">
        <v>576</v>
      </c>
      <c r="V55" t="s">
        <v>69</v>
      </c>
      <c r="W55" t="s">
        <v>69</v>
      </c>
      <c r="X55" t="s">
        <v>69</v>
      </c>
      <c r="Y55" t="s">
        <v>69</v>
      </c>
      <c r="Z55" t="s">
        <v>577</v>
      </c>
      <c r="AA55" t="s">
        <v>578</v>
      </c>
      <c r="AB55" t="s">
        <v>69</v>
      </c>
      <c r="AC55" t="s">
        <v>69</v>
      </c>
      <c r="AD55" t="s">
        <v>69</v>
      </c>
      <c r="AE55" t="s">
        <v>69</v>
      </c>
      <c r="AF55">
        <v>13</v>
      </c>
      <c r="AG55">
        <v>13</v>
      </c>
      <c r="AH55" t="s">
        <v>69</v>
      </c>
      <c r="AI55" t="s">
        <v>69</v>
      </c>
      <c r="AJ55" t="s">
        <v>69</v>
      </c>
      <c r="AK55" t="s">
        <v>69</v>
      </c>
      <c r="AL55" t="s">
        <v>69</v>
      </c>
      <c r="AM55" t="s">
        <v>69</v>
      </c>
      <c r="AN55" t="s">
        <v>69</v>
      </c>
      <c r="AO55" t="s">
        <v>69</v>
      </c>
      <c r="AP55" t="s">
        <v>69</v>
      </c>
      <c r="AQ55" t="s">
        <v>69</v>
      </c>
      <c r="AR55" t="s">
        <v>466</v>
      </c>
      <c r="AS55">
        <v>2020</v>
      </c>
      <c r="AT55">
        <v>225</v>
      </c>
      <c r="AU55">
        <v>3</v>
      </c>
      <c r="AV55" t="s">
        <v>69</v>
      </c>
      <c r="AW55" t="s">
        <v>69</v>
      </c>
      <c r="AX55" t="s">
        <v>579</v>
      </c>
      <c r="AY55" t="s">
        <v>69</v>
      </c>
      <c r="AZ55">
        <v>1355</v>
      </c>
      <c r="BA55">
        <v>1369</v>
      </c>
      <c r="BB55" t="s">
        <v>69</v>
      </c>
      <c r="BC55" t="s">
        <v>580</v>
      </c>
      <c r="BD55" t="s">
        <v>69</v>
      </c>
      <c r="BE55" t="s">
        <v>581</v>
      </c>
      <c r="BF55" t="s">
        <v>69</v>
      </c>
      <c r="BG55" t="s">
        <v>69</v>
      </c>
      <c r="BH55" t="s">
        <v>69</v>
      </c>
      <c r="BI55" t="s">
        <v>69</v>
      </c>
      <c r="BJ55" t="s">
        <v>582</v>
      </c>
      <c r="BK55">
        <v>31665814</v>
      </c>
      <c r="BL55" t="s">
        <v>107</v>
      </c>
      <c r="BM55" t="s">
        <v>69</v>
      </c>
      <c r="BN55" t="s">
        <v>69</v>
      </c>
      <c r="BO55" t="s">
        <v>69</v>
      </c>
      <c r="BP55" t="s">
        <v>69</v>
      </c>
    </row>
    <row r="56" spans="1:68" x14ac:dyDescent="0.25">
      <c r="A56" t="s">
        <v>67</v>
      </c>
      <c r="B56" t="s">
        <v>583</v>
      </c>
      <c r="C56" t="s">
        <v>69</v>
      </c>
      <c r="D56" t="s">
        <v>69</v>
      </c>
      <c r="E56" t="s">
        <v>69</v>
      </c>
      <c r="F56" t="s">
        <v>584</v>
      </c>
      <c r="G56" t="s">
        <v>69</v>
      </c>
      <c r="H56" t="s">
        <v>69</v>
      </c>
      <c r="I56" t="s">
        <v>585</v>
      </c>
      <c r="J56" t="s">
        <v>111</v>
      </c>
      <c r="K56" t="s">
        <v>69</v>
      </c>
      <c r="L56" t="s">
        <v>69</v>
      </c>
      <c r="M56" t="s">
        <v>69</v>
      </c>
      <c r="N56" t="s">
        <v>69</v>
      </c>
      <c r="O56" t="s">
        <v>69</v>
      </c>
      <c r="P56" t="s">
        <v>69</v>
      </c>
      <c r="Q56" t="s">
        <v>69</v>
      </c>
      <c r="R56" t="s">
        <v>69</v>
      </c>
      <c r="S56" t="s">
        <v>69</v>
      </c>
      <c r="T56" t="s">
        <v>586</v>
      </c>
      <c r="U56" t="s">
        <v>587</v>
      </c>
      <c r="V56" t="s">
        <v>69</v>
      </c>
      <c r="W56" t="s">
        <v>69</v>
      </c>
      <c r="X56" t="s">
        <v>69</v>
      </c>
      <c r="Y56" t="s">
        <v>69</v>
      </c>
      <c r="Z56" t="s">
        <v>69</v>
      </c>
      <c r="AA56" t="s">
        <v>69</v>
      </c>
      <c r="AB56" t="s">
        <v>69</v>
      </c>
      <c r="AC56" t="s">
        <v>69</v>
      </c>
      <c r="AD56" t="s">
        <v>69</v>
      </c>
      <c r="AE56" t="s">
        <v>69</v>
      </c>
      <c r="AF56">
        <v>7</v>
      </c>
      <c r="AG56">
        <v>7</v>
      </c>
      <c r="AH56" t="s">
        <v>69</v>
      </c>
      <c r="AI56" t="s">
        <v>69</v>
      </c>
      <c r="AJ56" t="s">
        <v>69</v>
      </c>
      <c r="AK56" t="s">
        <v>69</v>
      </c>
      <c r="AL56" t="s">
        <v>69</v>
      </c>
      <c r="AM56" t="s">
        <v>69</v>
      </c>
      <c r="AN56" t="s">
        <v>69</v>
      </c>
      <c r="AO56" t="s">
        <v>69</v>
      </c>
      <c r="AP56" t="s">
        <v>69</v>
      </c>
      <c r="AQ56" t="s">
        <v>69</v>
      </c>
      <c r="AR56" t="s">
        <v>104</v>
      </c>
      <c r="AS56">
        <v>2019</v>
      </c>
      <c r="AT56">
        <v>46</v>
      </c>
      <c r="AU56">
        <v>12</v>
      </c>
      <c r="AV56" t="s">
        <v>69</v>
      </c>
      <c r="AW56" t="s">
        <v>69</v>
      </c>
      <c r="AX56" t="s">
        <v>69</v>
      </c>
      <c r="AY56" t="s">
        <v>69</v>
      </c>
      <c r="AZ56">
        <v>2706</v>
      </c>
      <c r="BA56">
        <v>2721</v>
      </c>
      <c r="BB56" t="s">
        <v>69</v>
      </c>
      <c r="BC56" t="s">
        <v>588</v>
      </c>
      <c r="BD56" t="s">
        <v>69</v>
      </c>
      <c r="BE56" t="s">
        <v>69</v>
      </c>
      <c r="BF56" t="s">
        <v>69</v>
      </c>
      <c r="BG56" t="s">
        <v>69</v>
      </c>
      <c r="BH56" t="s">
        <v>69</v>
      </c>
      <c r="BI56" t="s">
        <v>69</v>
      </c>
      <c r="BJ56" t="s">
        <v>589</v>
      </c>
      <c r="BK56" t="s">
        <v>69</v>
      </c>
      <c r="BL56" t="s">
        <v>524</v>
      </c>
      <c r="BM56" t="s">
        <v>69</v>
      </c>
      <c r="BN56" t="s">
        <v>69</v>
      </c>
      <c r="BO56" t="s">
        <v>69</v>
      </c>
      <c r="BP56" t="s">
        <v>69</v>
      </c>
    </row>
    <row r="57" spans="1:68" x14ac:dyDescent="0.25">
      <c r="A57" t="s">
        <v>67</v>
      </c>
      <c r="B57" t="s">
        <v>590</v>
      </c>
      <c r="C57" t="s">
        <v>69</v>
      </c>
      <c r="D57" t="s">
        <v>69</v>
      </c>
      <c r="E57" t="s">
        <v>69</v>
      </c>
      <c r="F57" t="s">
        <v>591</v>
      </c>
      <c r="G57" t="s">
        <v>69</v>
      </c>
      <c r="H57" t="s">
        <v>69</v>
      </c>
      <c r="I57" t="s">
        <v>592</v>
      </c>
      <c r="J57" t="s">
        <v>332</v>
      </c>
      <c r="K57" t="s">
        <v>69</v>
      </c>
      <c r="L57" t="s">
        <v>69</v>
      </c>
      <c r="M57" t="s">
        <v>69</v>
      </c>
      <c r="N57" t="s">
        <v>69</v>
      </c>
      <c r="O57" t="s">
        <v>69</v>
      </c>
      <c r="P57" t="s">
        <v>69</v>
      </c>
      <c r="Q57" t="s">
        <v>69</v>
      </c>
      <c r="R57" t="s">
        <v>69</v>
      </c>
      <c r="S57" t="s">
        <v>69</v>
      </c>
      <c r="T57" t="s">
        <v>593</v>
      </c>
      <c r="U57" t="s">
        <v>594</v>
      </c>
      <c r="V57" t="s">
        <v>69</v>
      </c>
      <c r="W57" t="s">
        <v>69</v>
      </c>
      <c r="X57" t="s">
        <v>69</v>
      </c>
      <c r="Y57" t="s">
        <v>69</v>
      </c>
      <c r="Z57" t="s">
        <v>595</v>
      </c>
      <c r="AA57" t="s">
        <v>596</v>
      </c>
      <c r="AB57" t="s">
        <v>69</v>
      </c>
      <c r="AC57" t="s">
        <v>69</v>
      </c>
      <c r="AD57" t="s">
        <v>69</v>
      </c>
      <c r="AE57" t="s">
        <v>69</v>
      </c>
      <c r="AF57">
        <v>2</v>
      </c>
      <c r="AG57">
        <v>2</v>
      </c>
      <c r="AH57" t="s">
        <v>69</v>
      </c>
      <c r="AI57" t="s">
        <v>69</v>
      </c>
      <c r="AJ57" t="s">
        <v>69</v>
      </c>
      <c r="AK57" t="s">
        <v>69</v>
      </c>
      <c r="AL57" t="s">
        <v>69</v>
      </c>
      <c r="AM57" t="s">
        <v>69</v>
      </c>
      <c r="AN57" t="s">
        <v>69</v>
      </c>
      <c r="AO57" t="s">
        <v>69</v>
      </c>
      <c r="AP57" t="s">
        <v>69</v>
      </c>
      <c r="AQ57" t="s">
        <v>69</v>
      </c>
      <c r="AR57" t="s">
        <v>104</v>
      </c>
      <c r="AS57">
        <v>2019</v>
      </c>
      <c r="AT57">
        <v>141</v>
      </c>
      <c r="AU57" t="s">
        <v>69</v>
      </c>
      <c r="AV57" t="s">
        <v>69</v>
      </c>
      <c r="AW57" t="s">
        <v>69</v>
      </c>
      <c r="AX57" t="s">
        <v>69</v>
      </c>
      <c r="AY57" t="s">
        <v>69</v>
      </c>
      <c r="AZ57" t="s">
        <v>69</v>
      </c>
      <c r="BA57" t="s">
        <v>69</v>
      </c>
      <c r="BB57">
        <v>106605</v>
      </c>
      <c r="BC57" t="s">
        <v>597</v>
      </c>
      <c r="BD57" t="s">
        <v>69</v>
      </c>
      <c r="BE57" t="s">
        <v>69</v>
      </c>
      <c r="BF57" t="s">
        <v>69</v>
      </c>
      <c r="BG57" t="s">
        <v>69</v>
      </c>
      <c r="BH57" t="s">
        <v>69</v>
      </c>
      <c r="BI57" t="s">
        <v>69</v>
      </c>
      <c r="BJ57" t="s">
        <v>598</v>
      </c>
      <c r="BK57">
        <v>31479732</v>
      </c>
      <c r="BL57" t="s">
        <v>69</v>
      </c>
      <c r="BM57" t="s">
        <v>69</v>
      </c>
      <c r="BN57" t="s">
        <v>69</v>
      </c>
      <c r="BO57" t="s">
        <v>69</v>
      </c>
      <c r="BP57" t="s">
        <v>69</v>
      </c>
    </row>
    <row r="58" spans="1:68" x14ac:dyDescent="0.25">
      <c r="A58" t="s">
        <v>67</v>
      </c>
      <c r="B58" t="s">
        <v>599</v>
      </c>
      <c r="C58" t="s">
        <v>69</v>
      </c>
      <c r="D58" t="s">
        <v>69</v>
      </c>
      <c r="E58" t="s">
        <v>69</v>
      </c>
      <c r="F58" t="s">
        <v>600</v>
      </c>
      <c r="G58" t="s">
        <v>69</v>
      </c>
      <c r="H58" t="s">
        <v>69</v>
      </c>
      <c r="I58" t="s">
        <v>601</v>
      </c>
      <c r="J58" t="s">
        <v>416</v>
      </c>
      <c r="K58" t="s">
        <v>69</v>
      </c>
      <c r="L58" t="s">
        <v>69</v>
      </c>
      <c r="M58" t="s">
        <v>69</v>
      </c>
      <c r="N58" t="s">
        <v>69</v>
      </c>
      <c r="O58" t="s">
        <v>69</v>
      </c>
      <c r="P58" t="s">
        <v>69</v>
      </c>
      <c r="Q58" t="s">
        <v>69</v>
      </c>
      <c r="R58" t="s">
        <v>69</v>
      </c>
      <c r="S58" t="s">
        <v>69</v>
      </c>
      <c r="T58" t="s">
        <v>602</v>
      </c>
      <c r="U58" t="s">
        <v>603</v>
      </c>
      <c r="V58" t="s">
        <v>69</v>
      </c>
      <c r="W58" t="s">
        <v>69</v>
      </c>
      <c r="X58" t="s">
        <v>69</v>
      </c>
      <c r="Y58" t="s">
        <v>69</v>
      </c>
      <c r="Z58" t="s">
        <v>69</v>
      </c>
      <c r="AA58" t="s">
        <v>604</v>
      </c>
      <c r="AB58" t="s">
        <v>69</v>
      </c>
      <c r="AC58" t="s">
        <v>69</v>
      </c>
      <c r="AD58" t="s">
        <v>69</v>
      </c>
      <c r="AE58" t="s">
        <v>69</v>
      </c>
      <c r="AF58">
        <v>3</v>
      </c>
      <c r="AG58">
        <v>3</v>
      </c>
      <c r="AH58" t="s">
        <v>69</v>
      </c>
      <c r="AI58" t="s">
        <v>69</v>
      </c>
      <c r="AJ58" t="s">
        <v>69</v>
      </c>
      <c r="AK58" t="s">
        <v>69</v>
      </c>
      <c r="AL58" t="s">
        <v>69</v>
      </c>
      <c r="AM58" t="s">
        <v>69</v>
      </c>
      <c r="AN58" t="s">
        <v>69</v>
      </c>
      <c r="AO58" t="s">
        <v>69</v>
      </c>
      <c r="AP58" t="s">
        <v>69</v>
      </c>
      <c r="AQ58" t="s">
        <v>69</v>
      </c>
      <c r="AR58" t="s">
        <v>240</v>
      </c>
      <c r="AS58">
        <v>2019</v>
      </c>
      <c r="AT58">
        <v>36</v>
      </c>
      <c r="AU58">
        <v>11</v>
      </c>
      <c r="AV58" t="s">
        <v>69</v>
      </c>
      <c r="AW58" t="s">
        <v>69</v>
      </c>
      <c r="AX58" t="s">
        <v>69</v>
      </c>
      <c r="AY58" t="s">
        <v>69</v>
      </c>
      <c r="AZ58">
        <v>2536</v>
      </c>
      <c r="BA58">
        <v>2547</v>
      </c>
      <c r="BB58" t="s">
        <v>69</v>
      </c>
      <c r="BC58" t="s">
        <v>605</v>
      </c>
      <c r="BD58" t="s">
        <v>69</v>
      </c>
      <c r="BE58" t="s">
        <v>69</v>
      </c>
      <c r="BF58" t="s">
        <v>69</v>
      </c>
      <c r="BG58" t="s">
        <v>69</v>
      </c>
      <c r="BH58" t="s">
        <v>69</v>
      </c>
      <c r="BI58" t="s">
        <v>69</v>
      </c>
      <c r="BJ58" t="s">
        <v>606</v>
      </c>
      <c r="BK58">
        <v>31297530</v>
      </c>
      <c r="BL58" t="s">
        <v>134</v>
      </c>
      <c r="BM58" t="s">
        <v>69</v>
      </c>
      <c r="BN58" t="s">
        <v>69</v>
      </c>
      <c r="BO58" t="s">
        <v>69</v>
      </c>
      <c r="BP58" t="s">
        <v>69</v>
      </c>
    </row>
    <row r="59" spans="1:68" x14ac:dyDescent="0.25">
      <c r="A59" t="s">
        <v>67</v>
      </c>
      <c r="B59" t="s">
        <v>607</v>
      </c>
      <c r="C59" t="s">
        <v>69</v>
      </c>
      <c r="D59" t="s">
        <v>69</v>
      </c>
      <c r="E59" t="s">
        <v>69</v>
      </c>
      <c r="F59" t="s">
        <v>608</v>
      </c>
      <c r="G59" t="s">
        <v>69</v>
      </c>
      <c r="H59" t="s">
        <v>69</v>
      </c>
      <c r="I59" t="s">
        <v>609</v>
      </c>
      <c r="J59" t="s">
        <v>544</v>
      </c>
      <c r="K59" t="s">
        <v>69</v>
      </c>
      <c r="L59" t="s">
        <v>69</v>
      </c>
      <c r="M59" t="s">
        <v>69</v>
      </c>
      <c r="N59" t="s">
        <v>69</v>
      </c>
      <c r="O59" t="s">
        <v>69</v>
      </c>
      <c r="P59" t="s">
        <v>69</v>
      </c>
      <c r="Q59" t="s">
        <v>69</v>
      </c>
      <c r="R59" t="s">
        <v>69</v>
      </c>
      <c r="S59" t="s">
        <v>69</v>
      </c>
      <c r="T59" t="s">
        <v>610</v>
      </c>
      <c r="U59" t="s">
        <v>611</v>
      </c>
      <c r="V59" t="s">
        <v>69</v>
      </c>
      <c r="W59" t="s">
        <v>69</v>
      </c>
      <c r="X59" t="s">
        <v>69</v>
      </c>
      <c r="Y59" t="s">
        <v>69</v>
      </c>
      <c r="Z59" t="s">
        <v>612</v>
      </c>
      <c r="AA59" t="s">
        <v>613</v>
      </c>
      <c r="AB59" t="s">
        <v>69</v>
      </c>
      <c r="AC59" t="s">
        <v>69</v>
      </c>
      <c r="AD59" t="s">
        <v>69</v>
      </c>
      <c r="AE59" t="s">
        <v>69</v>
      </c>
      <c r="AF59">
        <v>10</v>
      </c>
      <c r="AG59">
        <v>10</v>
      </c>
      <c r="AH59" t="s">
        <v>69</v>
      </c>
      <c r="AI59" t="s">
        <v>69</v>
      </c>
      <c r="AJ59" t="s">
        <v>69</v>
      </c>
      <c r="AK59" t="s">
        <v>69</v>
      </c>
      <c r="AL59" t="s">
        <v>69</v>
      </c>
      <c r="AM59" t="s">
        <v>69</v>
      </c>
      <c r="AN59" t="s">
        <v>69</v>
      </c>
      <c r="AO59" t="s">
        <v>69</v>
      </c>
      <c r="AP59" t="s">
        <v>69</v>
      </c>
      <c r="AQ59" t="s">
        <v>69</v>
      </c>
      <c r="AR59" t="s">
        <v>240</v>
      </c>
      <c r="AS59">
        <v>2019</v>
      </c>
      <c r="AT59">
        <v>68</v>
      </c>
      <c r="AU59">
        <v>6</v>
      </c>
      <c r="AV59" t="s">
        <v>69</v>
      </c>
      <c r="AW59" t="s">
        <v>69</v>
      </c>
      <c r="AX59" t="s">
        <v>69</v>
      </c>
      <c r="AY59" t="s">
        <v>69</v>
      </c>
      <c r="AZ59">
        <v>937</v>
      </c>
      <c r="BA59">
        <v>955</v>
      </c>
      <c r="BB59" t="s">
        <v>69</v>
      </c>
      <c r="BC59" t="s">
        <v>614</v>
      </c>
      <c r="BD59" t="s">
        <v>69</v>
      </c>
      <c r="BE59" t="s">
        <v>69</v>
      </c>
      <c r="BF59" t="s">
        <v>69</v>
      </c>
      <c r="BG59" t="s">
        <v>69</v>
      </c>
      <c r="BH59" t="s">
        <v>69</v>
      </c>
      <c r="BI59" t="s">
        <v>69</v>
      </c>
      <c r="BJ59" t="s">
        <v>615</v>
      </c>
      <c r="BK59">
        <v>31135914</v>
      </c>
      <c r="BL59" t="s">
        <v>191</v>
      </c>
      <c r="BM59" t="s">
        <v>69</v>
      </c>
      <c r="BN59" t="s">
        <v>69</v>
      </c>
      <c r="BO59" t="s">
        <v>69</v>
      </c>
      <c r="BP59" t="s">
        <v>69</v>
      </c>
    </row>
    <row r="60" spans="1:68" x14ac:dyDescent="0.25">
      <c r="A60" t="s">
        <v>67</v>
      </c>
      <c r="B60" t="s">
        <v>616</v>
      </c>
      <c r="C60" t="s">
        <v>69</v>
      </c>
      <c r="D60" t="s">
        <v>69</v>
      </c>
      <c r="E60" t="s">
        <v>69</v>
      </c>
      <c r="F60" t="s">
        <v>617</v>
      </c>
      <c r="G60" t="s">
        <v>69</v>
      </c>
      <c r="H60" t="s">
        <v>69</v>
      </c>
      <c r="I60" t="s">
        <v>618</v>
      </c>
      <c r="J60" t="s">
        <v>544</v>
      </c>
      <c r="K60" t="s">
        <v>69</v>
      </c>
      <c r="L60" t="s">
        <v>69</v>
      </c>
      <c r="M60" t="s">
        <v>69</v>
      </c>
      <c r="N60" t="s">
        <v>69</v>
      </c>
      <c r="O60" t="s">
        <v>69</v>
      </c>
      <c r="P60" t="s">
        <v>69</v>
      </c>
      <c r="Q60" t="s">
        <v>69</v>
      </c>
      <c r="R60" t="s">
        <v>69</v>
      </c>
      <c r="S60" t="s">
        <v>69</v>
      </c>
      <c r="T60" t="s">
        <v>619</v>
      </c>
      <c r="U60" t="s">
        <v>620</v>
      </c>
      <c r="V60" t="s">
        <v>69</v>
      </c>
      <c r="W60" t="s">
        <v>69</v>
      </c>
      <c r="X60" t="s">
        <v>69</v>
      </c>
      <c r="Y60" t="s">
        <v>69</v>
      </c>
      <c r="Z60" t="s">
        <v>69</v>
      </c>
      <c r="AA60" t="s">
        <v>621</v>
      </c>
      <c r="AB60" t="s">
        <v>69</v>
      </c>
      <c r="AC60" t="s">
        <v>69</v>
      </c>
      <c r="AD60" t="s">
        <v>69</v>
      </c>
      <c r="AE60" t="s">
        <v>69</v>
      </c>
      <c r="AF60">
        <v>5</v>
      </c>
      <c r="AG60">
        <v>5</v>
      </c>
      <c r="AH60" t="s">
        <v>69</v>
      </c>
      <c r="AI60" t="s">
        <v>69</v>
      </c>
      <c r="AJ60" t="s">
        <v>69</v>
      </c>
      <c r="AK60" t="s">
        <v>69</v>
      </c>
      <c r="AL60" t="s">
        <v>69</v>
      </c>
      <c r="AM60" t="s">
        <v>69</v>
      </c>
      <c r="AN60" t="s">
        <v>69</v>
      </c>
      <c r="AO60" t="s">
        <v>69</v>
      </c>
      <c r="AP60" t="s">
        <v>69</v>
      </c>
      <c r="AQ60" t="s">
        <v>69</v>
      </c>
      <c r="AR60" t="s">
        <v>240</v>
      </c>
      <c r="AS60">
        <v>2019</v>
      </c>
      <c r="AT60">
        <v>68</v>
      </c>
      <c r="AU60">
        <v>6</v>
      </c>
      <c r="AV60" t="s">
        <v>69</v>
      </c>
      <c r="AW60" t="s">
        <v>69</v>
      </c>
      <c r="AX60" t="s">
        <v>69</v>
      </c>
      <c r="AY60" t="s">
        <v>69</v>
      </c>
      <c r="AZ60">
        <v>956</v>
      </c>
      <c r="BA60">
        <v>966</v>
      </c>
      <c r="BB60" t="s">
        <v>69</v>
      </c>
      <c r="BC60" t="s">
        <v>622</v>
      </c>
      <c r="BD60" t="s">
        <v>69</v>
      </c>
      <c r="BE60" t="s">
        <v>69</v>
      </c>
      <c r="BF60" t="s">
        <v>69</v>
      </c>
      <c r="BG60" t="s">
        <v>69</v>
      </c>
      <c r="BH60" t="s">
        <v>69</v>
      </c>
      <c r="BI60" t="s">
        <v>69</v>
      </c>
      <c r="BJ60" t="s">
        <v>623</v>
      </c>
      <c r="BK60">
        <v>31135028</v>
      </c>
      <c r="BL60" t="s">
        <v>69</v>
      </c>
      <c r="BM60" t="s">
        <v>69</v>
      </c>
      <c r="BN60" t="s">
        <v>69</v>
      </c>
      <c r="BO60" t="s">
        <v>69</v>
      </c>
      <c r="BP60" t="s">
        <v>69</v>
      </c>
    </row>
    <row r="61" spans="1:68" x14ac:dyDescent="0.25">
      <c r="A61" t="s">
        <v>67</v>
      </c>
      <c r="B61" t="s">
        <v>624</v>
      </c>
      <c r="C61" t="s">
        <v>69</v>
      </c>
      <c r="D61" t="s">
        <v>69</v>
      </c>
      <c r="E61" t="s">
        <v>69</v>
      </c>
      <c r="F61" t="s">
        <v>625</v>
      </c>
      <c r="G61" t="s">
        <v>69</v>
      </c>
      <c r="H61" t="s">
        <v>69</v>
      </c>
      <c r="I61" t="s">
        <v>626</v>
      </c>
      <c r="J61" t="s">
        <v>236</v>
      </c>
      <c r="K61" t="s">
        <v>69</v>
      </c>
      <c r="L61" t="s">
        <v>69</v>
      </c>
      <c r="M61" t="s">
        <v>69</v>
      </c>
      <c r="N61" t="s">
        <v>69</v>
      </c>
      <c r="O61" t="s">
        <v>69</v>
      </c>
      <c r="P61" t="s">
        <v>69</v>
      </c>
      <c r="Q61" t="s">
        <v>69</v>
      </c>
      <c r="R61" t="s">
        <v>69</v>
      </c>
      <c r="S61" t="s">
        <v>69</v>
      </c>
      <c r="T61" t="s">
        <v>69</v>
      </c>
      <c r="U61" t="s">
        <v>627</v>
      </c>
      <c r="V61" t="s">
        <v>69</v>
      </c>
      <c r="W61" t="s">
        <v>69</v>
      </c>
      <c r="X61" t="s">
        <v>69</v>
      </c>
      <c r="Y61" t="s">
        <v>69</v>
      </c>
      <c r="Z61" t="s">
        <v>628</v>
      </c>
      <c r="AA61" t="s">
        <v>629</v>
      </c>
      <c r="AB61" t="s">
        <v>69</v>
      </c>
      <c r="AC61" t="s">
        <v>69</v>
      </c>
      <c r="AD61" t="s">
        <v>69</v>
      </c>
      <c r="AE61" t="s">
        <v>69</v>
      </c>
      <c r="AF61">
        <v>2</v>
      </c>
      <c r="AG61">
        <v>2</v>
      </c>
      <c r="AH61" t="s">
        <v>69</v>
      </c>
      <c r="AI61" t="s">
        <v>69</v>
      </c>
      <c r="AJ61" t="s">
        <v>69</v>
      </c>
      <c r="AK61" t="s">
        <v>69</v>
      </c>
      <c r="AL61" t="s">
        <v>69</v>
      </c>
      <c r="AM61" t="s">
        <v>69</v>
      </c>
      <c r="AN61" t="s">
        <v>69</v>
      </c>
      <c r="AO61" t="s">
        <v>69</v>
      </c>
      <c r="AP61" t="s">
        <v>69</v>
      </c>
      <c r="AQ61" t="s">
        <v>69</v>
      </c>
      <c r="AR61" t="s">
        <v>240</v>
      </c>
      <c r="AS61">
        <v>2019</v>
      </c>
      <c r="AT61">
        <v>123</v>
      </c>
      <c r="AU61">
        <v>5</v>
      </c>
      <c r="AV61" t="s">
        <v>69</v>
      </c>
      <c r="AW61" t="s">
        <v>69</v>
      </c>
      <c r="AX61" t="s">
        <v>69</v>
      </c>
      <c r="AY61" t="s">
        <v>69</v>
      </c>
      <c r="AZ61">
        <v>608</v>
      </c>
      <c r="BA61">
        <v>621</v>
      </c>
      <c r="BB61" t="s">
        <v>69</v>
      </c>
      <c r="BC61" t="s">
        <v>630</v>
      </c>
      <c r="BD61" t="s">
        <v>69</v>
      </c>
      <c r="BE61" t="s">
        <v>69</v>
      </c>
      <c r="BF61" t="s">
        <v>69</v>
      </c>
      <c r="BG61" t="s">
        <v>69</v>
      </c>
      <c r="BH61" t="s">
        <v>69</v>
      </c>
      <c r="BI61" t="s">
        <v>69</v>
      </c>
      <c r="BJ61" t="s">
        <v>631</v>
      </c>
      <c r="BK61">
        <v>30874632</v>
      </c>
      <c r="BL61" t="s">
        <v>134</v>
      </c>
      <c r="BM61" t="s">
        <v>69</v>
      </c>
      <c r="BN61" t="s">
        <v>69</v>
      </c>
      <c r="BO61" t="s">
        <v>69</v>
      </c>
      <c r="BP61" t="s">
        <v>69</v>
      </c>
    </row>
    <row r="62" spans="1:68" x14ac:dyDescent="0.25">
      <c r="A62" t="s">
        <v>67</v>
      </c>
      <c r="B62" t="s">
        <v>632</v>
      </c>
      <c r="C62" t="s">
        <v>69</v>
      </c>
      <c r="D62" t="s">
        <v>69</v>
      </c>
      <c r="E62" t="s">
        <v>69</v>
      </c>
      <c r="F62" t="s">
        <v>633</v>
      </c>
      <c r="G62" t="s">
        <v>69</v>
      </c>
      <c r="H62" t="s">
        <v>69</v>
      </c>
      <c r="I62" t="s">
        <v>634</v>
      </c>
      <c r="J62" t="s">
        <v>236</v>
      </c>
      <c r="K62" t="s">
        <v>69</v>
      </c>
      <c r="L62" t="s">
        <v>69</v>
      </c>
      <c r="M62" t="s">
        <v>69</v>
      </c>
      <c r="N62" t="s">
        <v>69</v>
      </c>
      <c r="O62" t="s">
        <v>69</v>
      </c>
      <c r="P62" t="s">
        <v>69</v>
      </c>
      <c r="Q62" t="s">
        <v>69</v>
      </c>
      <c r="R62" t="s">
        <v>69</v>
      </c>
      <c r="S62" t="s">
        <v>69</v>
      </c>
      <c r="T62" t="s">
        <v>69</v>
      </c>
      <c r="U62" t="s">
        <v>635</v>
      </c>
      <c r="V62" t="s">
        <v>69</v>
      </c>
      <c r="W62" t="s">
        <v>69</v>
      </c>
      <c r="X62" t="s">
        <v>69</v>
      </c>
      <c r="Y62" t="s">
        <v>69</v>
      </c>
      <c r="Z62" t="s">
        <v>636</v>
      </c>
      <c r="AA62" t="s">
        <v>637</v>
      </c>
      <c r="AB62" t="s">
        <v>69</v>
      </c>
      <c r="AC62" t="s">
        <v>69</v>
      </c>
      <c r="AD62" t="s">
        <v>69</v>
      </c>
      <c r="AE62" t="s">
        <v>69</v>
      </c>
      <c r="AF62">
        <v>1</v>
      </c>
      <c r="AG62">
        <v>1</v>
      </c>
      <c r="AH62" t="s">
        <v>69</v>
      </c>
      <c r="AI62" t="s">
        <v>69</v>
      </c>
      <c r="AJ62" t="s">
        <v>69</v>
      </c>
      <c r="AK62" t="s">
        <v>69</v>
      </c>
      <c r="AL62" t="s">
        <v>69</v>
      </c>
      <c r="AM62" t="s">
        <v>69</v>
      </c>
      <c r="AN62" t="s">
        <v>69</v>
      </c>
      <c r="AO62" t="s">
        <v>69</v>
      </c>
      <c r="AP62" t="s">
        <v>69</v>
      </c>
      <c r="AQ62" t="s">
        <v>69</v>
      </c>
      <c r="AR62" t="s">
        <v>240</v>
      </c>
      <c r="AS62">
        <v>2019</v>
      </c>
      <c r="AT62">
        <v>123</v>
      </c>
      <c r="AU62">
        <v>5</v>
      </c>
      <c r="AV62" t="s">
        <v>69</v>
      </c>
      <c r="AW62" t="s">
        <v>69</v>
      </c>
      <c r="AX62" t="s">
        <v>69</v>
      </c>
      <c r="AY62" t="s">
        <v>69</v>
      </c>
      <c r="AZ62">
        <v>634</v>
      </c>
      <c r="BA62">
        <v>646</v>
      </c>
      <c r="BB62" t="s">
        <v>69</v>
      </c>
      <c r="BC62" t="s">
        <v>638</v>
      </c>
      <c r="BD62" t="s">
        <v>69</v>
      </c>
      <c r="BE62" t="s">
        <v>69</v>
      </c>
      <c r="BF62" t="s">
        <v>69</v>
      </c>
      <c r="BG62" t="s">
        <v>69</v>
      </c>
      <c r="BH62" t="s">
        <v>69</v>
      </c>
      <c r="BI62" t="s">
        <v>69</v>
      </c>
      <c r="BJ62" t="s">
        <v>639</v>
      </c>
      <c r="BK62">
        <v>31073237</v>
      </c>
      <c r="BL62" t="s">
        <v>640</v>
      </c>
      <c r="BM62" t="s">
        <v>69</v>
      </c>
      <c r="BN62" t="s">
        <v>69</v>
      </c>
      <c r="BO62" t="s">
        <v>69</v>
      </c>
      <c r="BP62" t="s">
        <v>69</v>
      </c>
    </row>
    <row r="63" spans="1:68" x14ac:dyDescent="0.25">
      <c r="A63" t="s">
        <v>67</v>
      </c>
      <c r="B63" t="s">
        <v>641</v>
      </c>
      <c r="C63" t="s">
        <v>69</v>
      </c>
      <c r="D63" t="s">
        <v>69</v>
      </c>
      <c r="E63" t="s">
        <v>69</v>
      </c>
      <c r="F63" t="s">
        <v>642</v>
      </c>
      <c r="G63" t="s">
        <v>69</v>
      </c>
      <c r="H63" t="s">
        <v>69</v>
      </c>
      <c r="I63" t="s">
        <v>643</v>
      </c>
      <c r="J63" t="s">
        <v>644</v>
      </c>
      <c r="K63" t="s">
        <v>69</v>
      </c>
      <c r="L63" t="s">
        <v>69</v>
      </c>
      <c r="M63" t="s">
        <v>69</v>
      </c>
      <c r="N63" t="s">
        <v>69</v>
      </c>
      <c r="O63" t="s">
        <v>69</v>
      </c>
      <c r="P63" t="s">
        <v>69</v>
      </c>
      <c r="Q63" t="s">
        <v>69</v>
      </c>
      <c r="R63" t="s">
        <v>69</v>
      </c>
      <c r="S63" t="s">
        <v>69</v>
      </c>
      <c r="T63" t="s">
        <v>645</v>
      </c>
      <c r="U63" t="s">
        <v>646</v>
      </c>
      <c r="V63" t="s">
        <v>69</v>
      </c>
      <c r="W63" t="s">
        <v>69</v>
      </c>
      <c r="X63" t="s">
        <v>69</v>
      </c>
      <c r="Y63" t="s">
        <v>69</v>
      </c>
      <c r="Z63" t="s">
        <v>647</v>
      </c>
      <c r="AA63" t="s">
        <v>648</v>
      </c>
      <c r="AB63" t="s">
        <v>69</v>
      </c>
      <c r="AC63" t="s">
        <v>69</v>
      </c>
      <c r="AD63" t="s">
        <v>69</v>
      </c>
      <c r="AE63" t="s">
        <v>69</v>
      </c>
      <c r="AF63">
        <v>3</v>
      </c>
      <c r="AG63">
        <v>3</v>
      </c>
      <c r="AH63" t="s">
        <v>69</v>
      </c>
      <c r="AI63" t="s">
        <v>69</v>
      </c>
      <c r="AJ63" t="s">
        <v>69</v>
      </c>
      <c r="AK63" t="s">
        <v>69</v>
      </c>
      <c r="AL63" t="s">
        <v>69</v>
      </c>
      <c r="AM63" t="s">
        <v>69</v>
      </c>
      <c r="AN63" t="s">
        <v>69</v>
      </c>
      <c r="AO63" t="s">
        <v>69</v>
      </c>
      <c r="AP63" t="s">
        <v>69</v>
      </c>
      <c r="AQ63" t="s">
        <v>69</v>
      </c>
      <c r="AR63" t="s">
        <v>649</v>
      </c>
      <c r="AS63">
        <v>2019</v>
      </c>
      <c r="AT63">
        <v>10</v>
      </c>
      <c r="AU63" t="s">
        <v>69</v>
      </c>
      <c r="AV63" t="s">
        <v>69</v>
      </c>
      <c r="AW63" t="s">
        <v>69</v>
      </c>
      <c r="AX63" t="s">
        <v>69</v>
      </c>
      <c r="AY63" t="s">
        <v>69</v>
      </c>
      <c r="AZ63" t="s">
        <v>69</v>
      </c>
      <c r="BA63" t="s">
        <v>69</v>
      </c>
      <c r="BB63">
        <v>19</v>
      </c>
      <c r="BC63" t="s">
        <v>650</v>
      </c>
      <c r="BD63" t="s">
        <v>69</v>
      </c>
      <c r="BE63" t="s">
        <v>69</v>
      </c>
      <c r="BF63" t="s">
        <v>69</v>
      </c>
      <c r="BG63" t="s">
        <v>69</v>
      </c>
      <c r="BH63" t="s">
        <v>69</v>
      </c>
      <c r="BI63" t="s">
        <v>69</v>
      </c>
      <c r="BJ63" t="s">
        <v>651</v>
      </c>
      <c r="BK63">
        <v>32647623</v>
      </c>
      <c r="BL63" t="s">
        <v>88</v>
      </c>
      <c r="BM63" t="s">
        <v>69</v>
      </c>
      <c r="BN63" t="s">
        <v>69</v>
      </c>
      <c r="BO63" t="s">
        <v>69</v>
      </c>
      <c r="BP63" t="s">
        <v>69</v>
      </c>
    </row>
    <row r="64" spans="1:68" x14ac:dyDescent="0.25">
      <c r="A64" t="s">
        <v>67</v>
      </c>
      <c r="B64" t="s">
        <v>652</v>
      </c>
      <c r="C64" t="s">
        <v>69</v>
      </c>
      <c r="D64" t="s">
        <v>69</v>
      </c>
      <c r="E64" t="s">
        <v>69</v>
      </c>
      <c r="F64" t="s">
        <v>653</v>
      </c>
      <c r="G64" t="s">
        <v>69</v>
      </c>
      <c r="H64" t="s">
        <v>69</v>
      </c>
      <c r="I64" t="s">
        <v>654</v>
      </c>
      <c r="J64" t="s">
        <v>655</v>
      </c>
      <c r="K64" t="s">
        <v>69</v>
      </c>
      <c r="L64" t="s">
        <v>69</v>
      </c>
      <c r="M64" t="s">
        <v>69</v>
      </c>
      <c r="N64" t="s">
        <v>69</v>
      </c>
      <c r="O64" t="s">
        <v>69</v>
      </c>
      <c r="P64" t="s">
        <v>69</v>
      </c>
      <c r="Q64" t="s">
        <v>69</v>
      </c>
      <c r="R64" t="s">
        <v>69</v>
      </c>
      <c r="S64" t="s">
        <v>69</v>
      </c>
      <c r="T64" t="s">
        <v>656</v>
      </c>
      <c r="U64" t="s">
        <v>657</v>
      </c>
      <c r="V64" t="s">
        <v>69</v>
      </c>
      <c r="W64" t="s">
        <v>69</v>
      </c>
      <c r="X64" t="s">
        <v>69</v>
      </c>
      <c r="Y64" t="s">
        <v>69</v>
      </c>
      <c r="Z64" t="s">
        <v>69</v>
      </c>
      <c r="AA64" t="s">
        <v>658</v>
      </c>
      <c r="AB64" t="s">
        <v>69</v>
      </c>
      <c r="AC64" t="s">
        <v>69</v>
      </c>
      <c r="AD64" t="s">
        <v>69</v>
      </c>
      <c r="AE64" t="s">
        <v>69</v>
      </c>
      <c r="AF64">
        <v>0</v>
      </c>
      <c r="AG64">
        <v>0</v>
      </c>
      <c r="AH64" t="s">
        <v>69</v>
      </c>
      <c r="AI64" t="s">
        <v>69</v>
      </c>
      <c r="AJ64" t="s">
        <v>69</v>
      </c>
      <c r="AK64" t="s">
        <v>69</v>
      </c>
      <c r="AL64" t="s">
        <v>69</v>
      </c>
      <c r="AM64" t="s">
        <v>69</v>
      </c>
      <c r="AN64" t="s">
        <v>69</v>
      </c>
      <c r="AO64" t="s">
        <v>69</v>
      </c>
      <c r="AP64" t="s">
        <v>69</v>
      </c>
      <c r="AQ64" t="s">
        <v>69</v>
      </c>
      <c r="AR64" t="s">
        <v>659</v>
      </c>
      <c r="AS64">
        <v>2019</v>
      </c>
      <c r="AT64">
        <v>286</v>
      </c>
      <c r="AU64">
        <v>1913</v>
      </c>
      <c r="AV64" t="s">
        <v>69</v>
      </c>
      <c r="AW64" t="s">
        <v>69</v>
      </c>
      <c r="AX64" t="s">
        <v>69</v>
      </c>
      <c r="AY64" t="s">
        <v>69</v>
      </c>
      <c r="AZ64" t="s">
        <v>69</v>
      </c>
      <c r="BA64" t="s">
        <v>69</v>
      </c>
      <c r="BB64">
        <v>20191689</v>
      </c>
      <c r="BC64" t="s">
        <v>660</v>
      </c>
      <c r="BD64" t="s">
        <v>69</v>
      </c>
      <c r="BE64" t="s">
        <v>69</v>
      </c>
      <c r="BF64" t="s">
        <v>69</v>
      </c>
      <c r="BG64" t="s">
        <v>69</v>
      </c>
      <c r="BH64" t="s">
        <v>69</v>
      </c>
      <c r="BI64" t="s">
        <v>69</v>
      </c>
      <c r="BJ64" t="s">
        <v>661</v>
      </c>
      <c r="BK64">
        <v>31640509</v>
      </c>
      <c r="BL64" t="s">
        <v>662</v>
      </c>
      <c r="BM64" t="s">
        <v>69</v>
      </c>
      <c r="BN64" t="s">
        <v>69</v>
      </c>
      <c r="BO64" t="s">
        <v>69</v>
      </c>
      <c r="BP64" t="s">
        <v>69</v>
      </c>
    </row>
    <row r="65" spans="1:68" x14ac:dyDescent="0.25">
      <c r="A65" t="s">
        <v>67</v>
      </c>
      <c r="B65" t="s">
        <v>663</v>
      </c>
      <c r="C65" t="s">
        <v>69</v>
      </c>
      <c r="D65" t="s">
        <v>69</v>
      </c>
      <c r="E65" t="s">
        <v>69</v>
      </c>
      <c r="F65" t="s">
        <v>664</v>
      </c>
      <c r="G65" t="s">
        <v>69</v>
      </c>
      <c r="H65" t="s">
        <v>69</v>
      </c>
      <c r="I65" t="s">
        <v>665</v>
      </c>
      <c r="J65" t="s">
        <v>666</v>
      </c>
      <c r="K65" t="s">
        <v>69</v>
      </c>
      <c r="L65" t="s">
        <v>69</v>
      </c>
      <c r="M65" t="s">
        <v>69</v>
      </c>
      <c r="N65" t="s">
        <v>69</v>
      </c>
      <c r="O65" t="s">
        <v>69</v>
      </c>
      <c r="P65" t="s">
        <v>69</v>
      </c>
      <c r="Q65" t="s">
        <v>69</v>
      </c>
      <c r="R65" t="s">
        <v>69</v>
      </c>
      <c r="S65" t="s">
        <v>69</v>
      </c>
      <c r="T65" t="s">
        <v>667</v>
      </c>
      <c r="U65" t="s">
        <v>668</v>
      </c>
      <c r="V65" t="s">
        <v>69</v>
      </c>
      <c r="W65" t="s">
        <v>69</v>
      </c>
      <c r="X65" t="s">
        <v>69</v>
      </c>
      <c r="Y65" t="s">
        <v>69</v>
      </c>
      <c r="Z65" t="s">
        <v>69</v>
      </c>
      <c r="AA65" t="s">
        <v>69</v>
      </c>
      <c r="AB65" t="s">
        <v>69</v>
      </c>
      <c r="AC65" t="s">
        <v>69</v>
      </c>
      <c r="AD65" t="s">
        <v>69</v>
      </c>
      <c r="AE65" t="s">
        <v>69</v>
      </c>
      <c r="AF65">
        <v>0</v>
      </c>
      <c r="AG65">
        <v>0</v>
      </c>
      <c r="AH65" t="s">
        <v>69</v>
      </c>
      <c r="AI65" t="s">
        <v>69</v>
      </c>
      <c r="AJ65" t="s">
        <v>69</v>
      </c>
      <c r="AK65" t="s">
        <v>69</v>
      </c>
      <c r="AL65" t="s">
        <v>69</v>
      </c>
      <c r="AM65" t="s">
        <v>69</v>
      </c>
      <c r="AN65" t="s">
        <v>69</v>
      </c>
      <c r="AO65" t="s">
        <v>69</v>
      </c>
      <c r="AP65" t="s">
        <v>69</v>
      </c>
      <c r="AQ65" t="s">
        <v>69</v>
      </c>
      <c r="AR65" t="s">
        <v>168</v>
      </c>
      <c r="AS65">
        <v>2019</v>
      </c>
      <c r="AT65">
        <v>7</v>
      </c>
      <c r="AU65">
        <v>10</v>
      </c>
      <c r="AV65" t="s">
        <v>69</v>
      </c>
      <c r="AW65" t="s">
        <v>69</v>
      </c>
      <c r="AX65" t="s">
        <v>69</v>
      </c>
      <c r="AY65" t="s">
        <v>69</v>
      </c>
      <c r="AZ65" t="s">
        <v>69</v>
      </c>
      <c r="BA65" t="s">
        <v>69</v>
      </c>
      <c r="BB65" t="s">
        <v>69</v>
      </c>
      <c r="BC65" t="s">
        <v>669</v>
      </c>
      <c r="BD65" t="s">
        <v>69</v>
      </c>
      <c r="BE65" t="s">
        <v>670</v>
      </c>
      <c r="BF65" t="s">
        <v>69</v>
      </c>
      <c r="BG65" t="s">
        <v>69</v>
      </c>
      <c r="BH65" t="s">
        <v>69</v>
      </c>
      <c r="BI65" t="s">
        <v>69</v>
      </c>
      <c r="BJ65" t="s">
        <v>671</v>
      </c>
      <c r="BK65">
        <v>31667020</v>
      </c>
      <c r="BL65" t="s">
        <v>88</v>
      </c>
      <c r="BM65" t="s">
        <v>69</v>
      </c>
      <c r="BN65" t="s">
        <v>69</v>
      </c>
      <c r="BO65" t="s">
        <v>69</v>
      </c>
      <c r="BP65" t="s">
        <v>69</v>
      </c>
    </row>
    <row r="66" spans="1:68" x14ac:dyDescent="0.25">
      <c r="A66" t="s">
        <v>67</v>
      </c>
      <c r="B66" t="s">
        <v>672</v>
      </c>
      <c r="C66" t="s">
        <v>69</v>
      </c>
      <c r="D66" t="s">
        <v>69</v>
      </c>
      <c r="E66" t="s">
        <v>69</v>
      </c>
      <c r="F66" t="s">
        <v>673</v>
      </c>
      <c r="G66" t="s">
        <v>69</v>
      </c>
      <c r="H66" t="s">
        <v>69</v>
      </c>
      <c r="I66" t="s">
        <v>674</v>
      </c>
      <c r="J66" t="s">
        <v>273</v>
      </c>
      <c r="K66" t="s">
        <v>69</v>
      </c>
      <c r="L66" t="s">
        <v>69</v>
      </c>
      <c r="M66" t="s">
        <v>69</v>
      </c>
      <c r="N66" t="s">
        <v>69</v>
      </c>
      <c r="O66" t="s">
        <v>69</v>
      </c>
      <c r="P66" t="s">
        <v>69</v>
      </c>
      <c r="Q66" t="s">
        <v>69</v>
      </c>
      <c r="R66" t="s">
        <v>69</v>
      </c>
      <c r="S66" t="s">
        <v>69</v>
      </c>
      <c r="T66" t="s">
        <v>675</v>
      </c>
      <c r="U66" t="s">
        <v>676</v>
      </c>
      <c r="V66" t="s">
        <v>69</v>
      </c>
      <c r="W66" t="s">
        <v>69</v>
      </c>
      <c r="X66" t="s">
        <v>69</v>
      </c>
      <c r="Y66" t="s">
        <v>69</v>
      </c>
      <c r="Z66" t="s">
        <v>69</v>
      </c>
      <c r="AA66" t="s">
        <v>69</v>
      </c>
      <c r="AB66" t="s">
        <v>69</v>
      </c>
      <c r="AC66" t="s">
        <v>69</v>
      </c>
      <c r="AD66" t="s">
        <v>69</v>
      </c>
      <c r="AE66" t="s">
        <v>69</v>
      </c>
      <c r="AF66">
        <v>2</v>
      </c>
      <c r="AG66">
        <v>2</v>
      </c>
      <c r="AH66" t="s">
        <v>69</v>
      </c>
      <c r="AI66" t="s">
        <v>69</v>
      </c>
      <c r="AJ66" t="s">
        <v>69</v>
      </c>
      <c r="AK66" t="s">
        <v>69</v>
      </c>
      <c r="AL66" t="s">
        <v>69</v>
      </c>
      <c r="AM66" t="s">
        <v>69</v>
      </c>
      <c r="AN66" t="s">
        <v>69</v>
      </c>
      <c r="AO66" t="s">
        <v>69</v>
      </c>
      <c r="AP66" t="s">
        <v>69</v>
      </c>
      <c r="AQ66" t="s">
        <v>69</v>
      </c>
      <c r="AR66" t="s">
        <v>168</v>
      </c>
      <c r="AS66">
        <v>2019</v>
      </c>
      <c r="AT66">
        <v>136</v>
      </c>
      <c r="AU66">
        <v>4</v>
      </c>
      <c r="AV66" t="s">
        <v>69</v>
      </c>
      <c r="AW66" t="s">
        <v>69</v>
      </c>
      <c r="AX66" t="s">
        <v>69</v>
      </c>
      <c r="AY66" t="s">
        <v>69</v>
      </c>
      <c r="AZ66" t="s">
        <v>69</v>
      </c>
      <c r="BA66" t="s">
        <v>69</v>
      </c>
      <c r="BB66" t="s">
        <v>677</v>
      </c>
      <c r="BC66" t="s">
        <v>678</v>
      </c>
      <c r="BD66" t="s">
        <v>69</v>
      </c>
      <c r="BE66" t="s">
        <v>69</v>
      </c>
      <c r="BF66" t="s">
        <v>69</v>
      </c>
      <c r="BG66" t="s">
        <v>69</v>
      </c>
      <c r="BH66" t="s">
        <v>69</v>
      </c>
      <c r="BI66" t="s">
        <v>69</v>
      </c>
      <c r="BJ66" t="s">
        <v>679</v>
      </c>
      <c r="BK66" t="s">
        <v>69</v>
      </c>
      <c r="BL66" t="s">
        <v>69</v>
      </c>
      <c r="BM66" t="s">
        <v>69</v>
      </c>
      <c r="BN66" t="s">
        <v>69</v>
      </c>
      <c r="BO66" t="s">
        <v>69</v>
      </c>
      <c r="BP66" t="s">
        <v>69</v>
      </c>
    </row>
    <row r="67" spans="1:68" x14ac:dyDescent="0.25">
      <c r="A67" t="s">
        <v>67</v>
      </c>
      <c r="B67" t="s">
        <v>680</v>
      </c>
      <c r="C67" t="s">
        <v>69</v>
      </c>
      <c r="D67" t="s">
        <v>69</v>
      </c>
      <c r="E67" t="s">
        <v>69</v>
      </c>
      <c r="F67" t="s">
        <v>681</v>
      </c>
      <c r="G67" t="s">
        <v>69</v>
      </c>
      <c r="H67" t="s">
        <v>69</v>
      </c>
      <c r="I67" t="s">
        <v>682</v>
      </c>
      <c r="J67" t="s">
        <v>683</v>
      </c>
      <c r="K67" t="s">
        <v>69</v>
      </c>
      <c r="L67" t="s">
        <v>69</v>
      </c>
      <c r="M67" t="s">
        <v>69</v>
      </c>
      <c r="N67" t="s">
        <v>69</v>
      </c>
      <c r="O67" t="s">
        <v>69</v>
      </c>
      <c r="P67" t="s">
        <v>69</v>
      </c>
      <c r="Q67" t="s">
        <v>69</v>
      </c>
      <c r="R67" t="s">
        <v>69</v>
      </c>
      <c r="S67" t="s">
        <v>69</v>
      </c>
      <c r="T67" t="s">
        <v>684</v>
      </c>
      <c r="U67" t="s">
        <v>685</v>
      </c>
      <c r="V67" t="s">
        <v>69</v>
      </c>
      <c r="W67" t="s">
        <v>69</v>
      </c>
      <c r="X67" t="s">
        <v>69</v>
      </c>
      <c r="Y67" t="s">
        <v>69</v>
      </c>
      <c r="Z67" t="s">
        <v>69</v>
      </c>
      <c r="AA67" t="s">
        <v>69</v>
      </c>
      <c r="AB67" t="s">
        <v>69</v>
      </c>
      <c r="AC67" t="s">
        <v>69</v>
      </c>
      <c r="AD67" t="s">
        <v>69</v>
      </c>
      <c r="AE67" t="s">
        <v>69</v>
      </c>
      <c r="AF67">
        <v>5</v>
      </c>
      <c r="AG67">
        <v>5</v>
      </c>
      <c r="AH67" t="s">
        <v>69</v>
      </c>
      <c r="AI67" t="s">
        <v>69</v>
      </c>
      <c r="AJ67" t="s">
        <v>69</v>
      </c>
      <c r="AK67" t="s">
        <v>69</v>
      </c>
      <c r="AL67" t="s">
        <v>69</v>
      </c>
      <c r="AM67" t="s">
        <v>69</v>
      </c>
      <c r="AN67" t="s">
        <v>69</v>
      </c>
      <c r="AO67" t="s">
        <v>69</v>
      </c>
      <c r="AP67" t="s">
        <v>69</v>
      </c>
      <c r="AQ67" t="s">
        <v>69</v>
      </c>
      <c r="AR67" t="s">
        <v>168</v>
      </c>
      <c r="AS67">
        <v>2019</v>
      </c>
      <c r="AT67">
        <v>65</v>
      </c>
      <c r="AU67">
        <v>5</v>
      </c>
      <c r="AV67" t="s">
        <v>69</v>
      </c>
      <c r="AW67" t="s">
        <v>69</v>
      </c>
      <c r="AX67" t="s">
        <v>69</v>
      </c>
      <c r="AY67" t="s">
        <v>69</v>
      </c>
      <c r="AZ67">
        <v>589</v>
      </c>
      <c r="BA67">
        <v>597</v>
      </c>
      <c r="BB67" t="s">
        <v>69</v>
      </c>
      <c r="BC67" t="s">
        <v>686</v>
      </c>
      <c r="BD67" t="s">
        <v>69</v>
      </c>
      <c r="BE67" t="s">
        <v>69</v>
      </c>
      <c r="BF67" t="s">
        <v>69</v>
      </c>
      <c r="BG67" t="s">
        <v>69</v>
      </c>
      <c r="BH67" t="s">
        <v>69</v>
      </c>
      <c r="BI67" t="s">
        <v>69</v>
      </c>
      <c r="BJ67" t="s">
        <v>687</v>
      </c>
      <c r="BK67">
        <v>31616490</v>
      </c>
      <c r="BL67" t="s">
        <v>88</v>
      </c>
      <c r="BM67" t="s">
        <v>69</v>
      </c>
      <c r="BN67" t="s">
        <v>69</v>
      </c>
      <c r="BO67" t="s">
        <v>69</v>
      </c>
      <c r="BP67" t="s">
        <v>69</v>
      </c>
    </row>
    <row r="68" spans="1:68" x14ac:dyDescent="0.25">
      <c r="A68" t="s">
        <v>67</v>
      </c>
      <c r="B68" t="s">
        <v>688</v>
      </c>
      <c r="C68" t="s">
        <v>69</v>
      </c>
      <c r="D68" t="s">
        <v>69</v>
      </c>
      <c r="E68" t="s">
        <v>69</v>
      </c>
      <c r="F68" t="s">
        <v>689</v>
      </c>
      <c r="G68" t="s">
        <v>69</v>
      </c>
      <c r="H68" t="s">
        <v>69</v>
      </c>
      <c r="I68" t="s">
        <v>690</v>
      </c>
      <c r="J68" t="s">
        <v>111</v>
      </c>
      <c r="K68" t="s">
        <v>69</v>
      </c>
      <c r="L68" t="s">
        <v>69</v>
      </c>
      <c r="M68" t="s">
        <v>69</v>
      </c>
      <c r="N68" t="s">
        <v>69</v>
      </c>
      <c r="O68" t="s">
        <v>69</v>
      </c>
      <c r="P68" t="s">
        <v>69</v>
      </c>
      <c r="Q68" t="s">
        <v>69</v>
      </c>
      <c r="R68" t="s">
        <v>69</v>
      </c>
      <c r="S68" t="s">
        <v>69</v>
      </c>
      <c r="T68" t="s">
        <v>691</v>
      </c>
      <c r="U68" t="s">
        <v>692</v>
      </c>
      <c r="V68" t="s">
        <v>69</v>
      </c>
      <c r="W68" t="s">
        <v>69</v>
      </c>
      <c r="X68" t="s">
        <v>69</v>
      </c>
      <c r="Y68" t="s">
        <v>69</v>
      </c>
      <c r="Z68" t="s">
        <v>693</v>
      </c>
      <c r="AA68" t="s">
        <v>694</v>
      </c>
      <c r="AB68" t="s">
        <v>69</v>
      </c>
      <c r="AC68" t="s">
        <v>69</v>
      </c>
      <c r="AD68" t="s">
        <v>69</v>
      </c>
      <c r="AE68" t="s">
        <v>69</v>
      </c>
      <c r="AF68">
        <v>6</v>
      </c>
      <c r="AG68">
        <v>6</v>
      </c>
      <c r="AH68" t="s">
        <v>69</v>
      </c>
      <c r="AI68" t="s">
        <v>69</v>
      </c>
      <c r="AJ68" t="s">
        <v>69</v>
      </c>
      <c r="AK68" t="s">
        <v>69</v>
      </c>
      <c r="AL68" t="s">
        <v>69</v>
      </c>
      <c r="AM68" t="s">
        <v>69</v>
      </c>
      <c r="AN68" t="s">
        <v>69</v>
      </c>
      <c r="AO68" t="s">
        <v>69</v>
      </c>
      <c r="AP68" t="s">
        <v>69</v>
      </c>
      <c r="AQ68" t="s">
        <v>69</v>
      </c>
      <c r="AR68" t="s">
        <v>466</v>
      </c>
      <c r="AS68">
        <v>2020</v>
      </c>
      <c r="AT68">
        <v>47</v>
      </c>
      <c r="AU68">
        <v>2</v>
      </c>
      <c r="AV68" t="s">
        <v>69</v>
      </c>
      <c r="AW68" t="s">
        <v>69</v>
      </c>
      <c r="AX68" t="s">
        <v>69</v>
      </c>
      <c r="AY68" t="s">
        <v>69</v>
      </c>
      <c r="AZ68">
        <v>460</v>
      </c>
      <c r="BA68">
        <v>471</v>
      </c>
      <c r="BB68" t="s">
        <v>69</v>
      </c>
      <c r="BC68" t="s">
        <v>695</v>
      </c>
      <c r="BD68" t="s">
        <v>69</v>
      </c>
      <c r="BE68" t="s">
        <v>670</v>
      </c>
      <c r="BF68" t="s">
        <v>69</v>
      </c>
      <c r="BG68" t="s">
        <v>69</v>
      </c>
      <c r="BH68" t="s">
        <v>69</v>
      </c>
      <c r="BI68" t="s">
        <v>69</v>
      </c>
      <c r="BJ68" t="s">
        <v>696</v>
      </c>
      <c r="BK68" t="s">
        <v>69</v>
      </c>
      <c r="BL68" t="s">
        <v>69</v>
      </c>
      <c r="BM68" t="s">
        <v>69</v>
      </c>
      <c r="BN68" t="s">
        <v>69</v>
      </c>
      <c r="BO68" t="s">
        <v>69</v>
      </c>
      <c r="BP68" t="s">
        <v>69</v>
      </c>
    </row>
    <row r="69" spans="1:68" x14ac:dyDescent="0.25">
      <c r="A69" t="s">
        <v>67</v>
      </c>
      <c r="B69" t="s">
        <v>697</v>
      </c>
      <c r="C69" t="s">
        <v>69</v>
      </c>
      <c r="D69" t="s">
        <v>69</v>
      </c>
      <c r="E69" t="s">
        <v>69</v>
      </c>
      <c r="F69" t="s">
        <v>698</v>
      </c>
      <c r="G69" t="s">
        <v>69</v>
      </c>
      <c r="H69" t="s">
        <v>69</v>
      </c>
      <c r="I69" t="s">
        <v>699</v>
      </c>
      <c r="J69" t="s">
        <v>332</v>
      </c>
      <c r="K69" t="s">
        <v>69</v>
      </c>
      <c r="L69" t="s">
        <v>69</v>
      </c>
      <c r="M69" t="s">
        <v>69</v>
      </c>
      <c r="N69" t="s">
        <v>69</v>
      </c>
      <c r="O69" t="s">
        <v>69</v>
      </c>
      <c r="P69" t="s">
        <v>69</v>
      </c>
      <c r="Q69" t="s">
        <v>69</v>
      </c>
      <c r="R69" t="s">
        <v>69</v>
      </c>
      <c r="S69" t="s">
        <v>69</v>
      </c>
      <c r="T69" t="s">
        <v>700</v>
      </c>
      <c r="U69" t="s">
        <v>701</v>
      </c>
      <c r="V69" t="s">
        <v>69</v>
      </c>
      <c r="W69" t="s">
        <v>69</v>
      </c>
      <c r="X69" t="s">
        <v>69</v>
      </c>
      <c r="Y69" t="s">
        <v>69</v>
      </c>
      <c r="Z69" t="s">
        <v>69</v>
      </c>
      <c r="AA69" t="s">
        <v>69</v>
      </c>
      <c r="AB69" t="s">
        <v>69</v>
      </c>
      <c r="AC69" t="s">
        <v>69</v>
      </c>
      <c r="AD69" t="s">
        <v>69</v>
      </c>
      <c r="AE69" t="s">
        <v>69</v>
      </c>
      <c r="AF69">
        <v>1</v>
      </c>
      <c r="AG69">
        <v>1</v>
      </c>
      <c r="AH69" t="s">
        <v>69</v>
      </c>
      <c r="AI69" t="s">
        <v>69</v>
      </c>
      <c r="AJ69" t="s">
        <v>69</v>
      </c>
      <c r="AK69" t="s">
        <v>69</v>
      </c>
      <c r="AL69" t="s">
        <v>69</v>
      </c>
      <c r="AM69" t="s">
        <v>69</v>
      </c>
      <c r="AN69" t="s">
        <v>69</v>
      </c>
      <c r="AO69" t="s">
        <v>69</v>
      </c>
      <c r="AP69" t="s">
        <v>69</v>
      </c>
      <c r="AQ69" t="s">
        <v>69</v>
      </c>
      <c r="AR69" t="s">
        <v>168</v>
      </c>
      <c r="AS69">
        <v>2019</v>
      </c>
      <c r="AT69">
        <v>139</v>
      </c>
      <c r="AU69" t="s">
        <v>69</v>
      </c>
      <c r="AV69" t="s">
        <v>69</v>
      </c>
      <c r="AW69" t="s">
        <v>69</v>
      </c>
      <c r="AX69" t="s">
        <v>69</v>
      </c>
      <c r="AY69" t="s">
        <v>69</v>
      </c>
      <c r="AZ69" t="s">
        <v>69</v>
      </c>
      <c r="BA69" t="s">
        <v>69</v>
      </c>
      <c r="BB69">
        <v>106560</v>
      </c>
      <c r="BC69" t="s">
        <v>702</v>
      </c>
      <c r="BD69" t="s">
        <v>69</v>
      </c>
      <c r="BE69" t="s">
        <v>69</v>
      </c>
      <c r="BF69" t="s">
        <v>69</v>
      </c>
      <c r="BG69" t="s">
        <v>69</v>
      </c>
      <c r="BH69" t="s">
        <v>69</v>
      </c>
      <c r="BI69" t="s">
        <v>69</v>
      </c>
      <c r="BJ69" t="s">
        <v>703</v>
      </c>
      <c r="BK69">
        <v>31323336</v>
      </c>
      <c r="BL69" t="s">
        <v>551</v>
      </c>
      <c r="BM69" t="s">
        <v>69</v>
      </c>
      <c r="BN69" t="s">
        <v>69</v>
      </c>
      <c r="BO69" t="s">
        <v>69</v>
      </c>
      <c r="BP69" t="s">
        <v>69</v>
      </c>
    </row>
    <row r="70" spans="1:68" x14ac:dyDescent="0.25">
      <c r="A70" t="s">
        <v>67</v>
      </c>
      <c r="B70" t="s">
        <v>704</v>
      </c>
      <c r="C70" t="s">
        <v>69</v>
      </c>
      <c r="D70" t="s">
        <v>69</v>
      </c>
      <c r="E70" t="s">
        <v>69</v>
      </c>
      <c r="F70" t="s">
        <v>705</v>
      </c>
      <c r="G70" t="s">
        <v>69</v>
      </c>
      <c r="H70" t="s">
        <v>69</v>
      </c>
      <c r="I70" t="s">
        <v>706</v>
      </c>
      <c r="J70" t="s">
        <v>707</v>
      </c>
      <c r="K70" t="s">
        <v>69</v>
      </c>
      <c r="L70" t="s">
        <v>69</v>
      </c>
      <c r="M70" t="s">
        <v>69</v>
      </c>
      <c r="N70" t="s">
        <v>69</v>
      </c>
      <c r="O70" t="s">
        <v>69</v>
      </c>
      <c r="P70" t="s">
        <v>69</v>
      </c>
      <c r="Q70" t="s">
        <v>69</v>
      </c>
      <c r="R70" t="s">
        <v>69</v>
      </c>
      <c r="S70" t="s">
        <v>69</v>
      </c>
      <c r="T70" t="s">
        <v>708</v>
      </c>
      <c r="U70" t="s">
        <v>709</v>
      </c>
      <c r="V70" t="s">
        <v>69</v>
      </c>
      <c r="W70" t="s">
        <v>69</v>
      </c>
      <c r="X70" t="s">
        <v>69</v>
      </c>
      <c r="Y70" t="s">
        <v>69</v>
      </c>
      <c r="Z70" t="s">
        <v>710</v>
      </c>
      <c r="AA70" t="s">
        <v>711</v>
      </c>
      <c r="AB70" t="s">
        <v>69</v>
      </c>
      <c r="AC70" t="s">
        <v>69</v>
      </c>
      <c r="AD70" t="s">
        <v>69</v>
      </c>
      <c r="AE70" t="s">
        <v>69</v>
      </c>
      <c r="AF70">
        <v>1</v>
      </c>
      <c r="AG70">
        <v>1</v>
      </c>
      <c r="AH70" t="s">
        <v>69</v>
      </c>
      <c r="AI70" t="s">
        <v>69</v>
      </c>
      <c r="AJ70" t="s">
        <v>69</v>
      </c>
      <c r="AK70" t="s">
        <v>69</v>
      </c>
      <c r="AL70" t="s">
        <v>69</v>
      </c>
      <c r="AM70" t="s">
        <v>69</v>
      </c>
      <c r="AN70" t="s">
        <v>69</v>
      </c>
      <c r="AO70" t="s">
        <v>69</v>
      </c>
      <c r="AP70" t="s">
        <v>69</v>
      </c>
      <c r="AQ70" t="s">
        <v>69</v>
      </c>
      <c r="AR70" t="s">
        <v>198</v>
      </c>
      <c r="AS70">
        <v>2019</v>
      </c>
      <c r="AT70">
        <v>110</v>
      </c>
      <c r="AU70">
        <v>6</v>
      </c>
      <c r="AV70" t="s">
        <v>69</v>
      </c>
      <c r="AW70" t="s">
        <v>69</v>
      </c>
      <c r="AX70" t="s">
        <v>69</v>
      </c>
      <c r="AY70" t="s">
        <v>69</v>
      </c>
      <c r="AZ70">
        <v>662</v>
      </c>
      <c r="BA70">
        <v>674</v>
      </c>
      <c r="BB70" t="s">
        <v>69</v>
      </c>
      <c r="BC70" t="s">
        <v>712</v>
      </c>
      <c r="BD70" t="s">
        <v>69</v>
      </c>
      <c r="BE70" t="s">
        <v>69</v>
      </c>
      <c r="BF70" t="s">
        <v>69</v>
      </c>
      <c r="BG70" t="s">
        <v>69</v>
      </c>
      <c r="BH70" t="s">
        <v>69</v>
      </c>
      <c r="BI70" t="s">
        <v>69</v>
      </c>
      <c r="BJ70" t="s">
        <v>713</v>
      </c>
      <c r="BK70">
        <v>31211393</v>
      </c>
      <c r="BL70" t="s">
        <v>551</v>
      </c>
      <c r="BM70" t="s">
        <v>69</v>
      </c>
      <c r="BN70" t="s">
        <v>69</v>
      </c>
      <c r="BO70" t="s">
        <v>69</v>
      </c>
      <c r="BP70" t="s">
        <v>69</v>
      </c>
    </row>
    <row r="71" spans="1:68" x14ac:dyDescent="0.25">
      <c r="A71" t="s">
        <v>67</v>
      </c>
      <c r="B71" t="s">
        <v>714</v>
      </c>
      <c r="C71" t="s">
        <v>69</v>
      </c>
      <c r="D71" t="s">
        <v>69</v>
      </c>
      <c r="E71" t="s">
        <v>69</v>
      </c>
      <c r="F71" t="s">
        <v>715</v>
      </c>
      <c r="G71" t="s">
        <v>69</v>
      </c>
      <c r="H71" t="s">
        <v>69</v>
      </c>
      <c r="I71" t="s">
        <v>716</v>
      </c>
      <c r="J71" t="s">
        <v>717</v>
      </c>
      <c r="K71" t="s">
        <v>69</v>
      </c>
      <c r="L71" t="s">
        <v>69</v>
      </c>
      <c r="M71" t="s">
        <v>69</v>
      </c>
      <c r="N71" t="s">
        <v>69</v>
      </c>
      <c r="O71" t="s">
        <v>69</v>
      </c>
      <c r="P71" t="s">
        <v>69</v>
      </c>
      <c r="Q71" t="s">
        <v>69</v>
      </c>
      <c r="R71" t="s">
        <v>69</v>
      </c>
      <c r="S71" t="s">
        <v>69</v>
      </c>
      <c r="T71" t="s">
        <v>718</v>
      </c>
      <c r="U71" t="s">
        <v>719</v>
      </c>
      <c r="V71" t="s">
        <v>69</v>
      </c>
      <c r="W71" t="s">
        <v>69</v>
      </c>
      <c r="X71" t="s">
        <v>69</v>
      </c>
      <c r="Y71" t="s">
        <v>69</v>
      </c>
      <c r="Z71" t="s">
        <v>720</v>
      </c>
      <c r="AA71" t="s">
        <v>721</v>
      </c>
      <c r="AB71" t="s">
        <v>69</v>
      </c>
      <c r="AC71" t="s">
        <v>69</v>
      </c>
      <c r="AD71" t="s">
        <v>69</v>
      </c>
      <c r="AE71" t="s">
        <v>69</v>
      </c>
      <c r="AF71">
        <v>9</v>
      </c>
      <c r="AG71">
        <v>9</v>
      </c>
      <c r="AH71" t="s">
        <v>69</v>
      </c>
      <c r="AI71" t="s">
        <v>69</v>
      </c>
      <c r="AJ71" t="s">
        <v>69</v>
      </c>
      <c r="AK71" t="s">
        <v>69</v>
      </c>
      <c r="AL71" t="s">
        <v>69</v>
      </c>
      <c r="AM71" t="s">
        <v>69</v>
      </c>
      <c r="AN71" t="s">
        <v>69</v>
      </c>
      <c r="AO71" t="s">
        <v>69</v>
      </c>
      <c r="AP71" t="s">
        <v>69</v>
      </c>
      <c r="AQ71" t="s">
        <v>69</v>
      </c>
      <c r="AR71" t="s">
        <v>198</v>
      </c>
      <c r="AS71">
        <v>2019</v>
      </c>
      <c r="AT71">
        <v>11</v>
      </c>
      <c r="AU71">
        <v>9</v>
      </c>
      <c r="AV71" t="s">
        <v>69</v>
      </c>
      <c r="AW71" t="s">
        <v>69</v>
      </c>
      <c r="AX71" t="s">
        <v>69</v>
      </c>
      <c r="AY71" t="s">
        <v>69</v>
      </c>
      <c r="AZ71" t="s">
        <v>69</v>
      </c>
      <c r="BA71" t="s">
        <v>69</v>
      </c>
      <c r="BB71">
        <v>151</v>
      </c>
      <c r="BC71" t="s">
        <v>722</v>
      </c>
      <c r="BD71" t="s">
        <v>69</v>
      </c>
      <c r="BE71" t="s">
        <v>69</v>
      </c>
      <c r="BF71" t="s">
        <v>69</v>
      </c>
      <c r="BG71" t="s">
        <v>69</v>
      </c>
      <c r="BH71" t="s">
        <v>69</v>
      </c>
      <c r="BI71" t="s">
        <v>69</v>
      </c>
      <c r="BJ71" t="s">
        <v>723</v>
      </c>
      <c r="BK71" t="s">
        <v>69</v>
      </c>
      <c r="BL71" t="s">
        <v>88</v>
      </c>
      <c r="BM71" t="s">
        <v>69</v>
      </c>
      <c r="BN71" t="s">
        <v>69</v>
      </c>
      <c r="BO71" t="s">
        <v>69</v>
      </c>
      <c r="BP71" t="s">
        <v>69</v>
      </c>
    </row>
    <row r="72" spans="1:68" x14ac:dyDescent="0.25">
      <c r="A72" t="s">
        <v>67</v>
      </c>
      <c r="B72" t="s">
        <v>724</v>
      </c>
      <c r="C72" t="s">
        <v>69</v>
      </c>
      <c r="D72" t="s">
        <v>69</v>
      </c>
      <c r="E72" t="s">
        <v>69</v>
      </c>
      <c r="F72" t="s">
        <v>725</v>
      </c>
      <c r="G72" t="s">
        <v>69</v>
      </c>
      <c r="H72" t="s">
        <v>69</v>
      </c>
      <c r="I72" t="s">
        <v>726</v>
      </c>
      <c r="J72" t="s">
        <v>574</v>
      </c>
      <c r="K72" t="s">
        <v>69</v>
      </c>
      <c r="L72" t="s">
        <v>69</v>
      </c>
      <c r="M72" t="s">
        <v>69</v>
      </c>
      <c r="N72" t="s">
        <v>69</v>
      </c>
      <c r="O72" t="s">
        <v>69</v>
      </c>
      <c r="P72" t="s">
        <v>69</v>
      </c>
      <c r="Q72" t="s">
        <v>69</v>
      </c>
      <c r="R72" t="s">
        <v>69</v>
      </c>
      <c r="S72" t="s">
        <v>69</v>
      </c>
      <c r="T72" t="s">
        <v>727</v>
      </c>
      <c r="U72" t="s">
        <v>728</v>
      </c>
      <c r="V72" t="s">
        <v>69</v>
      </c>
      <c r="W72" t="s">
        <v>69</v>
      </c>
      <c r="X72" t="s">
        <v>69</v>
      </c>
      <c r="Y72" t="s">
        <v>69</v>
      </c>
      <c r="Z72" t="s">
        <v>69</v>
      </c>
      <c r="AA72" t="s">
        <v>69</v>
      </c>
      <c r="AB72" t="s">
        <v>69</v>
      </c>
      <c r="AC72" t="s">
        <v>69</v>
      </c>
      <c r="AD72" t="s">
        <v>69</v>
      </c>
      <c r="AE72" t="s">
        <v>69</v>
      </c>
      <c r="AF72">
        <v>6</v>
      </c>
      <c r="AG72">
        <v>6</v>
      </c>
      <c r="AH72" t="s">
        <v>69</v>
      </c>
      <c r="AI72" t="s">
        <v>69</v>
      </c>
      <c r="AJ72" t="s">
        <v>69</v>
      </c>
      <c r="AK72" t="s">
        <v>69</v>
      </c>
      <c r="AL72" t="s">
        <v>69</v>
      </c>
      <c r="AM72" t="s">
        <v>69</v>
      </c>
      <c r="AN72" t="s">
        <v>69</v>
      </c>
      <c r="AO72" t="s">
        <v>69</v>
      </c>
      <c r="AP72" t="s">
        <v>69</v>
      </c>
      <c r="AQ72" t="s">
        <v>69</v>
      </c>
      <c r="AR72" t="s">
        <v>198</v>
      </c>
      <c r="AS72">
        <v>2019</v>
      </c>
      <c r="AT72">
        <v>223</v>
      </c>
      <c r="AU72">
        <v>4</v>
      </c>
      <c r="AV72" t="s">
        <v>69</v>
      </c>
      <c r="AW72" t="s">
        <v>69</v>
      </c>
      <c r="AX72" t="s">
        <v>69</v>
      </c>
      <c r="AY72" t="s">
        <v>69</v>
      </c>
      <c r="AZ72">
        <v>2039</v>
      </c>
      <c r="BA72">
        <v>2053</v>
      </c>
      <c r="BB72" t="s">
        <v>69</v>
      </c>
      <c r="BC72" t="s">
        <v>729</v>
      </c>
      <c r="BD72" t="s">
        <v>69</v>
      </c>
      <c r="BE72" t="s">
        <v>69</v>
      </c>
      <c r="BF72" t="s">
        <v>69</v>
      </c>
      <c r="BG72" t="s">
        <v>69</v>
      </c>
      <c r="BH72" t="s">
        <v>69</v>
      </c>
      <c r="BI72" t="s">
        <v>69</v>
      </c>
      <c r="BJ72" t="s">
        <v>730</v>
      </c>
      <c r="BK72">
        <v>30851196</v>
      </c>
      <c r="BL72" t="s">
        <v>69</v>
      </c>
      <c r="BM72" t="s">
        <v>69</v>
      </c>
      <c r="BN72" t="s">
        <v>69</v>
      </c>
      <c r="BO72" t="s">
        <v>69</v>
      </c>
      <c r="BP72" t="s">
        <v>69</v>
      </c>
    </row>
    <row r="73" spans="1:68" x14ac:dyDescent="0.25">
      <c r="A73" t="s">
        <v>67</v>
      </c>
      <c r="B73" t="s">
        <v>731</v>
      </c>
      <c r="C73" t="s">
        <v>69</v>
      </c>
      <c r="D73" t="s">
        <v>69</v>
      </c>
      <c r="E73" t="s">
        <v>69</v>
      </c>
      <c r="F73" t="s">
        <v>732</v>
      </c>
      <c r="G73" t="s">
        <v>69</v>
      </c>
      <c r="H73" t="s">
        <v>69</v>
      </c>
      <c r="I73" t="s">
        <v>733</v>
      </c>
      <c r="J73" t="s">
        <v>406</v>
      </c>
      <c r="K73" t="s">
        <v>69</v>
      </c>
      <c r="L73" t="s">
        <v>69</v>
      </c>
      <c r="M73" t="s">
        <v>69</v>
      </c>
      <c r="N73" t="s">
        <v>69</v>
      </c>
      <c r="O73" t="s">
        <v>69</v>
      </c>
      <c r="P73" t="s">
        <v>69</v>
      </c>
      <c r="Q73" t="s">
        <v>69</v>
      </c>
      <c r="R73" t="s">
        <v>69</v>
      </c>
      <c r="S73" t="s">
        <v>69</v>
      </c>
      <c r="T73" t="s">
        <v>734</v>
      </c>
      <c r="U73" t="s">
        <v>735</v>
      </c>
      <c r="V73" t="s">
        <v>69</v>
      </c>
      <c r="W73" t="s">
        <v>69</v>
      </c>
      <c r="X73" t="s">
        <v>69</v>
      </c>
      <c r="Y73" t="s">
        <v>69</v>
      </c>
      <c r="Z73" t="s">
        <v>736</v>
      </c>
      <c r="AA73" t="s">
        <v>737</v>
      </c>
      <c r="AB73" t="s">
        <v>69</v>
      </c>
      <c r="AC73" t="s">
        <v>69</v>
      </c>
      <c r="AD73" t="s">
        <v>69</v>
      </c>
      <c r="AE73" t="s">
        <v>69</v>
      </c>
      <c r="AF73">
        <v>4</v>
      </c>
      <c r="AG73">
        <v>4</v>
      </c>
      <c r="AH73" t="s">
        <v>69</v>
      </c>
      <c r="AI73" t="s">
        <v>69</v>
      </c>
      <c r="AJ73" t="s">
        <v>69</v>
      </c>
      <c r="AK73" t="s">
        <v>69</v>
      </c>
      <c r="AL73" t="s">
        <v>69</v>
      </c>
      <c r="AM73" t="s">
        <v>69</v>
      </c>
      <c r="AN73" t="s">
        <v>69</v>
      </c>
      <c r="AO73" t="s">
        <v>69</v>
      </c>
      <c r="AP73" t="s">
        <v>69</v>
      </c>
      <c r="AQ73" t="s">
        <v>69</v>
      </c>
      <c r="AR73" t="s">
        <v>738</v>
      </c>
      <c r="AS73">
        <v>2019</v>
      </c>
      <c r="AT73">
        <v>17</v>
      </c>
      <c r="AU73">
        <v>5</v>
      </c>
      <c r="AV73" t="s">
        <v>69</v>
      </c>
      <c r="AW73" t="s">
        <v>69</v>
      </c>
      <c r="AX73" t="s">
        <v>69</v>
      </c>
      <c r="AY73" t="s">
        <v>69</v>
      </c>
      <c r="AZ73">
        <v>491</v>
      </c>
      <c r="BA73">
        <v>508</v>
      </c>
      <c r="BB73" t="s">
        <v>69</v>
      </c>
      <c r="BC73" t="s">
        <v>739</v>
      </c>
      <c r="BD73" t="s">
        <v>69</v>
      </c>
      <c r="BE73" t="s">
        <v>740</v>
      </c>
      <c r="BF73" t="s">
        <v>69</v>
      </c>
      <c r="BG73" t="s">
        <v>69</v>
      </c>
      <c r="BH73" t="s">
        <v>69</v>
      </c>
      <c r="BI73" t="s">
        <v>69</v>
      </c>
      <c r="BJ73" t="s">
        <v>741</v>
      </c>
      <c r="BK73" t="s">
        <v>69</v>
      </c>
      <c r="BL73" t="s">
        <v>69</v>
      </c>
      <c r="BM73" t="s">
        <v>69</v>
      </c>
      <c r="BN73" t="s">
        <v>69</v>
      </c>
      <c r="BO73" t="s">
        <v>69</v>
      </c>
      <c r="BP73" t="s">
        <v>69</v>
      </c>
    </row>
    <row r="74" spans="1:68" x14ac:dyDescent="0.25">
      <c r="A74" t="s">
        <v>67</v>
      </c>
      <c r="B74" t="s">
        <v>320</v>
      </c>
      <c r="C74" t="s">
        <v>69</v>
      </c>
      <c r="D74" t="s">
        <v>69</v>
      </c>
      <c r="E74" t="s">
        <v>69</v>
      </c>
      <c r="F74" t="s">
        <v>321</v>
      </c>
      <c r="G74" t="s">
        <v>69</v>
      </c>
      <c r="H74" t="s">
        <v>69</v>
      </c>
      <c r="I74" t="s">
        <v>742</v>
      </c>
      <c r="J74" t="s">
        <v>72</v>
      </c>
      <c r="K74" t="s">
        <v>69</v>
      </c>
      <c r="L74" t="s">
        <v>69</v>
      </c>
      <c r="M74" t="s">
        <v>69</v>
      </c>
      <c r="N74" t="s">
        <v>69</v>
      </c>
      <c r="O74" t="s">
        <v>69</v>
      </c>
      <c r="P74" t="s">
        <v>69</v>
      </c>
      <c r="Q74" t="s">
        <v>69</v>
      </c>
      <c r="R74" t="s">
        <v>69</v>
      </c>
      <c r="S74" t="s">
        <v>69</v>
      </c>
      <c r="T74" t="s">
        <v>743</v>
      </c>
      <c r="U74" t="s">
        <v>744</v>
      </c>
      <c r="V74" t="s">
        <v>69</v>
      </c>
      <c r="W74" t="s">
        <v>69</v>
      </c>
      <c r="X74" t="s">
        <v>69</v>
      </c>
      <c r="Y74" t="s">
        <v>69</v>
      </c>
      <c r="Z74" t="s">
        <v>745</v>
      </c>
      <c r="AA74" t="s">
        <v>746</v>
      </c>
      <c r="AB74" t="s">
        <v>69</v>
      </c>
      <c r="AC74" t="s">
        <v>69</v>
      </c>
      <c r="AD74" t="s">
        <v>69</v>
      </c>
      <c r="AE74" t="s">
        <v>69</v>
      </c>
      <c r="AF74">
        <v>5</v>
      </c>
      <c r="AG74">
        <v>5</v>
      </c>
      <c r="AH74" t="s">
        <v>69</v>
      </c>
      <c r="AI74" t="s">
        <v>69</v>
      </c>
      <c r="AJ74" t="s">
        <v>69</v>
      </c>
      <c r="AK74" t="s">
        <v>69</v>
      </c>
      <c r="AL74" t="s">
        <v>69</v>
      </c>
      <c r="AM74" t="s">
        <v>69</v>
      </c>
      <c r="AN74" t="s">
        <v>69</v>
      </c>
      <c r="AO74" t="s">
        <v>69</v>
      </c>
      <c r="AP74" t="s">
        <v>69</v>
      </c>
      <c r="AQ74" t="s">
        <v>69</v>
      </c>
      <c r="AR74" t="s">
        <v>198</v>
      </c>
      <c r="AS74">
        <v>2019</v>
      </c>
      <c r="AT74">
        <v>28</v>
      </c>
      <c r="AU74">
        <v>17</v>
      </c>
      <c r="AV74" t="s">
        <v>69</v>
      </c>
      <c r="AW74" t="s">
        <v>69</v>
      </c>
      <c r="AX74" t="s">
        <v>69</v>
      </c>
      <c r="AY74" t="s">
        <v>69</v>
      </c>
      <c r="AZ74">
        <v>3869</v>
      </c>
      <c r="BA74">
        <v>3886</v>
      </c>
      <c r="BB74" t="s">
        <v>69</v>
      </c>
      <c r="BC74" t="s">
        <v>747</v>
      </c>
      <c r="BD74" t="s">
        <v>69</v>
      </c>
      <c r="BE74" t="s">
        <v>740</v>
      </c>
      <c r="BF74" t="s">
        <v>69</v>
      </c>
      <c r="BG74" t="s">
        <v>69</v>
      </c>
      <c r="BH74" t="s">
        <v>69</v>
      </c>
      <c r="BI74" t="s">
        <v>69</v>
      </c>
      <c r="BJ74" t="s">
        <v>748</v>
      </c>
      <c r="BK74">
        <v>31340408</v>
      </c>
      <c r="BL74" t="s">
        <v>749</v>
      </c>
      <c r="BM74" t="s">
        <v>69</v>
      </c>
      <c r="BN74" t="s">
        <v>69</v>
      </c>
      <c r="BO74" t="s">
        <v>69</v>
      </c>
      <c r="BP74" t="s">
        <v>69</v>
      </c>
    </row>
    <row r="75" spans="1:68" x14ac:dyDescent="0.25">
      <c r="A75" t="s">
        <v>67</v>
      </c>
      <c r="B75" t="s">
        <v>750</v>
      </c>
      <c r="C75" t="s">
        <v>69</v>
      </c>
      <c r="D75" t="s">
        <v>69</v>
      </c>
      <c r="E75" t="s">
        <v>69</v>
      </c>
      <c r="F75" t="s">
        <v>751</v>
      </c>
      <c r="G75" t="s">
        <v>69</v>
      </c>
      <c r="H75" t="s">
        <v>69</v>
      </c>
      <c r="I75" t="s">
        <v>752</v>
      </c>
      <c r="J75" t="s">
        <v>127</v>
      </c>
      <c r="K75" t="s">
        <v>69</v>
      </c>
      <c r="L75" t="s">
        <v>69</v>
      </c>
      <c r="M75" t="s">
        <v>69</v>
      </c>
      <c r="N75" t="s">
        <v>69</v>
      </c>
      <c r="O75" t="s">
        <v>69</v>
      </c>
      <c r="P75" t="s">
        <v>69</v>
      </c>
      <c r="Q75" t="s">
        <v>69</v>
      </c>
      <c r="R75" t="s">
        <v>69</v>
      </c>
      <c r="S75" t="s">
        <v>69</v>
      </c>
      <c r="T75" t="s">
        <v>753</v>
      </c>
      <c r="U75" t="s">
        <v>754</v>
      </c>
      <c r="V75" t="s">
        <v>69</v>
      </c>
      <c r="W75" t="s">
        <v>69</v>
      </c>
      <c r="X75" t="s">
        <v>69</v>
      </c>
      <c r="Y75" t="s">
        <v>69</v>
      </c>
      <c r="Z75" t="s">
        <v>755</v>
      </c>
      <c r="AA75" t="s">
        <v>756</v>
      </c>
      <c r="AB75" t="s">
        <v>69</v>
      </c>
      <c r="AC75" t="s">
        <v>69</v>
      </c>
      <c r="AD75" t="s">
        <v>69</v>
      </c>
      <c r="AE75" t="s">
        <v>69</v>
      </c>
      <c r="AF75">
        <v>3</v>
      </c>
      <c r="AG75">
        <v>3</v>
      </c>
      <c r="AH75" t="s">
        <v>69</v>
      </c>
      <c r="AI75" t="s">
        <v>69</v>
      </c>
      <c r="AJ75" t="s">
        <v>69</v>
      </c>
      <c r="AK75" t="s">
        <v>69</v>
      </c>
      <c r="AL75" t="s">
        <v>69</v>
      </c>
      <c r="AM75" t="s">
        <v>69</v>
      </c>
      <c r="AN75" t="s">
        <v>69</v>
      </c>
      <c r="AO75" t="s">
        <v>69</v>
      </c>
      <c r="AP75" t="s">
        <v>69</v>
      </c>
      <c r="AQ75" t="s">
        <v>69</v>
      </c>
      <c r="AR75" t="s">
        <v>757</v>
      </c>
      <c r="AS75">
        <v>2019</v>
      </c>
      <c r="AT75">
        <v>124</v>
      </c>
      <c r="AU75">
        <v>3</v>
      </c>
      <c r="AV75" t="s">
        <v>69</v>
      </c>
      <c r="AW75" t="s">
        <v>69</v>
      </c>
      <c r="AX75" t="s">
        <v>69</v>
      </c>
      <c r="AY75" t="s">
        <v>69</v>
      </c>
      <c r="AZ75">
        <v>499</v>
      </c>
      <c r="BA75">
        <v>512</v>
      </c>
      <c r="BB75" t="s">
        <v>69</v>
      </c>
      <c r="BC75" t="s">
        <v>758</v>
      </c>
      <c r="BD75" t="s">
        <v>69</v>
      </c>
      <c r="BE75" t="s">
        <v>69</v>
      </c>
      <c r="BF75" t="s">
        <v>69</v>
      </c>
      <c r="BG75" t="s">
        <v>69</v>
      </c>
      <c r="BH75" t="s">
        <v>69</v>
      </c>
      <c r="BI75" t="s">
        <v>69</v>
      </c>
      <c r="BJ75" t="s">
        <v>759</v>
      </c>
      <c r="BK75">
        <v>31219156</v>
      </c>
      <c r="BL75" t="s">
        <v>402</v>
      </c>
      <c r="BM75" t="s">
        <v>69</v>
      </c>
      <c r="BN75" t="s">
        <v>69</v>
      </c>
      <c r="BO75" t="s">
        <v>69</v>
      </c>
      <c r="BP75" t="s">
        <v>69</v>
      </c>
    </row>
    <row r="76" spans="1:68" x14ac:dyDescent="0.25">
      <c r="A76" t="s">
        <v>67</v>
      </c>
      <c r="B76" t="s">
        <v>760</v>
      </c>
      <c r="C76" t="s">
        <v>69</v>
      </c>
      <c r="D76" t="s">
        <v>69</v>
      </c>
      <c r="E76" t="s">
        <v>69</v>
      </c>
      <c r="F76" t="s">
        <v>761</v>
      </c>
      <c r="G76" t="s">
        <v>69</v>
      </c>
      <c r="H76" t="s">
        <v>69</v>
      </c>
      <c r="I76" t="s">
        <v>762</v>
      </c>
      <c r="J76" t="s">
        <v>72</v>
      </c>
      <c r="K76" t="s">
        <v>69</v>
      </c>
      <c r="L76" t="s">
        <v>69</v>
      </c>
      <c r="M76" t="s">
        <v>69</v>
      </c>
      <c r="N76" t="s">
        <v>69</v>
      </c>
      <c r="O76" t="s">
        <v>69</v>
      </c>
      <c r="P76" t="s">
        <v>69</v>
      </c>
      <c r="Q76" t="s">
        <v>69</v>
      </c>
      <c r="R76" t="s">
        <v>69</v>
      </c>
      <c r="S76" t="s">
        <v>69</v>
      </c>
      <c r="T76" t="s">
        <v>763</v>
      </c>
      <c r="U76" t="s">
        <v>764</v>
      </c>
      <c r="V76" t="s">
        <v>69</v>
      </c>
      <c r="W76" t="s">
        <v>69</v>
      </c>
      <c r="X76" t="s">
        <v>69</v>
      </c>
      <c r="Y76" t="s">
        <v>69</v>
      </c>
      <c r="Z76" t="s">
        <v>69</v>
      </c>
      <c r="AA76" t="s">
        <v>765</v>
      </c>
      <c r="AB76" t="s">
        <v>69</v>
      </c>
      <c r="AC76" t="s">
        <v>69</v>
      </c>
      <c r="AD76" t="s">
        <v>69</v>
      </c>
      <c r="AE76" t="s">
        <v>69</v>
      </c>
      <c r="AF76">
        <v>3</v>
      </c>
      <c r="AG76">
        <v>4</v>
      </c>
      <c r="AH76" t="s">
        <v>69</v>
      </c>
      <c r="AI76" t="s">
        <v>69</v>
      </c>
      <c r="AJ76" t="s">
        <v>69</v>
      </c>
      <c r="AK76" t="s">
        <v>69</v>
      </c>
      <c r="AL76" t="s">
        <v>69</v>
      </c>
      <c r="AM76" t="s">
        <v>69</v>
      </c>
      <c r="AN76" t="s">
        <v>69</v>
      </c>
      <c r="AO76" t="s">
        <v>69</v>
      </c>
      <c r="AP76" t="s">
        <v>69</v>
      </c>
      <c r="AQ76" t="s">
        <v>69</v>
      </c>
      <c r="AR76" t="s">
        <v>229</v>
      </c>
      <c r="AS76">
        <v>2019</v>
      </c>
      <c r="AT76">
        <v>28</v>
      </c>
      <c r="AU76">
        <v>15</v>
      </c>
      <c r="AV76" t="s">
        <v>69</v>
      </c>
      <c r="AW76" t="s">
        <v>69</v>
      </c>
      <c r="AX76" t="s">
        <v>69</v>
      </c>
      <c r="AY76" t="s">
        <v>69</v>
      </c>
      <c r="AZ76">
        <v>3572</v>
      </c>
      <c r="BA76">
        <v>3586</v>
      </c>
      <c r="BB76" t="s">
        <v>69</v>
      </c>
      <c r="BC76" t="s">
        <v>766</v>
      </c>
      <c r="BD76" t="s">
        <v>69</v>
      </c>
      <c r="BE76" t="s">
        <v>740</v>
      </c>
      <c r="BF76" t="s">
        <v>69</v>
      </c>
      <c r="BG76" t="s">
        <v>69</v>
      </c>
      <c r="BH76" t="s">
        <v>69</v>
      </c>
      <c r="BI76" t="s">
        <v>69</v>
      </c>
      <c r="BJ76" t="s">
        <v>767</v>
      </c>
      <c r="BK76">
        <v>31233641</v>
      </c>
      <c r="BL76" t="s">
        <v>524</v>
      </c>
      <c r="BM76" t="s">
        <v>69</v>
      </c>
      <c r="BN76" t="s">
        <v>69</v>
      </c>
      <c r="BO76" t="s">
        <v>69</v>
      </c>
      <c r="BP76" t="s">
        <v>69</v>
      </c>
    </row>
    <row r="77" spans="1:68" x14ac:dyDescent="0.25">
      <c r="A77" t="s">
        <v>67</v>
      </c>
      <c r="B77" t="s">
        <v>768</v>
      </c>
      <c r="C77" t="s">
        <v>69</v>
      </c>
      <c r="D77" t="s">
        <v>69</v>
      </c>
      <c r="E77" t="s">
        <v>69</v>
      </c>
      <c r="F77" t="s">
        <v>769</v>
      </c>
      <c r="G77" t="s">
        <v>69</v>
      </c>
      <c r="H77" t="s">
        <v>69</v>
      </c>
      <c r="I77" t="s">
        <v>770</v>
      </c>
      <c r="J77" t="s">
        <v>717</v>
      </c>
      <c r="K77" t="s">
        <v>69</v>
      </c>
      <c r="L77" t="s">
        <v>69</v>
      </c>
      <c r="M77" t="s">
        <v>69</v>
      </c>
      <c r="N77" t="s">
        <v>69</v>
      </c>
      <c r="O77" t="s">
        <v>69</v>
      </c>
      <c r="P77" t="s">
        <v>69</v>
      </c>
      <c r="Q77" t="s">
        <v>69</v>
      </c>
      <c r="R77" t="s">
        <v>69</v>
      </c>
      <c r="S77" t="s">
        <v>69</v>
      </c>
      <c r="T77" t="s">
        <v>771</v>
      </c>
      <c r="U77" t="s">
        <v>772</v>
      </c>
      <c r="V77" t="s">
        <v>69</v>
      </c>
      <c r="W77" t="s">
        <v>69</v>
      </c>
      <c r="X77" t="s">
        <v>69</v>
      </c>
      <c r="Y77" t="s">
        <v>69</v>
      </c>
      <c r="Z77" t="s">
        <v>69</v>
      </c>
      <c r="AA77" t="s">
        <v>773</v>
      </c>
      <c r="AB77" t="s">
        <v>69</v>
      </c>
      <c r="AC77" t="s">
        <v>69</v>
      </c>
      <c r="AD77" t="s">
        <v>69</v>
      </c>
      <c r="AE77" t="s">
        <v>69</v>
      </c>
      <c r="AF77">
        <v>4</v>
      </c>
      <c r="AG77">
        <v>4</v>
      </c>
      <c r="AH77" t="s">
        <v>69</v>
      </c>
      <c r="AI77" t="s">
        <v>69</v>
      </c>
      <c r="AJ77" t="s">
        <v>69</v>
      </c>
      <c r="AK77" t="s">
        <v>69</v>
      </c>
      <c r="AL77" t="s">
        <v>69</v>
      </c>
      <c r="AM77" t="s">
        <v>69</v>
      </c>
      <c r="AN77" t="s">
        <v>69</v>
      </c>
      <c r="AO77" t="s">
        <v>69</v>
      </c>
      <c r="AP77" t="s">
        <v>69</v>
      </c>
      <c r="AQ77" t="s">
        <v>69</v>
      </c>
      <c r="AR77" t="s">
        <v>229</v>
      </c>
      <c r="AS77">
        <v>2019</v>
      </c>
      <c r="AT77">
        <v>11</v>
      </c>
      <c r="AU77">
        <v>8</v>
      </c>
      <c r="AV77" t="s">
        <v>69</v>
      </c>
      <c r="AW77" t="s">
        <v>69</v>
      </c>
      <c r="AX77" t="s">
        <v>69</v>
      </c>
      <c r="AY77" t="s">
        <v>69</v>
      </c>
      <c r="AZ77" t="s">
        <v>69</v>
      </c>
      <c r="BA77" t="s">
        <v>69</v>
      </c>
      <c r="BB77">
        <v>126</v>
      </c>
      <c r="BC77" t="s">
        <v>774</v>
      </c>
      <c r="BD77" t="s">
        <v>69</v>
      </c>
      <c r="BE77" t="s">
        <v>69</v>
      </c>
      <c r="BF77" t="s">
        <v>69</v>
      </c>
      <c r="BG77" t="s">
        <v>69</v>
      </c>
      <c r="BH77" t="s">
        <v>69</v>
      </c>
      <c r="BI77" t="s">
        <v>69</v>
      </c>
      <c r="BJ77" t="s">
        <v>775</v>
      </c>
      <c r="BK77" t="s">
        <v>69</v>
      </c>
      <c r="BL77" t="s">
        <v>88</v>
      </c>
      <c r="BM77" t="s">
        <v>69</v>
      </c>
      <c r="BN77" t="s">
        <v>69</v>
      </c>
      <c r="BO77" t="s">
        <v>69</v>
      </c>
      <c r="BP77" t="s">
        <v>69</v>
      </c>
    </row>
    <row r="78" spans="1:68" x14ac:dyDescent="0.25">
      <c r="A78" t="s">
        <v>67</v>
      </c>
      <c r="B78" t="s">
        <v>776</v>
      </c>
      <c r="C78" t="s">
        <v>69</v>
      </c>
      <c r="D78" t="s">
        <v>69</v>
      </c>
      <c r="E78" t="s">
        <v>69</v>
      </c>
      <c r="F78" t="s">
        <v>777</v>
      </c>
      <c r="G78" t="s">
        <v>69</v>
      </c>
      <c r="H78" t="s">
        <v>69</v>
      </c>
      <c r="I78" t="s">
        <v>778</v>
      </c>
      <c r="J78" t="s">
        <v>332</v>
      </c>
      <c r="K78" t="s">
        <v>69</v>
      </c>
      <c r="L78" t="s">
        <v>69</v>
      </c>
      <c r="M78" t="s">
        <v>69</v>
      </c>
      <c r="N78" t="s">
        <v>69</v>
      </c>
      <c r="O78" t="s">
        <v>69</v>
      </c>
      <c r="P78" t="s">
        <v>69</v>
      </c>
      <c r="Q78" t="s">
        <v>69</v>
      </c>
      <c r="R78" t="s">
        <v>69</v>
      </c>
      <c r="S78" t="s">
        <v>69</v>
      </c>
      <c r="T78" t="s">
        <v>779</v>
      </c>
      <c r="U78" t="s">
        <v>780</v>
      </c>
      <c r="V78" t="s">
        <v>69</v>
      </c>
      <c r="W78" t="s">
        <v>69</v>
      </c>
      <c r="X78" t="s">
        <v>69</v>
      </c>
      <c r="Y78" t="s">
        <v>69</v>
      </c>
      <c r="Z78" t="s">
        <v>781</v>
      </c>
      <c r="AA78" t="s">
        <v>782</v>
      </c>
      <c r="AB78" t="s">
        <v>69</v>
      </c>
      <c r="AC78" t="s">
        <v>69</v>
      </c>
      <c r="AD78" t="s">
        <v>69</v>
      </c>
      <c r="AE78" t="s">
        <v>69</v>
      </c>
      <c r="AF78">
        <v>3</v>
      </c>
      <c r="AG78">
        <v>3</v>
      </c>
      <c r="AH78" t="s">
        <v>69</v>
      </c>
      <c r="AI78" t="s">
        <v>69</v>
      </c>
      <c r="AJ78" t="s">
        <v>69</v>
      </c>
      <c r="AK78" t="s">
        <v>69</v>
      </c>
      <c r="AL78" t="s">
        <v>69</v>
      </c>
      <c r="AM78" t="s">
        <v>69</v>
      </c>
      <c r="AN78" t="s">
        <v>69</v>
      </c>
      <c r="AO78" t="s">
        <v>69</v>
      </c>
      <c r="AP78" t="s">
        <v>69</v>
      </c>
      <c r="AQ78" t="s">
        <v>69</v>
      </c>
      <c r="AR78" t="s">
        <v>229</v>
      </c>
      <c r="AS78">
        <v>2019</v>
      </c>
      <c r="AT78">
        <v>137</v>
      </c>
      <c r="AU78" t="s">
        <v>69</v>
      </c>
      <c r="AV78" t="s">
        <v>69</v>
      </c>
      <c r="AW78" t="s">
        <v>69</v>
      </c>
      <c r="AX78" t="s">
        <v>69</v>
      </c>
      <c r="AY78" t="s">
        <v>69</v>
      </c>
      <c r="AZ78">
        <v>138</v>
      </c>
      <c r="BA78">
        <v>145</v>
      </c>
      <c r="BB78" t="s">
        <v>69</v>
      </c>
      <c r="BC78" t="s">
        <v>783</v>
      </c>
      <c r="BD78" t="s">
        <v>69</v>
      </c>
      <c r="BE78" t="s">
        <v>69</v>
      </c>
      <c r="BF78" t="s">
        <v>69</v>
      </c>
      <c r="BG78" t="s">
        <v>69</v>
      </c>
      <c r="BH78" t="s">
        <v>69</v>
      </c>
      <c r="BI78" t="s">
        <v>69</v>
      </c>
      <c r="BJ78" t="s">
        <v>784</v>
      </c>
      <c r="BK78">
        <v>31085325</v>
      </c>
      <c r="BL78" t="s">
        <v>551</v>
      </c>
      <c r="BM78" t="s">
        <v>69</v>
      </c>
      <c r="BN78" t="s">
        <v>69</v>
      </c>
      <c r="BO78" t="s">
        <v>69</v>
      </c>
      <c r="BP78" t="s">
        <v>69</v>
      </c>
    </row>
    <row r="79" spans="1:68" x14ac:dyDescent="0.25">
      <c r="A79" t="s">
        <v>67</v>
      </c>
      <c r="B79" t="s">
        <v>785</v>
      </c>
      <c r="C79" t="s">
        <v>69</v>
      </c>
      <c r="D79" t="s">
        <v>69</v>
      </c>
      <c r="E79" t="s">
        <v>69</v>
      </c>
      <c r="F79" t="s">
        <v>786</v>
      </c>
      <c r="G79" t="s">
        <v>69</v>
      </c>
      <c r="H79" t="s">
        <v>69</v>
      </c>
      <c r="I79" t="s">
        <v>787</v>
      </c>
      <c r="J79" t="s">
        <v>717</v>
      </c>
      <c r="K79" t="s">
        <v>69</v>
      </c>
      <c r="L79" t="s">
        <v>69</v>
      </c>
      <c r="M79" t="s">
        <v>69</v>
      </c>
      <c r="N79" t="s">
        <v>69</v>
      </c>
      <c r="O79" t="s">
        <v>69</v>
      </c>
      <c r="P79" t="s">
        <v>69</v>
      </c>
      <c r="Q79" t="s">
        <v>69</v>
      </c>
      <c r="R79" t="s">
        <v>69</v>
      </c>
      <c r="S79" t="s">
        <v>69</v>
      </c>
      <c r="T79" t="s">
        <v>788</v>
      </c>
      <c r="U79" t="s">
        <v>789</v>
      </c>
      <c r="V79" t="s">
        <v>69</v>
      </c>
      <c r="W79" t="s">
        <v>69</v>
      </c>
      <c r="X79" t="s">
        <v>69</v>
      </c>
      <c r="Y79" t="s">
        <v>69</v>
      </c>
      <c r="Z79" t="s">
        <v>790</v>
      </c>
      <c r="AA79" t="s">
        <v>791</v>
      </c>
      <c r="AB79" t="s">
        <v>69</v>
      </c>
      <c r="AC79" t="s">
        <v>69</v>
      </c>
      <c r="AD79" t="s">
        <v>69</v>
      </c>
      <c r="AE79" t="s">
        <v>69</v>
      </c>
      <c r="AF79">
        <v>8</v>
      </c>
      <c r="AG79">
        <v>8</v>
      </c>
      <c r="AH79" t="s">
        <v>69</v>
      </c>
      <c r="AI79" t="s">
        <v>69</v>
      </c>
      <c r="AJ79" t="s">
        <v>69</v>
      </c>
      <c r="AK79" t="s">
        <v>69</v>
      </c>
      <c r="AL79" t="s">
        <v>69</v>
      </c>
      <c r="AM79" t="s">
        <v>69</v>
      </c>
      <c r="AN79" t="s">
        <v>69</v>
      </c>
      <c r="AO79" t="s">
        <v>69</v>
      </c>
      <c r="AP79" t="s">
        <v>69</v>
      </c>
      <c r="AQ79" t="s">
        <v>69</v>
      </c>
      <c r="AR79" t="s">
        <v>306</v>
      </c>
      <c r="AS79">
        <v>2019</v>
      </c>
      <c r="AT79">
        <v>11</v>
      </c>
      <c r="AU79">
        <v>7</v>
      </c>
      <c r="AV79" t="s">
        <v>69</v>
      </c>
      <c r="AW79" t="s">
        <v>69</v>
      </c>
      <c r="AX79" t="s">
        <v>69</v>
      </c>
      <c r="AY79" t="s">
        <v>69</v>
      </c>
      <c r="AZ79" t="s">
        <v>69</v>
      </c>
      <c r="BA79" t="s">
        <v>69</v>
      </c>
      <c r="BB79">
        <v>108</v>
      </c>
      <c r="BC79" t="s">
        <v>792</v>
      </c>
      <c r="BD79" t="s">
        <v>69</v>
      </c>
      <c r="BE79" t="s">
        <v>69</v>
      </c>
      <c r="BF79" t="s">
        <v>69</v>
      </c>
      <c r="BG79" t="s">
        <v>69</v>
      </c>
      <c r="BH79" t="s">
        <v>69</v>
      </c>
      <c r="BI79" t="s">
        <v>69</v>
      </c>
      <c r="BJ79" t="s">
        <v>793</v>
      </c>
      <c r="BK79" t="s">
        <v>69</v>
      </c>
      <c r="BL79" t="s">
        <v>202</v>
      </c>
      <c r="BM79" t="s">
        <v>69</v>
      </c>
      <c r="BN79" t="s">
        <v>69</v>
      </c>
      <c r="BO79" t="s">
        <v>69</v>
      </c>
      <c r="BP79" t="s">
        <v>69</v>
      </c>
    </row>
    <row r="80" spans="1:68" x14ac:dyDescent="0.25">
      <c r="A80" t="s">
        <v>67</v>
      </c>
      <c r="B80" t="s">
        <v>794</v>
      </c>
      <c r="C80" t="s">
        <v>69</v>
      </c>
      <c r="D80" t="s">
        <v>69</v>
      </c>
      <c r="E80" t="s">
        <v>69</v>
      </c>
      <c r="F80" t="s">
        <v>795</v>
      </c>
      <c r="G80" t="s">
        <v>69</v>
      </c>
      <c r="H80" t="s">
        <v>69</v>
      </c>
      <c r="I80" t="s">
        <v>796</v>
      </c>
      <c r="J80" t="s">
        <v>206</v>
      </c>
      <c r="K80" t="s">
        <v>69</v>
      </c>
      <c r="L80" t="s">
        <v>69</v>
      </c>
      <c r="M80" t="s">
        <v>69</v>
      </c>
      <c r="N80" t="s">
        <v>69</v>
      </c>
      <c r="O80" t="s">
        <v>69</v>
      </c>
      <c r="P80" t="s">
        <v>69</v>
      </c>
      <c r="Q80" t="s">
        <v>69</v>
      </c>
      <c r="R80" t="s">
        <v>69</v>
      </c>
      <c r="S80" t="s">
        <v>69</v>
      </c>
      <c r="T80" t="s">
        <v>797</v>
      </c>
      <c r="U80" t="s">
        <v>798</v>
      </c>
      <c r="V80" t="s">
        <v>69</v>
      </c>
      <c r="W80" t="s">
        <v>69</v>
      </c>
      <c r="X80" t="s">
        <v>69</v>
      </c>
      <c r="Y80" t="s">
        <v>69</v>
      </c>
      <c r="Z80" t="s">
        <v>799</v>
      </c>
      <c r="AA80" t="s">
        <v>800</v>
      </c>
      <c r="AB80" t="s">
        <v>69</v>
      </c>
      <c r="AC80" t="s">
        <v>69</v>
      </c>
      <c r="AD80" t="s">
        <v>69</v>
      </c>
      <c r="AE80" t="s">
        <v>69</v>
      </c>
      <c r="AF80">
        <v>4</v>
      </c>
      <c r="AG80">
        <v>4</v>
      </c>
      <c r="AH80" t="s">
        <v>69</v>
      </c>
      <c r="AI80" t="s">
        <v>69</v>
      </c>
      <c r="AJ80" t="s">
        <v>69</v>
      </c>
      <c r="AK80" t="s">
        <v>69</v>
      </c>
      <c r="AL80" t="s">
        <v>69</v>
      </c>
      <c r="AM80" t="s">
        <v>69</v>
      </c>
      <c r="AN80" t="s">
        <v>69</v>
      </c>
      <c r="AO80" t="s">
        <v>69</v>
      </c>
      <c r="AP80" t="s">
        <v>69</v>
      </c>
      <c r="AQ80" t="s">
        <v>69</v>
      </c>
      <c r="AR80" t="s">
        <v>306</v>
      </c>
      <c r="AS80">
        <v>2019</v>
      </c>
      <c r="AT80">
        <v>9</v>
      </c>
      <c r="AU80">
        <v>13</v>
      </c>
      <c r="AV80" t="s">
        <v>69</v>
      </c>
      <c r="AW80" t="s">
        <v>69</v>
      </c>
      <c r="AX80" t="s">
        <v>69</v>
      </c>
      <c r="AY80" t="s">
        <v>69</v>
      </c>
      <c r="AZ80">
        <v>7528</v>
      </c>
      <c r="BA80">
        <v>7548</v>
      </c>
      <c r="BB80" t="s">
        <v>69</v>
      </c>
      <c r="BC80" t="s">
        <v>801</v>
      </c>
      <c r="BD80" t="s">
        <v>69</v>
      </c>
      <c r="BE80" t="s">
        <v>69</v>
      </c>
      <c r="BF80" t="s">
        <v>69</v>
      </c>
      <c r="BG80" t="s">
        <v>69</v>
      </c>
      <c r="BH80" t="s">
        <v>69</v>
      </c>
      <c r="BI80" t="s">
        <v>69</v>
      </c>
      <c r="BJ80" t="s">
        <v>802</v>
      </c>
      <c r="BK80">
        <v>31346420</v>
      </c>
      <c r="BL80" t="s">
        <v>88</v>
      </c>
      <c r="BM80" t="s">
        <v>69</v>
      </c>
      <c r="BN80" t="s">
        <v>69</v>
      </c>
      <c r="BO80" t="s">
        <v>69</v>
      </c>
      <c r="BP80" t="s">
        <v>69</v>
      </c>
    </row>
    <row r="81" spans="1:68" x14ac:dyDescent="0.25">
      <c r="A81" t="s">
        <v>67</v>
      </c>
      <c r="B81" t="s">
        <v>803</v>
      </c>
      <c r="C81" t="s">
        <v>69</v>
      </c>
      <c r="D81" t="s">
        <v>69</v>
      </c>
      <c r="E81" t="s">
        <v>69</v>
      </c>
      <c r="F81" t="s">
        <v>804</v>
      </c>
      <c r="G81" t="s">
        <v>69</v>
      </c>
      <c r="H81" t="s">
        <v>69</v>
      </c>
      <c r="I81" t="s">
        <v>805</v>
      </c>
      <c r="J81" t="s">
        <v>806</v>
      </c>
      <c r="K81" t="s">
        <v>69</v>
      </c>
      <c r="L81" t="s">
        <v>69</v>
      </c>
      <c r="M81" t="s">
        <v>69</v>
      </c>
      <c r="N81" t="s">
        <v>69</v>
      </c>
      <c r="O81" t="s">
        <v>69</v>
      </c>
      <c r="P81" t="s">
        <v>69</v>
      </c>
      <c r="Q81" t="s">
        <v>69</v>
      </c>
      <c r="R81" t="s">
        <v>69</v>
      </c>
      <c r="S81" t="s">
        <v>69</v>
      </c>
      <c r="T81" t="s">
        <v>807</v>
      </c>
      <c r="U81" t="s">
        <v>808</v>
      </c>
      <c r="V81" t="s">
        <v>69</v>
      </c>
      <c r="W81" t="s">
        <v>69</v>
      </c>
      <c r="X81" t="s">
        <v>69</v>
      </c>
      <c r="Y81" t="s">
        <v>69</v>
      </c>
      <c r="Z81" t="s">
        <v>809</v>
      </c>
      <c r="AA81" t="s">
        <v>810</v>
      </c>
      <c r="AB81" t="s">
        <v>69</v>
      </c>
      <c r="AC81" t="s">
        <v>69</v>
      </c>
      <c r="AD81" t="s">
        <v>69</v>
      </c>
      <c r="AE81" t="s">
        <v>69</v>
      </c>
      <c r="AF81">
        <v>1</v>
      </c>
      <c r="AG81">
        <v>1</v>
      </c>
      <c r="AH81" t="s">
        <v>69</v>
      </c>
      <c r="AI81" t="s">
        <v>69</v>
      </c>
      <c r="AJ81" t="s">
        <v>69</v>
      </c>
      <c r="AK81" t="s">
        <v>69</v>
      </c>
      <c r="AL81" t="s">
        <v>69</v>
      </c>
      <c r="AM81" t="s">
        <v>69</v>
      </c>
      <c r="AN81" t="s">
        <v>69</v>
      </c>
      <c r="AO81" t="s">
        <v>69</v>
      </c>
      <c r="AP81" t="s">
        <v>69</v>
      </c>
      <c r="AQ81" t="s">
        <v>69</v>
      </c>
      <c r="AR81" t="s">
        <v>738</v>
      </c>
      <c r="AS81">
        <v>2019</v>
      </c>
      <c r="AT81">
        <v>30</v>
      </c>
      <c r="AU81">
        <v>5</v>
      </c>
      <c r="AV81" t="s">
        <v>69</v>
      </c>
      <c r="AW81" t="s">
        <v>69</v>
      </c>
      <c r="AX81" t="s">
        <v>69</v>
      </c>
      <c r="AY81" t="s">
        <v>69</v>
      </c>
      <c r="AZ81">
        <v>702</v>
      </c>
      <c r="BA81">
        <v>712</v>
      </c>
      <c r="BB81" t="s">
        <v>69</v>
      </c>
      <c r="BC81" t="s">
        <v>811</v>
      </c>
      <c r="BD81" t="s">
        <v>69</v>
      </c>
      <c r="BE81" t="s">
        <v>812</v>
      </c>
      <c r="BF81" t="s">
        <v>69</v>
      </c>
      <c r="BG81" t="s">
        <v>69</v>
      </c>
      <c r="BH81" t="s">
        <v>69</v>
      </c>
      <c r="BI81" t="s">
        <v>69</v>
      </c>
      <c r="BJ81" t="s">
        <v>813</v>
      </c>
      <c r="BK81">
        <v>31208245</v>
      </c>
      <c r="BL81" t="s">
        <v>69</v>
      </c>
      <c r="BM81" t="s">
        <v>69</v>
      </c>
      <c r="BN81" t="s">
        <v>69</v>
      </c>
      <c r="BO81" t="s">
        <v>69</v>
      </c>
      <c r="BP81" t="s">
        <v>69</v>
      </c>
    </row>
    <row r="82" spans="1:68" x14ac:dyDescent="0.25">
      <c r="A82" t="s">
        <v>67</v>
      </c>
      <c r="B82" t="s">
        <v>814</v>
      </c>
      <c r="C82" t="s">
        <v>69</v>
      </c>
      <c r="D82" t="s">
        <v>69</v>
      </c>
      <c r="E82" t="s">
        <v>69</v>
      </c>
      <c r="F82" t="s">
        <v>815</v>
      </c>
      <c r="G82" t="s">
        <v>69</v>
      </c>
      <c r="H82" t="s">
        <v>69</v>
      </c>
      <c r="I82" t="s">
        <v>816</v>
      </c>
      <c r="J82" t="s">
        <v>332</v>
      </c>
      <c r="K82" t="s">
        <v>69</v>
      </c>
      <c r="L82" t="s">
        <v>69</v>
      </c>
      <c r="M82" t="s">
        <v>69</v>
      </c>
      <c r="N82" t="s">
        <v>69</v>
      </c>
      <c r="O82" t="s">
        <v>69</v>
      </c>
      <c r="P82" t="s">
        <v>69</v>
      </c>
      <c r="Q82" t="s">
        <v>69</v>
      </c>
      <c r="R82" t="s">
        <v>69</v>
      </c>
      <c r="S82" t="s">
        <v>69</v>
      </c>
      <c r="T82" t="s">
        <v>817</v>
      </c>
      <c r="U82" t="s">
        <v>818</v>
      </c>
      <c r="V82" t="s">
        <v>69</v>
      </c>
      <c r="W82" t="s">
        <v>69</v>
      </c>
      <c r="X82" t="s">
        <v>69</v>
      </c>
      <c r="Y82" t="s">
        <v>69</v>
      </c>
      <c r="Z82" t="s">
        <v>819</v>
      </c>
      <c r="AA82" t="s">
        <v>69</v>
      </c>
      <c r="AB82" t="s">
        <v>69</v>
      </c>
      <c r="AC82" t="s">
        <v>69</v>
      </c>
      <c r="AD82" t="s">
        <v>69</v>
      </c>
      <c r="AE82" t="s">
        <v>69</v>
      </c>
      <c r="AF82">
        <v>7</v>
      </c>
      <c r="AG82">
        <v>7</v>
      </c>
      <c r="AH82" t="s">
        <v>69</v>
      </c>
      <c r="AI82" t="s">
        <v>69</v>
      </c>
      <c r="AJ82" t="s">
        <v>69</v>
      </c>
      <c r="AK82" t="s">
        <v>69</v>
      </c>
      <c r="AL82" t="s">
        <v>69</v>
      </c>
      <c r="AM82" t="s">
        <v>69</v>
      </c>
      <c r="AN82" t="s">
        <v>69</v>
      </c>
      <c r="AO82" t="s">
        <v>69</v>
      </c>
      <c r="AP82" t="s">
        <v>69</v>
      </c>
      <c r="AQ82" t="s">
        <v>69</v>
      </c>
      <c r="AR82" t="s">
        <v>317</v>
      </c>
      <c r="AS82">
        <v>2019</v>
      </c>
      <c r="AT82">
        <v>135</v>
      </c>
      <c r="AU82" t="s">
        <v>69</v>
      </c>
      <c r="AV82" t="s">
        <v>69</v>
      </c>
      <c r="AW82" t="s">
        <v>69</v>
      </c>
      <c r="AX82" t="s">
        <v>69</v>
      </c>
      <c r="AY82" t="s">
        <v>69</v>
      </c>
      <c r="AZ82">
        <v>1</v>
      </c>
      <c r="BA82">
        <v>11</v>
      </c>
      <c r="BB82" t="s">
        <v>69</v>
      </c>
      <c r="BC82" t="s">
        <v>820</v>
      </c>
      <c r="BD82" t="s">
        <v>69</v>
      </c>
      <c r="BE82" t="s">
        <v>69</v>
      </c>
      <c r="BF82" t="s">
        <v>69</v>
      </c>
      <c r="BG82" t="s">
        <v>69</v>
      </c>
      <c r="BH82" t="s">
        <v>69</v>
      </c>
      <c r="BI82" t="s">
        <v>69</v>
      </c>
      <c r="BJ82" t="s">
        <v>821</v>
      </c>
      <c r="BK82">
        <v>30802596</v>
      </c>
      <c r="BL82" t="s">
        <v>69</v>
      </c>
      <c r="BM82" t="s">
        <v>69</v>
      </c>
      <c r="BN82" t="s">
        <v>69</v>
      </c>
      <c r="BO82" t="s">
        <v>69</v>
      </c>
      <c r="BP82" t="s">
        <v>69</v>
      </c>
    </row>
    <row r="83" spans="1:68" x14ac:dyDescent="0.25">
      <c r="A83" t="s">
        <v>67</v>
      </c>
      <c r="B83" t="s">
        <v>822</v>
      </c>
      <c r="C83" t="s">
        <v>69</v>
      </c>
      <c r="D83" t="s">
        <v>69</v>
      </c>
      <c r="E83" t="s">
        <v>69</v>
      </c>
      <c r="F83" t="s">
        <v>823</v>
      </c>
      <c r="G83" t="s">
        <v>69</v>
      </c>
      <c r="H83" t="s">
        <v>69</v>
      </c>
      <c r="I83" t="s">
        <v>824</v>
      </c>
      <c r="J83" t="s">
        <v>72</v>
      </c>
      <c r="K83" t="s">
        <v>69</v>
      </c>
      <c r="L83" t="s">
        <v>69</v>
      </c>
      <c r="M83" t="s">
        <v>69</v>
      </c>
      <c r="N83" t="s">
        <v>69</v>
      </c>
      <c r="O83" t="s">
        <v>69</v>
      </c>
      <c r="P83" t="s">
        <v>69</v>
      </c>
      <c r="Q83" t="s">
        <v>69</v>
      </c>
      <c r="R83" t="s">
        <v>69</v>
      </c>
      <c r="S83" t="s">
        <v>69</v>
      </c>
      <c r="T83" t="s">
        <v>825</v>
      </c>
      <c r="U83" t="s">
        <v>826</v>
      </c>
      <c r="V83" t="s">
        <v>69</v>
      </c>
      <c r="W83" t="s">
        <v>69</v>
      </c>
      <c r="X83" t="s">
        <v>69</v>
      </c>
      <c r="Y83" t="s">
        <v>69</v>
      </c>
      <c r="Z83" t="s">
        <v>69</v>
      </c>
      <c r="AA83" t="s">
        <v>827</v>
      </c>
      <c r="AB83" t="s">
        <v>69</v>
      </c>
      <c r="AC83" t="s">
        <v>69</v>
      </c>
      <c r="AD83" t="s">
        <v>69</v>
      </c>
      <c r="AE83" t="s">
        <v>69</v>
      </c>
      <c r="AF83">
        <v>1</v>
      </c>
      <c r="AG83">
        <v>1</v>
      </c>
      <c r="AH83" t="s">
        <v>69</v>
      </c>
      <c r="AI83" t="s">
        <v>69</v>
      </c>
      <c r="AJ83" t="s">
        <v>69</v>
      </c>
      <c r="AK83" t="s">
        <v>69</v>
      </c>
      <c r="AL83" t="s">
        <v>69</v>
      </c>
      <c r="AM83" t="s">
        <v>69</v>
      </c>
      <c r="AN83" t="s">
        <v>69</v>
      </c>
      <c r="AO83" t="s">
        <v>69</v>
      </c>
      <c r="AP83" t="s">
        <v>69</v>
      </c>
      <c r="AQ83" t="s">
        <v>69</v>
      </c>
      <c r="AR83" t="s">
        <v>317</v>
      </c>
      <c r="AS83">
        <v>2019</v>
      </c>
      <c r="AT83">
        <v>28</v>
      </c>
      <c r="AU83">
        <v>11</v>
      </c>
      <c r="AV83" t="s">
        <v>69</v>
      </c>
      <c r="AW83" t="s">
        <v>69</v>
      </c>
      <c r="AX83" t="s">
        <v>69</v>
      </c>
      <c r="AY83" t="s">
        <v>69</v>
      </c>
      <c r="AZ83">
        <v>2772</v>
      </c>
      <c r="BA83">
        <v>2785</v>
      </c>
      <c r="BB83" t="s">
        <v>69</v>
      </c>
      <c r="BC83" t="s">
        <v>828</v>
      </c>
      <c r="BD83" t="s">
        <v>69</v>
      </c>
      <c r="BE83" t="s">
        <v>69</v>
      </c>
      <c r="BF83" t="s">
        <v>69</v>
      </c>
      <c r="BG83" t="s">
        <v>69</v>
      </c>
      <c r="BH83" t="s">
        <v>69</v>
      </c>
      <c r="BI83" t="s">
        <v>69</v>
      </c>
      <c r="BJ83" t="s">
        <v>829</v>
      </c>
      <c r="BK83">
        <v>31100183</v>
      </c>
      <c r="BL83" t="s">
        <v>749</v>
      </c>
      <c r="BM83" t="s">
        <v>69</v>
      </c>
      <c r="BN83" t="s">
        <v>69</v>
      </c>
      <c r="BO83" t="s">
        <v>69</v>
      </c>
      <c r="BP83" t="s">
        <v>69</v>
      </c>
    </row>
    <row r="84" spans="1:68" x14ac:dyDescent="0.25">
      <c r="A84" t="s">
        <v>67</v>
      </c>
      <c r="B84" t="s">
        <v>830</v>
      </c>
      <c r="C84" t="s">
        <v>69</v>
      </c>
      <c r="D84" t="s">
        <v>69</v>
      </c>
      <c r="E84" t="s">
        <v>69</v>
      </c>
      <c r="F84" t="s">
        <v>831</v>
      </c>
      <c r="G84" t="s">
        <v>69</v>
      </c>
      <c r="H84" t="s">
        <v>69</v>
      </c>
      <c r="I84" t="s">
        <v>832</v>
      </c>
      <c r="J84" t="s">
        <v>833</v>
      </c>
      <c r="K84" t="s">
        <v>69</v>
      </c>
      <c r="L84" t="s">
        <v>69</v>
      </c>
      <c r="M84" t="s">
        <v>69</v>
      </c>
      <c r="N84" t="s">
        <v>69</v>
      </c>
      <c r="O84" t="s">
        <v>69</v>
      </c>
      <c r="P84" t="s">
        <v>69</v>
      </c>
      <c r="Q84" t="s">
        <v>69</v>
      </c>
      <c r="R84" t="s">
        <v>69</v>
      </c>
      <c r="S84" t="s">
        <v>69</v>
      </c>
      <c r="T84" t="s">
        <v>69</v>
      </c>
      <c r="U84" t="s">
        <v>834</v>
      </c>
      <c r="V84" t="s">
        <v>69</v>
      </c>
      <c r="W84" t="s">
        <v>69</v>
      </c>
      <c r="X84" t="s">
        <v>69</v>
      </c>
      <c r="Y84" t="s">
        <v>69</v>
      </c>
      <c r="Z84" t="s">
        <v>835</v>
      </c>
      <c r="AA84" t="s">
        <v>836</v>
      </c>
      <c r="AB84" t="s">
        <v>69</v>
      </c>
      <c r="AC84" t="s">
        <v>69</v>
      </c>
      <c r="AD84" t="s">
        <v>69</v>
      </c>
      <c r="AE84" t="s">
        <v>69</v>
      </c>
      <c r="AF84">
        <v>13</v>
      </c>
      <c r="AG84">
        <v>13</v>
      </c>
      <c r="AH84" t="s">
        <v>69</v>
      </c>
      <c r="AI84" t="s">
        <v>69</v>
      </c>
      <c r="AJ84" t="s">
        <v>69</v>
      </c>
      <c r="AK84" t="s">
        <v>69</v>
      </c>
      <c r="AL84" t="s">
        <v>69</v>
      </c>
      <c r="AM84" t="s">
        <v>69</v>
      </c>
      <c r="AN84" t="s">
        <v>69</v>
      </c>
      <c r="AO84" t="s">
        <v>69</v>
      </c>
      <c r="AP84" t="s">
        <v>69</v>
      </c>
      <c r="AQ84" t="s">
        <v>69</v>
      </c>
      <c r="AR84" t="s">
        <v>317</v>
      </c>
      <c r="AS84">
        <v>2019</v>
      </c>
      <c r="AT84">
        <v>5</v>
      </c>
      <c r="AU84">
        <v>6</v>
      </c>
      <c r="AV84" t="s">
        <v>69</v>
      </c>
      <c r="AW84" t="s">
        <v>69</v>
      </c>
      <c r="AX84" t="s">
        <v>69</v>
      </c>
      <c r="AY84" t="s">
        <v>69</v>
      </c>
      <c r="AZ84" t="s">
        <v>69</v>
      </c>
      <c r="BA84" t="s">
        <v>69</v>
      </c>
      <c r="BB84" t="s">
        <v>837</v>
      </c>
      <c r="BC84" t="s">
        <v>838</v>
      </c>
      <c r="BD84" t="s">
        <v>69</v>
      </c>
      <c r="BE84" t="s">
        <v>69</v>
      </c>
      <c r="BF84" t="s">
        <v>69</v>
      </c>
      <c r="BG84" t="s">
        <v>69</v>
      </c>
      <c r="BH84" t="s">
        <v>69</v>
      </c>
      <c r="BI84" t="s">
        <v>69</v>
      </c>
      <c r="BJ84" t="s">
        <v>839</v>
      </c>
      <c r="BK84">
        <v>31249872</v>
      </c>
      <c r="BL84" t="s">
        <v>88</v>
      </c>
      <c r="BM84" t="s">
        <v>69</v>
      </c>
      <c r="BN84" t="s">
        <v>69</v>
      </c>
      <c r="BO84" t="s">
        <v>69</v>
      </c>
      <c r="BP84" t="s">
        <v>69</v>
      </c>
    </row>
    <row r="85" spans="1:68" x14ac:dyDescent="0.25">
      <c r="A85" t="s">
        <v>67</v>
      </c>
      <c r="B85" t="s">
        <v>840</v>
      </c>
      <c r="C85" t="s">
        <v>69</v>
      </c>
      <c r="D85" t="s">
        <v>69</v>
      </c>
      <c r="E85" t="s">
        <v>69</v>
      </c>
      <c r="F85" t="s">
        <v>841</v>
      </c>
      <c r="G85" t="s">
        <v>69</v>
      </c>
      <c r="H85" t="s">
        <v>69</v>
      </c>
      <c r="I85" t="s">
        <v>842</v>
      </c>
      <c r="J85" t="s">
        <v>332</v>
      </c>
      <c r="K85" t="s">
        <v>69</v>
      </c>
      <c r="L85" t="s">
        <v>69</v>
      </c>
      <c r="M85" t="s">
        <v>69</v>
      </c>
      <c r="N85" t="s">
        <v>69</v>
      </c>
      <c r="O85" t="s">
        <v>69</v>
      </c>
      <c r="P85" t="s">
        <v>69</v>
      </c>
      <c r="Q85" t="s">
        <v>69</v>
      </c>
      <c r="R85" t="s">
        <v>69</v>
      </c>
      <c r="S85" t="s">
        <v>69</v>
      </c>
      <c r="T85" t="s">
        <v>69</v>
      </c>
      <c r="U85" t="s">
        <v>843</v>
      </c>
      <c r="V85" t="s">
        <v>69</v>
      </c>
      <c r="W85" t="s">
        <v>69</v>
      </c>
      <c r="X85" t="s">
        <v>69</v>
      </c>
      <c r="Y85" t="s">
        <v>69</v>
      </c>
      <c r="Z85" t="s">
        <v>844</v>
      </c>
      <c r="AA85" t="s">
        <v>845</v>
      </c>
      <c r="AB85" t="s">
        <v>69</v>
      </c>
      <c r="AC85" t="s">
        <v>69</v>
      </c>
      <c r="AD85" t="s">
        <v>69</v>
      </c>
      <c r="AE85" t="s">
        <v>69</v>
      </c>
      <c r="AF85">
        <v>1</v>
      </c>
      <c r="AG85">
        <v>2</v>
      </c>
      <c r="AH85" t="s">
        <v>69</v>
      </c>
      <c r="AI85" t="s">
        <v>69</v>
      </c>
      <c r="AJ85" t="s">
        <v>69</v>
      </c>
      <c r="AK85" t="s">
        <v>69</v>
      </c>
      <c r="AL85" t="s">
        <v>69</v>
      </c>
      <c r="AM85" t="s">
        <v>69</v>
      </c>
      <c r="AN85" t="s">
        <v>69</v>
      </c>
      <c r="AO85" t="s">
        <v>69</v>
      </c>
      <c r="AP85" t="s">
        <v>69</v>
      </c>
      <c r="AQ85" t="s">
        <v>69</v>
      </c>
      <c r="AR85" t="s">
        <v>361</v>
      </c>
      <c r="AS85">
        <v>2019</v>
      </c>
      <c r="AT85">
        <v>134</v>
      </c>
      <c r="AU85" t="s">
        <v>69</v>
      </c>
      <c r="AV85" t="s">
        <v>69</v>
      </c>
      <c r="AW85" t="s">
        <v>69</v>
      </c>
      <c r="AX85" t="s">
        <v>69</v>
      </c>
      <c r="AY85" t="s">
        <v>69</v>
      </c>
      <c r="AZ85">
        <v>253</v>
      </c>
      <c r="BA85">
        <v>268</v>
      </c>
      <c r="BB85" t="s">
        <v>69</v>
      </c>
      <c r="BC85" t="s">
        <v>846</v>
      </c>
      <c r="BD85" t="s">
        <v>69</v>
      </c>
      <c r="BE85" t="s">
        <v>69</v>
      </c>
      <c r="BF85" t="s">
        <v>69</v>
      </c>
      <c r="BG85" t="s">
        <v>69</v>
      </c>
      <c r="BH85" t="s">
        <v>69</v>
      </c>
      <c r="BI85" t="s">
        <v>69</v>
      </c>
      <c r="BJ85" t="s">
        <v>847</v>
      </c>
      <c r="BK85">
        <v>30708173</v>
      </c>
      <c r="BL85" t="s">
        <v>69</v>
      </c>
      <c r="BM85" t="s">
        <v>69</v>
      </c>
      <c r="BN85" t="s">
        <v>69</v>
      </c>
      <c r="BO85" t="s">
        <v>69</v>
      </c>
      <c r="BP85" t="s">
        <v>69</v>
      </c>
    </row>
    <row r="86" spans="1:68" x14ac:dyDescent="0.25">
      <c r="A86" t="s">
        <v>67</v>
      </c>
      <c r="B86" t="s">
        <v>848</v>
      </c>
      <c r="C86" t="s">
        <v>69</v>
      </c>
      <c r="D86" t="s">
        <v>69</v>
      </c>
      <c r="E86" t="s">
        <v>69</v>
      </c>
      <c r="F86" t="s">
        <v>849</v>
      </c>
      <c r="G86" t="s">
        <v>69</v>
      </c>
      <c r="H86" t="s">
        <v>69</v>
      </c>
      <c r="I86" t="s">
        <v>850</v>
      </c>
      <c r="J86" t="s">
        <v>174</v>
      </c>
      <c r="K86" t="s">
        <v>69</v>
      </c>
      <c r="L86" t="s">
        <v>69</v>
      </c>
      <c r="M86" t="s">
        <v>69</v>
      </c>
      <c r="N86" t="s">
        <v>69</v>
      </c>
      <c r="O86" t="s">
        <v>69</v>
      </c>
      <c r="P86" t="s">
        <v>69</v>
      </c>
      <c r="Q86" t="s">
        <v>69</v>
      </c>
      <c r="R86" t="s">
        <v>69</v>
      </c>
      <c r="S86" t="s">
        <v>69</v>
      </c>
      <c r="T86" t="s">
        <v>851</v>
      </c>
      <c r="U86" t="s">
        <v>852</v>
      </c>
      <c r="V86" t="s">
        <v>69</v>
      </c>
      <c r="W86" t="s">
        <v>69</v>
      </c>
      <c r="X86" t="s">
        <v>69</v>
      </c>
      <c r="Y86" t="s">
        <v>69</v>
      </c>
      <c r="Z86" t="s">
        <v>69</v>
      </c>
      <c r="AA86" t="s">
        <v>853</v>
      </c>
      <c r="AB86" t="s">
        <v>69</v>
      </c>
      <c r="AC86" t="s">
        <v>69</v>
      </c>
      <c r="AD86" t="s">
        <v>69</v>
      </c>
      <c r="AE86" t="s">
        <v>69</v>
      </c>
      <c r="AF86">
        <v>1</v>
      </c>
      <c r="AG86">
        <v>1</v>
      </c>
      <c r="AH86" t="s">
        <v>69</v>
      </c>
      <c r="AI86" t="s">
        <v>69</v>
      </c>
      <c r="AJ86" t="s">
        <v>69</v>
      </c>
      <c r="AK86" t="s">
        <v>69</v>
      </c>
      <c r="AL86" t="s">
        <v>69</v>
      </c>
      <c r="AM86" t="s">
        <v>69</v>
      </c>
      <c r="AN86" t="s">
        <v>69</v>
      </c>
      <c r="AO86" t="s">
        <v>69</v>
      </c>
      <c r="AP86" t="s">
        <v>69</v>
      </c>
      <c r="AQ86" t="s">
        <v>69</v>
      </c>
      <c r="AR86" t="s">
        <v>854</v>
      </c>
      <c r="AS86">
        <v>2019</v>
      </c>
      <c r="AT86">
        <v>7</v>
      </c>
      <c r="AU86" t="s">
        <v>69</v>
      </c>
      <c r="AV86" t="s">
        <v>69</v>
      </c>
      <c r="AW86" t="s">
        <v>69</v>
      </c>
      <c r="AX86" t="s">
        <v>69</v>
      </c>
      <c r="AY86" t="s">
        <v>69</v>
      </c>
      <c r="AZ86" t="s">
        <v>69</v>
      </c>
      <c r="BA86" t="s">
        <v>69</v>
      </c>
      <c r="BB86" t="s">
        <v>855</v>
      </c>
      <c r="BC86" t="s">
        <v>856</v>
      </c>
      <c r="BD86" t="s">
        <v>69</v>
      </c>
      <c r="BE86" t="s">
        <v>69</v>
      </c>
      <c r="BF86" t="s">
        <v>69</v>
      </c>
      <c r="BG86" t="s">
        <v>69</v>
      </c>
      <c r="BH86" t="s">
        <v>69</v>
      </c>
      <c r="BI86" t="s">
        <v>69</v>
      </c>
      <c r="BJ86" t="s">
        <v>857</v>
      </c>
      <c r="BK86">
        <v>31041147</v>
      </c>
      <c r="BL86" t="s">
        <v>858</v>
      </c>
      <c r="BM86" t="s">
        <v>69</v>
      </c>
      <c r="BN86" t="s">
        <v>69</v>
      </c>
      <c r="BO86" t="s">
        <v>69</v>
      </c>
      <c r="BP86" t="s">
        <v>69</v>
      </c>
    </row>
    <row r="87" spans="1:68" x14ac:dyDescent="0.25">
      <c r="A87" t="s">
        <v>67</v>
      </c>
      <c r="B87" t="s">
        <v>859</v>
      </c>
      <c r="C87" t="s">
        <v>69</v>
      </c>
      <c r="D87" t="s">
        <v>69</v>
      </c>
      <c r="E87" t="s">
        <v>69</v>
      </c>
      <c r="F87" t="s">
        <v>860</v>
      </c>
      <c r="G87" t="s">
        <v>69</v>
      </c>
      <c r="H87" t="s">
        <v>69</v>
      </c>
      <c r="I87" t="s">
        <v>861</v>
      </c>
      <c r="J87" t="s">
        <v>655</v>
      </c>
      <c r="K87" t="s">
        <v>69</v>
      </c>
      <c r="L87" t="s">
        <v>69</v>
      </c>
      <c r="M87" t="s">
        <v>69</v>
      </c>
      <c r="N87" t="s">
        <v>69</v>
      </c>
      <c r="O87" t="s">
        <v>69</v>
      </c>
      <c r="P87" t="s">
        <v>69</v>
      </c>
      <c r="Q87" t="s">
        <v>69</v>
      </c>
      <c r="R87" t="s">
        <v>69</v>
      </c>
      <c r="S87" t="s">
        <v>69</v>
      </c>
      <c r="T87" t="s">
        <v>862</v>
      </c>
      <c r="U87" t="s">
        <v>863</v>
      </c>
      <c r="V87" t="s">
        <v>69</v>
      </c>
      <c r="W87" t="s">
        <v>69</v>
      </c>
      <c r="X87" t="s">
        <v>69</v>
      </c>
      <c r="Y87" t="s">
        <v>69</v>
      </c>
      <c r="Z87" t="s">
        <v>864</v>
      </c>
      <c r="AA87" t="s">
        <v>865</v>
      </c>
      <c r="AB87" t="s">
        <v>69</v>
      </c>
      <c r="AC87" t="s">
        <v>69</v>
      </c>
      <c r="AD87" t="s">
        <v>69</v>
      </c>
      <c r="AE87" t="s">
        <v>69</v>
      </c>
      <c r="AF87">
        <v>16</v>
      </c>
      <c r="AG87">
        <v>16</v>
      </c>
      <c r="AH87" t="s">
        <v>69</v>
      </c>
      <c r="AI87" t="s">
        <v>69</v>
      </c>
      <c r="AJ87" t="s">
        <v>69</v>
      </c>
      <c r="AK87" t="s">
        <v>69</v>
      </c>
      <c r="AL87" t="s">
        <v>69</v>
      </c>
      <c r="AM87" t="s">
        <v>69</v>
      </c>
      <c r="AN87" t="s">
        <v>69</v>
      </c>
      <c r="AO87" t="s">
        <v>69</v>
      </c>
      <c r="AP87" t="s">
        <v>69</v>
      </c>
      <c r="AQ87" t="s">
        <v>69</v>
      </c>
      <c r="AR87" t="s">
        <v>866</v>
      </c>
      <c r="AS87">
        <v>2019</v>
      </c>
      <c r="AT87">
        <v>286</v>
      </c>
      <c r="AU87">
        <v>1900</v>
      </c>
      <c r="AV87" t="s">
        <v>69</v>
      </c>
      <c r="AW87" t="s">
        <v>69</v>
      </c>
      <c r="AX87" t="s">
        <v>69</v>
      </c>
      <c r="AY87" t="s">
        <v>69</v>
      </c>
      <c r="AZ87" t="s">
        <v>69</v>
      </c>
      <c r="BA87" t="s">
        <v>69</v>
      </c>
      <c r="BB87">
        <v>20182924</v>
      </c>
      <c r="BC87" t="s">
        <v>867</v>
      </c>
      <c r="BD87" t="s">
        <v>69</v>
      </c>
      <c r="BE87" t="s">
        <v>69</v>
      </c>
      <c r="BF87" t="s">
        <v>69</v>
      </c>
      <c r="BG87" t="s">
        <v>69</v>
      </c>
      <c r="BH87" t="s">
        <v>69</v>
      </c>
      <c r="BI87" t="s">
        <v>69</v>
      </c>
      <c r="BJ87" t="s">
        <v>868</v>
      </c>
      <c r="BK87">
        <v>30940064</v>
      </c>
      <c r="BL87" t="s">
        <v>662</v>
      </c>
      <c r="BM87" t="s">
        <v>69</v>
      </c>
      <c r="BN87" t="s">
        <v>69</v>
      </c>
      <c r="BO87" t="s">
        <v>69</v>
      </c>
      <c r="BP87" t="s">
        <v>69</v>
      </c>
    </row>
    <row r="88" spans="1:68" x14ac:dyDescent="0.25">
      <c r="A88" t="s">
        <v>67</v>
      </c>
      <c r="B88" t="s">
        <v>869</v>
      </c>
      <c r="C88" t="s">
        <v>69</v>
      </c>
      <c r="D88" t="s">
        <v>69</v>
      </c>
      <c r="E88" t="s">
        <v>69</v>
      </c>
      <c r="F88" t="s">
        <v>870</v>
      </c>
      <c r="G88" t="s">
        <v>69</v>
      </c>
      <c r="H88" t="s">
        <v>69</v>
      </c>
      <c r="I88" t="s">
        <v>871</v>
      </c>
      <c r="J88" t="s">
        <v>206</v>
      </c>
      <c r="K88" t="s">
        <v>69</v>
      </c>
      <c r="L88" t="s">
        <v>69</v>
      </c>
      <c r="M88" t="s">
        <v>69</v>
      </c>
      <c r="N88" t="s">
        <v>69</v>
      </c>
      <c r="O88" t="s">
        <v>69</v>
      </c>
      <c r="P88" t="s">
        <v>69</v>
      </c>
      <c r="Q88" t="s">
        <v>69</v>
      </c>
      <c r="R88" t="s">
        <v>69</v>
      </c>
      <c r="S88" t="s">
        <v>69</v>
      </c>
      <c r="T88" t="s">
        <v>872</v>
      </c>
      <c r="U88" t="s">
        <v>873</v>
      </c>
      <c r="V88" t="s">
        <v>69</v>
      </c>
      <c r="W88" t="s">
        <v>69</v>
      </c>
      <c r="X88" t="s">
        <v>69</v>
      </c>
      <c r="Y88" t="s">
        <v>69</v>
      </c>
      <c r="Z88" t="s">
        <v>874</v>
      </c>
      <c r="AA88" t="s">
        <v>875</v>
      </c>
      <c r="AB88" t="s">
        <v>69</v>
      </c>
      <c r="AC88" t="s">
        <v>69</v>
      </c>
      <c r="AD88" t="s">
        <v>69</v>
      </c>
      <c r="AE88" t="s">
        <v>69</v>
      </c>
      <c r="AF88">
        <v>3</v>
      </c>
      <c r="AG88">
        <v>3</v>
      </c>
      <c r="AH88" t="s">
        <v>69</v>
      </c>
      <c r="AI88" t="s">
        <v>69</v>
      </c>
      <c r="AJ88" t="s">
        <v>69</v>
      </c>
      <c r="AK88" t="s">
        <v>69</v>
      </c>
      <c r="AL88" t="s">
        <v>69</v>
      </c>
      <c r="AM88" t="s">
        <v>69</v>
      </c>
      <c r="AN88" t="s">
        <v>69</v>
      </c>
      <c r="AO88" t="s">
        <v>69</v>
      </c>
      <c r="AP88" t="s">
        <v>69</v>
      </c>
      <c r="AQ88" t="s">
        <v>69</v>
      </c>
      <c r="AR88" t="s">
        <v>419</v>
      </c>
      <c r="AS88">
        <v>2019</v>
      </c>
      <c r="AT88">
        <v>9</v>
      </c>
      <c r="AU88">
        <v>8</v>
      </c>
      <c r="AV88" t="s">
        <v>69</v>
      </c>
      <c r="AW88" t="s">
        <v>69</v>
      </c>
      <c r="AX88" t="s">
        <v>69</v>
      </c>
      <c r="AY88" t="s">
        <v>69</v>
      </c>
      <c r="AZ88">
        <v>4667</v>
      </c>
      <c r="BA88">
        <v>4682</v>
      </c>
      <c r="BB88" t="s">
        <v>69</v>
      </c>
      <c r="BC88" t="s">
        <v>876</v>
      </c>
      <c r="BD88" t="s">
        <v>69</v>
      </c>
      <c r="BE88" t="s">
        <v>69</v>
      </c>
      <c r="BF88" t="s">
        <v>69</v>
      </c>
      <c r="BG88" t="s">
        <v>69</v>
      </c>
      <c r="BH88" t="s">
        <v>69</v>
      </c>
      <c r="BI88" t="s">
        <v>69</v>
      </c>
      <c r="BJ88" t="s">
        <v>877</v>
      </c>
      <c r="BK88">
        <v>31031934</v>
      </c>
      <c r="BL88" t="s">
        <v>88</v>
      </c>
      <c r="BM88" t="s">
        <v>69</v>
      </c>
      <c r="BN88" t="s">
        <v>69</v>
      </c>
      <c r="BO88" t="s">
        <v>69</v>
      </c>
      <c r="BP88" t="s">
        <v>69</v>
      </c>
    </row>
    <row r="89" spans="1:68" x14ac:dyDescent="0.25">
      <c r="A89" t="s">
        <v>67</v>
      </c>
      <c r="B89" t="s">
        <v>878</v>
      </c>
      <c r="C89" t="s">
        <v>69</v>
      </c>
      <c r="D89" t="s">
        <v>69</v>
      </c>
      <c r="E89" t="s">
        <v>69</v>
      </c>
      <c r="F89" t="s">
        <v>879</v>
      </c>
      <c r="G89" t="s">
        <v>69</v>
      </c>
      <c r="H89" t="s">
        <v>69</v>
      </c>
      <c r="I89" t="s">
        <v>880</v>
      </c>
      <c r="J89" t="s">
        <v>574</v>
      </c>
      <c r="K89" t="s">
        <v>69</v>
      </c>
      <c r="L89" t="s">
        <v>69</v>
      </c>
      <c r="M89" t="s">
        <v>69</v>
      </c>
      <c r="N89" t="s">
        <v>69</v>
      </c>
      <c r="O89" t="s">
        <v>69</v>
      </c>
      <c r="P89" t="s">
        <v>69</v>
      </c>
      <c r="Q89" t="s">
        <v>69</v>
      </c>
      <c r="R89" t="s">
        <v>69</v>
      </c>
      <c r="S89" t="s">
        <v>69</v>
      </c>
      <c r="T89" t="s">
        <v>881</v>
      </c>
      <c r="U89" t="s">
        <v>882</v>
      </c>
      <c r="V89" t="s">
        <v>69</v>
      </c>
      <c r="W89" t="s">
        <v>69</v>
      </c>
      <c r="X89" t="s">
        <v>69</v>
      </c>
      <c r="Y89" t="s">
        <v>69</v>
      </c>
      <c r="Z89" t="s">
        <v>883</v>
      </c>
      <c r="AA89" t="s">
        <v>884</v>
      </c>
      <c r="AB89" t="s">
        <v>69</v>
      </c>
      <c r="AC89" t="s">
        <v>69</v>
      </c>
      <c r="AD89" t="s">
        <v>69</v>
      </c>
      <c r="AE89" t="s">
        <v>69</v>
      </c>
      <c r="AF89">
        <v>7</v>
      </c>
      <c r="AG89">
        <v>8</v>
      </c>
      <c r="AH89" t="s">
        <v>69</v>
      </c>
      <c r="AI89" t="s">
        <v>69</v>
      </c>
      <c r="AJ89" t="s">
        <v>69</v>
      </c>
      <c r="AK89" t="s">
        <v>69</v>
      </c>
      <c r="AL89" t="s">
        <v>69</v>
      </c>
      <c r="AM89" t="s">
        <v>69</v>
      </c>
      <c r="AN89" t="s">
        <v>69</v>
      </c>
      <c r="AO89" t="s">
        <v>69</v>
      </c>
      <c r="AP89" t="s">
        <v>69</v>
      </c>
      <c r="AQ89" t="s">
        <v>69</v>
      </c>
      <c r="AR89" t="s">
        <v>419</v>
      </c>
      <c r="AS89">
        <v>2019</v>
      </c>
      <c r="AT89">
        <v>222</v>
      </c>
      <c r="AU89">
        <v>1</v>
      </c>
      <c r="AV89" t="s">
        <v>69</v>
      </c>
      <c r="AW89" t="s">
        <v>69</v>
      </c>
      <c r="AX89" t="s">
        <v>69</v>
      </c>
      <c r="AY89" t="s">
        <v>69</v>
      </c>
      <c r="AZ89">
        <v>576</v>
      </c>
      <c r="BA89">
        <v>587</v>
      </c>
      <c r="BB89" t="s">
        <v>69</v>
      </c>
      <c r="BC89" t="s">
        <v>885</v>
      </c>
      <c r="BD89" t="s">
        <v>69</v>
      </c>
      <c r="BE89" t="s">
        <v>69</v>
      </c>
      <c r="BF89" t="s">
        <v>69</v>
      </c>
      <c r="BG89" t="s">
        <v>69</v>
      </c>
      <c r="BH89" t="s">
        <v>69</v>
      </c>
      <c r="BI89" t="s">
        <v>69</v>
      </c>
      <c r="BJ89" t="s">
        <v>886</v>
      </c>
      <c r="BK89">
        <v>30415488</v>
      </c>
      <c r="BL89" t="s">
        <v>749</v>
      </c>
      <c r="BM89" t="s">
        <v>69</v>
      </c>
      <c r="BN89" t="s">
        <v>69</v>
      </c>
      <c r="BO89" t="s">
        <v>69</v>
      </c>
      <c r="BP89" t="s">
        <v>69</v>
      </c>
    </row>
    <row r="90" spans="1:68" x14ac:dyDescent="0.25">
      <c r="A90" t="s">
        <v>67</v>
      </c>
      <c r="B90" t="s">
        <v>887</v>
      </c>
      <c r="C90" t="s">
        <v>69</v>
      </c>
      <c r="D90" t="s">
        <v>69</v>
      </c>
      <c r="E90" t="s">
        <v>69</v>
      </c>
      <c r="F90" t="s">
        <v>888</v>
      </c>
      <c r="G90" t="s">
        <v>69</v>
      </c>
      <c r="H90" t="s">
        <v>69</v>
      </c>
      <c r="I90" t="s">
        <v>889</v>
      </c>
      <c r="J90" t="s">
        <v>332</v>
      </c>
      <c r="K90" t="s">
        <v>69</v>
      </c>
      <c r="L90" t="s">
        <v>69</v>
      </c>
      <c r="M90" t="s">
        <v>69</v>
      </c>
      <c r="N90" t="s">
        <v>69</v>
      </c>
      <c r="O90" t="s">
        <v>69</v>
      </c>
      <c r="P90" t="s">
        <v>69</v>
      </c>
      <c r="Q90" t="s">
        <v>69</v>
      </c>
      <c r="R90" t="s">
        <v>69</v>
      </c>
      <c r="S90" t="s">
        <v>69</v>
      </c>
      <c r="T90" t="s">
        <v>890</v>
      </c>
      <c r="U90" t="s">
        <v>891</v>
      </c>
      <c r="V90" t="s">
        <v>69</v>
      </c>
      <c r="W90" t="s">
        <v>69</v>
      </c>
      <c r="X90" t="s">
        <v>69</v>
      </c>
      <c r="Y90" t="s">
        <v>69</v>
      </c>
      <c r="Z90" t="s">
        <v>69</v>
      </c>
      <c r="AA90" t="s">
        <v>69</v>
      </c>
      <c r="AB90" t="s">
        <v>69</v>
      </c>
      <c r="AC90" t="s">
        <v>69</v>
      </c>
      <c r="AD90" t="s">
        <v>69</v>
      </c>
      <c r="AE90" t="s">
        <v>69</v>
      </c>
      <c r="AF90">
        <v>4</v>
      </c>
      <c r="AG90">
        <v>4</v>
      </c>
      <c r="AH90" t="s">
        <v>69</v>
      </c>
      <c r="AI90" t="s">
        <v>69</v>
      </c>
      <c r="AJ90" t="s">
        <v>69</v>
      </c>
      <c r="AK90" t="s">
        <v>69</v>
      </c>
      <c r="AL90" t="s">
        <v>69</v>
      </c>
      <c r="AM90" t="s">
        <v>69</v>
      </c>
      <c r="AN90" t="s">
        <v>69</v>
      </c>
      <c r="AO90" t="s">
        <v>69</v>
      </c>
      <c r="AP90" t="s">
        <v>69</v>
      </c>
      <c r="AQ90" t="s">
        <v>69</v>
      </c>
      <c r="AR90" t="s">
        <v>419</v>
      </c>
      <c r="AS90">
        <v>2019</v>
      </c>
      <c r="AT90">
        <v>133</v>
      </c>
      <c r="AU90" t="s">
        <v>69</v>
      </c>
      <c r="AV90" t="s">
        <v>69</v>
      </c>
      <c r="AW90" t="s">
        <v>69</v>
      </c>
      <c r="AX90" t="s">
        <v>69</v>
      </c>
      <c r="AY90" t="s">
        <v>69</v>
      </c>
      <c r="AZ90">
        <v>128</v>
      </c>
      <c r="BA90">
        <v>140</v>
      </c>
      <c r="BB90" t="s">
        <v>69</v>
      </c>
      <c r="BC90" t="s">
        <v>892</v>
      </c>
      <c r="BD90" t="s">
        <v>69</v>
      </c>
      <c r="BE90" t="s">
        <v>69</v>
      </c>
      <c r="BF90" t="s">
        <v>69</v>
      </c>
      <c r="BG90" t="s">
        <v>69</v>
      </c>
      <c r="BH90" t="s">
        <v>69</v>
      </c>
      <c r="BI90" t="s">
        <v>69</v>
      </c>
      <c r="BJ90" t="s">
        <v>893</v>
      </c>
      <c r="BK90">
        <v>30584918</v>
      </c>
      <c r="BL90" t="s">
        <v>749</v>
      </c>
      <c r="BM90" t="s">
        <v>69</v>
      </c>
      <c r="BN90" t="s">
        <v>69</v>
      </c>
      <c r="BO90" t="s">
        <v>69</v>
      </c>
      <c r="BP90" t="s">
        <v>69</v>
      </c>
    </row>
    <row r="91" spans="1:68" x14ac:dyDescent="0.25">
      <c r="A91" t="s">
        <v>67</v>
      </c>
      <c r="B91" t="s">
        <v>894</v>
      </c>
      <c r="C91" t="s">
        <v>69</v>
      </c>
      <c r="D91" t="s">
        <v>69</v>
      </c>
      <c r="E91" t="s">
        <v>69</v>
      </c>
      <c r="F91" t="s">
        <v>895</v>
      </c>
      <c r="G91" t="s">
        <v>69</v>
      </c>
      <c r="H91" t="s">
        <v>69</v>
      </c>
      <c r="I91" t="s">
        <v>896</v>
      </c>
      <c r="J91" t="s">
        <v>332</v>
      </c>
      <c r="K91" t="s">
        <v>69</v>
      </c>
      <c r="L91" t="s">
        <v>69</v>
      </c>
      <c r="M91" t="s">
        <v>69</v>
      </c>
      <c r="N91" t="s">
        <v>69</v>
      </c>
      <c r="O91" t="s">
        <v>69</v>
      </c>
      <c r="P91" t="s">
        <v>69</v>
      </c>
      <c r="Q91" t="s">
        <v>69</v>
      </c>
      <c r="R91" t="s">
        <v>69</v>
      </c>
      <c r="S91" t="s">
        <v>69</v>
      </c>
      <c r="T91" t="s">
        <v>897</v>
      </c>
      <c r="U91" t="s">
        <v>898</v>
      </c>
      <c r="V91" t="s">
        <v>69</v>
      </c>
      <c r="W91" t="s">
        <v>69</v>
      </c>
      <c r="X91" t="s">
        <v>69</v>
      </c>
      <c r="Y91" t="s">
        <v>69</v>
      </c>
      <c r="Z91" t="s">
        <v>899</v>
      </c>
      <c r="AA91" t="s">
        <v>900</v>
      </c>
      <c r="AB91" t="s">
        <v>69</v>
      </c>
      <c r="AC91" t="s">
        <v>69</v>
      </c>
      <c r="AD91" t="s">
        <v>69</v>
      </c>
      <c r="AE91" t="s">
        <v>69</v>
      </c>
      <c r="AF91">
        <v>7</v>
      </c>
      <c r="AG91">
        <v>6</v>
      </c>
      <c r="AH91" t="s">
        <v>69</v>
      </c>
      <c r="AI91" t="s">
        <v>69</v>
      </c>
      <c r="AJ91" t="s">
        <v>69</v>
      </c>
      <c r="AK91" t="s">
        <v>69</v>
      </c>
      <c r="AL91" t="s">
        <v>69</v>
      </c>
      <c r="AM91" t="s">
        <v>69</v>
      </c>
      <c r="AN91" t="s">
        <v>69</v>
      </c>
      <c r="AO91" t="s">
        <v>69</v>
      </c>
      <c r="AP91" t="s">
        <v>69</v>
      </c>
      <c r="AQ91" t="s">
        <v>69</v>
      </c>
      <c r="AR91" t="s">
        <v>419</v>
      </c>
      <c r="AS91">
        <v>2019</v>
      </c>
      <c r="AT91">
        <v>133</v>
      </c>
      <c r="AU91" t="s">
        <v>69</v>
      </c>
      <c r="AV91" t="s">
        <v>69</v>
      </c>
      <c r="AW91" t="s">
        <v>69</v>
      </c>
      <c r="AX91" t="s">
        <v>69</v>
      </c>
      <c r="AY91" t="s">
        <v>69</v>
      </c>
      <c r="AZ91">
        <v>189</v>
      </c>
      <c r="BA91">
        <v>197</v>
      </c>
      <c r="BB91" t="s">
        <v>69</v>
      </c>
      <c r="BC91" t="s">
        <v>901</v>
      </c>
      <c r="BD91" t="s">
        <v>69</v>
      </c>
      <c r="BE91" t="s">
        <v>69</v>
      </c>
      <c r="BF91" t="s">
        <v>69</v>
      </c>
      <c r="BG91" t="s">
        <v>69</v>
      </c>
      <c r="BH91" t="s">
        <v>69</v>
      </c>
      <c r="BI91" t="s">
        <v>69</v>
      </c>
      <c r="BJ91" t="s">
        <v>902</v>
      </c>
      <c r="BK91">
        <v>30659915</v>
      </c>
      <c r="BL91" t="s">
        <v>551</v>
      </c>
      <c r="BM91" t="s">
        <v>69</v>
      </c>
      <c r="BN91" t="s">
        <v>69</v>
      </c>
      <c r="BO91" t="s">
        <v>69</v>
      </c>
      <c r="BP91" t="s">
        <v>69</v>
      </c>
    </row>
    <row r="92" spans="1:68" x14ac:dyDescent="0.25">
      <c r="A92" t="s">
        <v>67</v>
      </c>
      <c r="B92" t="s">
        <v>903</v>
      </c>
      <c r="C92" t="s">
        <v>69</v>
      </c>
      <c r="D92" t="s">
        <v>69</v>
      </c>
      <c r="E92" t="s">
        <v>69</v>
      </c>
      <c r="F92" t="s">
        <v>904</v>
      </c>
      <c r="G92" t="s">
        <v>69</v>
      </c>
      <c r="H92" t="s">
        <v>69</v>
      </c>
      <c r="I92" t="s">
        <v>905</v>
      </c>
      <c r="J92" t="s">
        <v>906</v>
      </c>
      <c r="K92" t="s">
        <v>69</v>
      </c>
      <c r="L92" t="s">
        <v>69</v>
      </c>
      <c r="M92" t="s">
        <v>69</v>
      </c>
      <c r="N92" t="s">
        <v>69</v>
      </c>
      <c r="O92" t="s">
        <v>69</v>
      </c>
      <c r="P92" t="s">
        <v>69</v>
      </c>
      <c r="Q92" t="s">
        <v>69</v>
      </c>
      <c r="R92" t="s">
        <v>69</v>
      </c>
      <c r="S92" t="s">
        <v>69</v>
      </c>
      <c r="T92" t="s">
        <v>907</v>
      </c>
      <c r="U92" t="s">
        <v>908</v>
      </c>
      <c r="V92" t="s">
        <v>69</v>
      </c>
      <c r="W92" t="s">
        <v>69</v>
      </c>
      <c r="X92" t="s">
        <v>69</v>
      </c>
      <c r="Y92" t="s">
        <v>69</v>
      </c>
      <c r="Z92" t="s">
        <v>69</v>
      </c>
      <c r="AA92" t="s">
        <v>69</v>
      </c>
      <c r="AB92" t="s">
        <v>69</v>
      </c>
      <c r="AC92" t="s">
        <v>69</v>
      </c>
      <c r="AD92" t="s">
        <v>69</v>
      </c>
      <c r="AE92" t="s">
        <v>69</v>
      </c>
      <c r="AF92">
        <v>7</v>
      </c>
      <c r="AG92">
        <v>8</v>
      </c>
      <c r="AH92" t="s">
        <v>69</v>
      </c>
      <c r="AI92" t="s">
        <v>69</v>
      </c>
      <c r="AJ92" t="s">
        <v>69</v>
      </c>
      <c r="AK92" t="s">
        <v>69</v>
      </c>
      <c r="AL92" t="s">
        <v>69</v>
      </c>
      <c r="AM92" t="s">
        <v>69</v>
      </c>
      <c r="AN92" t="s">
        <v>69</v>
      </c>
      <c r="AO92" t="s">
        <v>69</v>
      </c>
      <c r="AP92" t="s">
        <v>69</v>
      </c>
      <c r="AQ92" t="s">
        <v>69</v>
      </c>
      <c r="AR92" t="s">
        <v>448</v>
      </c>
      <c r="AS92">
        <v>2019</v>
      </c>
      <c r="AT92">
        <v>19</v>
      </c>
      <c r="AU92">
        <v>2</v>
      </c>
      <c r="AV92" t="s">
        <v>69</v>
      </c>
      <c r="AW92" t="s">
        <v>69</v>
      </c>
      <c r="AX92" t="s">
        <v>69</v>
      </c>
      <c r="AY92" t="s">
        <v>69</v>
      </c>
      <c r="AZ92">
        <v>349</v>
      </c>
      <c r="BA92">
        <v>365</v>
      </c>
      <c r="BB92" t="s">
        <v>69</v>
      </c>
      <c r="BC92" t="s">
        <v>909</v>
      </c>
      <c r="BD92" t="s">
        <v>69</v>
      </c>
      <c r="BE92" t="s">
        <v>69</v>
      </c>
      <c r="BF92" t="s">
        <v>69</v>
      </c>
      <c r="BG92" t="s">
        <v>69</v>
      </c>
      <c r="BH92" t="s">
        <v>69</v>
      </c>
      <c r="BI92" t="s">
        <v>69</v>
      </c>
      <c r="BJ92" t="s">
        <v>910</v>
      </c>
      <c r="BK92">
        <v>30565862</v>
      </c>
      <c r="BL92" t="s">
        <v>524</v>
      </c>
      <c r="BM92" t="s">
        <v>69</v>
      </c>
      <c r="BN92" t="s">
        <v>69</v>
      </c>
      <c r="BO92" t="s">
        <v>69</v>
      </c>
      <c r="BP92" t="s">
        <v>69</v>
      </c>
    </row>
    <row r="93" spans="1:68" x14ac:dyDescent="0.25">
      <c r="A93" t="s">
        <v>67</v>
      </c>
      <c r="B93" t="s">
        <v>911</v>
      </c>
      <c r="C93" t="s">
        <v>69</v>
      </c>
      <c r="D93" t="s">
        <v>69</v>
      </c>
      <c r="E93" t="s">
        <v>69</v>
      </c>
      <c r="F93" t="s">
        <v>912</v>
      </c>
      <c r="G93" t="s">
        <v>69</v>
      </c>
      <c r="H93" t="s">
        <v>69</v>
      </c>
      <c r="I93" t="s">
        <v>913</v>
      </c>
      <c r="J93" t="s">
        <v>111</v>
      </c>
      <c r="K93" t="s">
        <v>69</v>
      </c>
      <c r="L93" t="s">
        <v>69</v>
      </c>
      <c r="M93" t="s">
        <v>69</v>
      </c>
      <c r="N93" t="s">
        <v>69</v>
      </c>
      <c r="O93" t="s">
        <v>69</v>
      </c>
      <c r="P93" t="s">
        <v>69</v>
      </c>
      <c r="Q93" t="s">
        <v>69</v>
      </c>
      <c r="R93" t="s">
        <v>69</v>
      </c>
      <c r="S93" t="s">
        <v>69</v>
      </c>
      <c r="T93" t="s">
        <v>914</v>
      </c>
      <c r="U93" t="s">
        <v>915</v>
      </c>
      <c r="V93" t="s">
        <v>69</v>
      </c>
      <c r="W93" t="s">
        <v>69</v>
      </c>
      <c r="X93" t="s">
        <v>69</v>
      </c>
      <c r="Y93" t="s">
        <v>69</v>
      </c>
      <c r="Z93" t="s">
        <v>916</v>
      </c>
      <c r="AA93" t="s">
        <v>917</v>
      </c>
      <c r="AB93" t="s">
        <v>69</v>
      </c>
      <c r="AC93" t="s">
        <v>69</v>
      </c>
      <c r="AD93" t="s">
        <v>69</v>
      </c>
      <c r="AE93" t="s">
        <v>69</v>
      </c>
      <c r="AF93">
        <v>7</v>
      </c>
      <c r="AG93">
        <v>7</v>
      </c>
      <c r="AH93" t="s">
        <v>69</v>
      </c>
      <c r="AI93" t="s">
        <v>69</v>
      </c>
      <c r="AJ93" t="s">
        <v>69</v>
      </c>
      <c r="AK93" t="s">
        <v>69</v>
      </c>
      <c r="AL93" t="s">
        <v>69</v>
      </c>
      <c r="AM93" t="s">
        <v>69</v>
      </c>
      <c r="AN93" t="s">
        <v>69</v>
      </c>
      <c r="AO93" t="s">
        <v>69</v>
      </c>
      <c r="AP93" t="s">
        <v>69</v>
      </c>
      <c r="AQ93" t="s">
        <v>69</v>
      </c>
      <c r="AR93" t="s">
        <v>448</v>
      </c>
      <c r="AS93">
        <v>2019</v>
      </c>
      <c r="AT93">
        <v>46</v>
      </c>
      <c r="AU93">
        <v>3</v>
      </c>
      <c r="AV93" t="s">
        <v>69</v>
      </c>
      <c r="AW93" t="s">
        <v>69</v>
      </c>
      <c r="AX93" t="s">
        <v>69</v>
      </c>
      <c r="AY93" t="s">
        <v>69</v>
      </c>
      <c r="AZ93">
        <v>552</v>
      </c>
      <c r="BA93">
        <v>567</v>
      </c>
      <c r="BB93" t="s">
        <v>69</v>
      </c>
      <c r="BC93" t="s">
        <v>918</v>
      </c>
      <c r="BD93" t="s">
        <v>69</v>
      </c>
      <c r="BE93" t="s">
        <v>69</v>
      </c>
      <c r="BF93" t="s">
        <v>69</v>
      </c>
      <c r="BG93" t="s">
        <v>69</v>
      </c>
      <c r="BH93" t="s">
        <v>69</v>
      </c>
      <c r="BI93" t="s">
        <v>69</v>
      </c>
      <c r="BJ93" t="s">
        <v>919</v>
      </c>
      <c r="BK93" t="s">
        <v>69</v>
      </c>
      <c r="BL93" t="s">
        <v>69</v>
      </c>
      <c r="BM93" t="s">
        <v>69</v>
      </c>
      <c r="BN93" t="s">
        <v>69</v>
      </c>
      <c r="BO93" t="s">
        <v>69</v>
      </c>
      <c r="BP93" t="s">
        <v>69</v>
      </c>
    </row>
    <row r="94" spans="1:68" x14ac:dyDescent="0.25">
      <c r="A94" t="s">
        <v>67</v>
      </c>
      <c r="B94" t="s">
        <v>920</v>
      </c>
      <c r="C94" t="s">
        <v>69</v>
      </c>
      <c r="D94" t="s">
        <v>69</v>
      </c>
      <c r="E94" t="s">
        <v>69</v>
      </c>
      <c r="F94" t="s">
        <v>921</v>
      </c>
      <c r="G94" t="s">
        <v>69</v>
      </c>
      <c r="H94" t="s">
        <v>69</v>
      </c>
      <c r="I94" t="s">
        <v>922</v>
      </c>
      <c r="J94" t="s">
        <v>174</v>
      </c>
      <c r="K94" t="s">
        <v>69</v>
      </c>
      <c r="L94" t="s">
        <v>69</v>
      </c>
      <c r="M94" t="s">
        <v>69</v>
      </c>
      <c r="N94" t="s">
        <v>69</v>
      </c>
      <c r="O94" t="s">
        <v>69</v>
      </c>
      <c r="P94" t="s">
        <v>69</v>
      </c>
      <c r="Q94" t="s">
        <v>69</v>
      </c>
      <c r="R94" t="s">
        <v>69</v>
      </c>
      <c r="S94" t="s">
        <v>69</v>
      </c>
      <c r="T94" t="s">
        <v>923</v>
      </c>
      <c r="U94" t="s">
        <v>924</v>
      </c>
      <c r="V94" t="s">
        <v>69</v>
      </c>
      <c r="W94" t="s">
        <v>69</v>
      </c>
      <c r="X94" t="s">
        <v>69</v>
      </c>
      <c r="Y94" t="s">
        <v>69</v>
      </c>
      <c r="Z94" t="s">
        <v>925</v>
      </c>
      <c r="AA94" t="s">
        <v>926</v>
      </c>
      <c r="AB94" t="s">
        <v>69</v>
      </c>
      <c r="AC94" t="s">
        <v>69</v>
      </c>
      <c r="AD94" t="s">
        <v>69</v>
      </c>
      <c r="AE94" t="s">
        <v>69</v>
      </c>
      <c r="AF94">
        <v>32</v>
      </c>
      <c r="AG94">
        <v>32</v>
      </c>
      <c r="AH94" t="s">
        <v>69</v>
      </c>
      <c r="AI94" t="s">
        <v>69</v>
      </c>
      <c r="AJ94" t="s">
        <v>69</v>
      </c>
      <c r="AK94" t="s">
        <v>69</v>
      </c>
      <c r="AL94" t="s">
        <v>69</v>
      </c>
      <c r="AM94" t="s">
        <v>69</v>
      </c>
      <c r="AN94" t="s">
        <v>69</v>
      </c>
      <c r="AO94" t="s">
        <v>69</v>
      </c>
      <c r="AP94" t="s">
        <v>69</v>
      </c>
      <c r="AQ94" t="s">
        <v>69</v>
      </c>
      <c r="AR94" t="s">
        <v>927</v>
      </c>
      <c r="AS94">
        <v>2019</v>
      </c>
      <c r="AT94">
        <v>7</v>
      </c>
      <c r="AU94" t="s">
        <v>69</v>
      </c>
      <c r="AV94" t="s">
        <v>69</v>
      </c>
      <c r="AW94" t="s">
        <v>69</v>
      </c>
      <c r="AX94" t="s">
        <v>69</v>
      </c>
      <c r="AY94" t="s">
        <v>69</v>
      </c>
      <c r="AZ94" t="s">
        <v>69</v>
      </c>
      <c r="BA94" t="s">
        <v>69</v>
      </c>
      <c r="BB94" t="s">
        <v>928</v>
      </c>
      <c r="BC94" t="s">
        <v>929</v>
      </c>
      <c r="BD94" t="s">
        <v>69</v>
      </c>
      <c r="BE94" t="s">
        <v>69</v>
      </c>
      <c r="BF94" t="s">
        <v>69</v>
      </c>
      <c r="BG94" t="s">
        <v>69</v>
      </c>
      <c r="BH94" t="s">
        <v>69</v>
      </c>
      <c r="BI94" t="s">
        <v>69</v>
      </c>
      <c r="BJ94" t="s">
        <v>930</v>
      </c>
      <c r="BK94">
        <v>30783571</v>
      </c>
      <c r="BL94" t="s">
        <v>88</v>
      </c>
      <c r="BM94" t="s">
        <v>69</v>
      </c>
      <c r="BN94" t="s">
        <v>69</v>
      </c>
      <c r="BO94" t="s">
        <v>69</v>
      </c>
      <c r="BP94" t="s">
        <v>69</v>
      </c>
    </row>
    <row r="95" spans="1:68" x14ac:dyDescent="0.25">
      <c r="A95" t="s">
        <v>67</v>
      </c>
      <c r="B95" t="s">
        <v>931</v>
      </c>
      <c r="C95" t="s">
        <v>69</v>
      </c>
      <c r="D95" t="s">
        <v>69</v>
      </c>
      <c r="E95" t="s">
        <v>69</v>
      </c>
      <c r="F95" t="s">
        <v>932</v>
      </c>
      <c r="G95" t="s">
        <v>69</v>
      </c>
      <c r="H95" t="s">
        <v>69</v>
      </c>
      <c r="I95" t="s">
        <v>933</v>
      </c>
      <c r="J95" t="s">
        <v>394</v>
      </c>
      <c r="K95" t="s">
        <v>69</v>
      </c>
      <c r="L95" t="s">
        <v>69</v>
      </c>
      <c r="M95" t="s">
        <v>69</v>
      </c>
      <c r="N95" t="s">
        <v>69</v>
      </c>
      <c r="O95" t="s">
        <v>69</v>
      </c>
      <c r="P95" t="s">
        <v>69</v>
      </c>
      <c r="Q95" t="s">
        <v>69</v>
      </c>
      <c r="R95" t="s">
        <v>69</v>
      </c>
      <c r="S95" t="s">
        <v>69</v>
      </c>
      <c r="T95" t="s">
        <v>934</v>
      </c>
      <c r="U95" t="s">
        <v>935</v>
      </c>
      <c r="V95" t="s">
        <v>69</v>
      </c>
      <c r="W95" t="s">
        <v>69</v>
      </c>
      <c r="X95" t="s">
        <v>69</v>
      </c>
      <c r="Y95" t="s">
        <v>69</v>
      </c>
      <c r="Z95" t="s">
        <v>936</v>
      </c>
      <c r="AA95" t="s">
        <v>937</v>
      </c>
      <c r="AB95" t="s">
        <v>69</v>
      </c>
      <c r="AC95" t="s">
        <v>69</v>
      </c>
      <c r="AD95" t="s">
        <v>69</v>
      </c>
      <c r="AE95" t="s">
        <v>69</v>
      </c>
      <c r="AF95">
        <v>16</v>
      </c>
      <c r="AG95">
        <v>17</v>
      </c>
      <c r="AH95" t="s">
        <v>69</v>
      </c>
      <c r="AI95" t="s">
        <v>69</v>
      </c>
      <c r="AJ95" t="s">
        <v>69</v>
      </c>
      <c r="AK95" t="s">
        <v>69</v>
      </c>
      <c r="AL95" t="s">
        <v>69</v>
      </c>
      <c r="AM95" t="s">
        <v>69</v>
      </c>
      <c r="AN95" t="s">
        <v>69</v>
      </c>
      <c r="AO95" t="s">
        <v>69</v>
      </c>
      <c r="AP95" t="s">
        <v>69</v>
      </c>
      <c r="AQ95" t="s">
        <v>69</v>
      </c>
      <c r="AR95" t="s">
        <v>938</v>
      </c>
      <c r="AS95">
        <v>2019</v>
      </c>
      <c r="AT95">
        <v>116</v>
      </c>
      <c r="AU95">
        <v>7</v>
      </c>
      <c r="AV95" t="s">
        <v>69</v>
      </c>
      <c r="AW95" t="s">
        <v>69</v>
      </c>
      <c r="AX95" t="s">
        <v>69</v>
      </c>
      <c r="AY95" t="s">
        <v>69</v>
      </c>
      <c r="AZ95">
        <v>2624</v>
      </c>
      <c r="BA95">
        <v>2633</v>
      </c>
      <c r="BB95" t="s">
        <v>69</v>
      </c>
      <c r="BC95" t="s">
        <v>939</v>
      </c>
      <c r="BD95" t="s">
        <v>69</v>
      </c>
      <c r="BE95" t="s">
        <v>69</v>
      </c>
      <c r="BF95" t="s">
        <v>69</v>
      </c>
      <c r="BG95" t="s">
        <v>69</v>
      </c>
      <c r="BH95" t="s">
        <v>69</v>
      </c>
      <c r="BI95" t="s">
        <v>69</v>
      </c>
      <c r="BJ95" t="s">
        <v>940</v>
      </c>
      <c r="BK95">
        <v>30642970</v>
      </c>
      <c r="BL95" t="s">
        <v>662</v>
      </c>
      <c r="BM95" t="s">
        <v>69</v>
      </c>
      <c r="BN95" t="s">
        <v>69</v>
      </c>
      <c r="BO95" t="s">
        <v>69</v>
      </c>
      <c r="BP95" t="s">
        <v>69</v>
      </c>
    </row>
    <row r="96" spans="1:68" x14ac:dyDescent="0.25">
      <c r="A96" t="s">
        <v>67</v>
      </c>
      <c r="B96" t="s">
        <v>941</v>
      </c>
      <c r="C96" t="s">
        <v>69</v>
      </c>
      <c r="D96" t="s">
        <v>69</v>
      </c>
      <c r="E96" t="s">
        <v>69</v>
      </c>
      <c r="F96" t="s">
        <v>942</v>
      </c>
      <c r="G96" t="s">
        <v>69</v>
      </c>
      <c r="H96" t="s">
        <v>69</v>
      </c>
      <c r="I96" t="s">
        <v>943</v>
      </c>
      <c r="J96" t="s">
        <v>944</v>
      </c>
      <c r="K96" t="s">
        <v>69</v>
      </c>
      <c r="L96" t="s">
        <v>69</v>
      </c>
      <c r="M96" t="s">
        <v>69</v>
      </c>
      <c r="N96" t="s">
        <v>69</v>
      </c>
      <c r="O96" t="s">
        <v>69</v>
      </c>
      <c r="P96" t="s">
        <v>69</v>
      </c>
      <c r="Q96" t="s">
        <v>69</v>
      </c>
      <c r="R96" t="s">
        <v>69</v>
      </c>
      <c r="S96" t="s">
        <v>69</v>
      </c>
      <c r="T96" t="s">
        <v>945</v>
      </c>
      <c r="U96" t="s">
        <v>946</v>
      </c>
      <c r="V96" t="s">
        <v>69</v>
      </c>
      <c r="W96" t="s">
        <v>69</v>
      </c>
      <c r="X96" t="s">
        <v>69</v>
      </c>
      <c r="Y96" t="s">
        <v>69</v>
      </c>
      <c r="Z96" t="s">
        <v>69</v>
      </c>
      <c r="AA96" t="s">
        <v>947</v>
      </c>
      <c r="AB96" t="s">
        <v>69</v>
      </c>
      <c r="AC96" t="s">
        <v>69</v>
      </c>
      <c r="AD96" t="s">
        <v>69</v>
      </c>
      <c r="AE96" t="s">
        <v>69</v>
      </c>
      <c r="AF96">
        <v>6</v>
      </c>
      <c r="AG96">
        <v>6</v>
      </c>
      <c r="AH96" t="s">
        <v>69</v>
      </c>
      <c r="AI96" t="s">
        <v>69</v>
      </c>
      <c r="AJ96" t="s">
        <v>69</v>
      </c>
      <c r="AK96" t="s">
        <v>69</v>
      </c>
      <c r="AL96" t="s">
        <v>69</v>
      </c>
      <c r="AM96" t="s">
        <v>69</v>
      </c>
      <c r="AN96" t="s">
        <v>69</v>
      </c>
      <c r="AO96" t="s">
        <v>69</v>
      </c>
      <c r="AP96" t="s">
        <v>69</v>
      </c>
      <c r="AQ96" t="s">
        <v>69</v>
      </c>
      <c r="AR96" t="s">
        <v>466</v>
      </c>
      <c r="AS96">
        <v>2019</v>
      </c>
      <c r="AT96">
        <v>40</v>
      </c>
      <c r="AU96">
        <v>1</v>
      </c>
      <c r="AV96" t="s">
        <v>69</v>
      </c>
      <c r="AW96" t="s">
        <v>69</v>
      </c>
      <c r="AX96" t="s">
        <v>579</v>
      </c>
      <c r="AY96" t="s">
        <v>69</v>
      </c>
      <c r="AZ96">
        <v>9</v>
      </c>
      <c r="BA96">
        <v>27</v>
      </c>
      <c r="BB96" t="s">
        <v>69</v>
      </c>
      <c r="BC96" t="s">
        <v>948</v>
      </c>
      <c r="BD96" t="s">
        <v>69</v>
      </c>
      <c r="BE96" t="s">
        <v>69</v>
      </c>
      <c r="BF96" t="s">
        <v>69</v>
      </c>
      <c r="BG96" t="s">
        <v>69</v>
      </c>
      <c r="BH96" t="s">
        <v>69</v>
      </c>
      <c r="BI96" t="s">
        <v>69</v>
      </c>
      <c r="BJ96" t="s">
        <v>949</v>
      </c>
      <c r="BK96" t="s">
        <v>69</v>
      </c>
      <c r="BL96" t="s">
        <v>69</v>
      </c>
      <c r="BM96" t="s">
        <v>69</v>
      </c>
      <c r="BN96" t="s">
        <v>69</v>
      </c>
      <c r="BO96" t="s">
        <v>69</v>
      </c>
      <c r="BP96" t="s">
        <v>69</v>
      </c>
    </row>
    <row r="97" spans="1:68" x14ac:dyDescent="0.25">
      <c r="A97" t="s">
        <v>67</v>
      </c>
      <c r="B97" t="s">
        <v>950</v>
      </c>
      <c r="C97" t="s">
        <v>69</v>
      </c>
      <c r="D97" t="s">
        <v>69</v>
      </c>
      <c r="E97" t="s">
        <v>69</v>
      </c>
      <c r="F97" t="s">
        <v>951</v>
      </c>
      <c r="G97" t="s">
        <v>69</v>
      </c>
      <c r="H97" t="s">
        <v>69</v>
      </c>
      <c r="I97" t="s">
        <v>952</v>
      </c>
      <c r="J97" t="s">
        <v>953</v>
      </c>
      <c r="K97" t="s">
        <v>69</v>
      </c>
      <c r="L97" t="s">
        <v>69</v>
      </c>
      <c r="M97" t="s">
        <v>69</v>
      </c>
      <c r="N97" t="s">
        <v>69</v>
      </c>
      <c r="O97" t="s">
        <v>69</v>
      </c>
      <c r="P97" t="s">
        <v>69</v>
      </c>
      <c r="Q97" t="s">
        <v>69</v>
      </c>
      <c r="R97" t="s">
        <v>69</v>
      </c>
      <c r="S97" t="s">
        <v>69</v>
      </c>
      <c r="T97" t="s">
        <v>69</v>
      </c>
      <c r="U97" t="s">
        <v>954</v>
      </c>
      <c r="V97" t="s">
        <v>69</v>
      </c>
      <c r="W97" t="s">
        <v>69</v>
      </c>
      <c r="X97" t="s">
        <v>69</v>
      </c>
      <c r="Y97" t="s">
        <v>69</v>
      </c>
      <c r="Z97" t="s">
        <v>955</v>
      </c>
      <c r="AA97" t="s">
        <v>956</v>
      </c>
      <c r="AB97" t="s">
        <v>69</v>
      </c>
      <c r="AC97" t="s">
        <v>69</v>
      </c>
      <c r="AD97" t="s">
        <v>69</v>
      </c>
      <c r="AE97" t="s">
        <v>69</v>
      </c>
      <c r="AF97">
        <v>24</v>
      </c>
      <c r="AG97">
        <v>25</v>
      </c>
      <c r="AH97" t="s">
        <v>69</v>
      </c>
      <c r="AI97" t="s">
        <v>69</v>
      </c>
      <c r="AJ97" t="s">
        <v>69</v>
      </c>
      <c r="AK97" t="s">
        <v>69</v>
      </c>
      <c r="AL97" t="s">
        <v>69</v>
      </c>
      <c r="AM97" t="s">
        <v>69</v>
      </c>
      <c r="AN97" t="s">
        <v>69</v>
      </c>
      <c r="AO97" t="s">
        <v>69</v>
      </c>
      <c r="AP97" t="s">
        <v>69</v>
      </c>
      <c r="AQ97" t="s">
        <v>69</v>
      </c>
      <c r="AR97" t="s">
        <v>466</v>
      </c>
      <c r="AS97">
        <v>2019</v>
      </c>
      <c r="AT97">
        <v>35</v>
      </c>
      <c r="AU97">
        <v>1</v>
      </c>
      <c r="AV97" t="s">
        <v>69</v>
      </c>
      <c r="AW97" t="s">
        <v>69</v>
      </c>
      <c r="AX97" t="s">
        <v>69</v>
      </c>
      <c r="AY97" t="s">
        <v>69</v>
      </c>
      <c r="AZ97">
        <v>42</v>
      </c>
      <c r="BA97">
        <v>66</v>
      </c>
      <c r="BB97" t="s">
        <v>69</v>
      </c>
      <c r="BC97" t="s">
        <v>957</v>
      </c>
      <c r="BD97" t="s">
        <v>69</v>
      </c>
      <c r="BE97" t="s">
        <v>69</v>
      </c>
      <c r="BF97" t="s">
        <v>69</v>
      </c>
      <c r="BG97" t="s">
        <v>69</v>
      </c>
      <c r="BH97" t="s">
        <v>69</v>
      </c>
      <c r="BI97" t="s">
        <v>69</v>
      </c>
      <c r="BJ97" t="s">
        <v>958</v>
      </c>
      <c r="BK97" t="s">
        <v>69</v>
      </c>
      <c r="BL97" t="s">
        <v>191</v>
      </c>
      <c r="BM97" t="s">
        <v>69</v>
      </c>
      <c r="BN97" t="s">
        <v>69</v>
      </c>
      <c r="BO97" t="s">
        <v>69</v>
      </c>
      <c r="BP97" t="s">
        <v>69</v>
      </c>
    </row>
    <row r="98" spans="1:68" x14ac:dyDescent="0.25">
      <c r="A98" t="s">
        <v>67</v>
      </c>
      <c r="B98" t="s">
        <v>959</v>
      </c>
      <c r="C98" t="s">
        <v>69</v>
      </c>
      <c r="D98" t="s">
        <v>69</v>
      </c>
      <c r="E98" t="s">
        <v>69</v>
      </c>
      <c r="F98" t="s">
        <v>960</v>
      </c>
      <c r="G98" t="s">
        <v>69</v>
      </c>
      <c r="H98" t="s">
        <v>69</v>
      </c>
      <c r="I98" t="s">
        <v>961</v>
      </c>
      <c r="J98" t="s">
        <v>332</v>
      </c>
      <c r="K98" t="s">
        <v>69</v>
      </c>
      <c r="L98" t="s">
        <v>69</v>
      </c>
      <c r="M98" t="s">
        <v>69</v>
      </c>
      <c r="N98" t="s">
        <v>69</v>
      </c>
      <c r="O98" t="s">
        <v>69</v>
      </c>
      <c r="P98" t="s">
        <v>69</v>
      </c>
      <c r="Q98" t="s">
        <v>69</v>
      </c>
      <c r="R98" t="s">
        <v>69</v>
      </c>
      <c r="S98" t="s">
        <v>69</v>
      </c>
      <c r="T98" t="s">
        <v>962</v>
      </c>
      <c r="U98" t="s">
        <v>963</v>
      </c>
      <c r="V98" t="s">
        <v>69</v>
      </c>
      <c r="W98" t="s">
        <v>69</v>
      </c>
      <c r="X98" t="s">
        <v>69</v>
      </c>
      <c r="Y98" t="s">
        <v>69</v>
      </c>
      <c r="Z98" t="s">
        <v>964</v>
      </c>
      <c r="AA98" t="s">
        <v>965</v>
      </c>
      <c r="AB98" t="s">
        <v>69</v>
      </c>
      <c r="AC98" t="s">
        <v>69</v>
      </c>
      <c r="AD98" t="s">
        <v>69</v>
      </c>
      <c r="AE98" t="s">
        <v>69</v>
      </c>
      <c r="AF98">
        <v>2</v>
      </c>
      <c r="AG98">
        <v>2</v>
      </c>
      <c r="AH98" t="s">
        <v>69</v>
      </c>
      <c r="AI98" t="s">
        <v>69</v>
      </c>
      <c r="AJ98" t="s">
        <v>69</v>
      </c>
      <c r="AK98" t="s">
        <v>69</v>
      </c>
      <c r="AL98" t="s">
        <v>69</v>
      </c>
      <c r="AM98" t="s">
        <v>69</v>
      </c>
      <c r="AN98" t="s">
        <v>69</v>
      </c>
      <c r="AO98" t="s">
        <v>69</v>
      </c>
      <c r="AP98" t="s">
        <v>69</v>
      </c>
      <c r="AQ98" t="s">
        <v>69</v>
      </c>
      <c r="AR98" t="s">
        <v>466</v>
      </c>
      <c r="AS98">
        <v>2019</v>
      </c>
      <c r="AT98">
        <v>131</v>
      </c>
      <c r="AU98" t="s">
        <v>69</v>
      </c>
      <c r="AV98" t="s">
        <v>69</v>
      </c>
      <c r="AW98" t="s">
        <v>69</v>
      </c>
      <c r="AX98" t="s">
        <v>69</v>
      </c>
      <c r="AY98" t="s">
        <v>69</v>
      </c>
      <c r="AZ98">
        <v>48</v>
      </c>
      <c r="BA98">
        <v>54</v>
      </c>
      <c r="BB98" t="s">
        <v>69</v>
      </c>
      <c r="BC98" t="s">
        <v>966</v>
      </c>
      <c r="BD98" t="s">
        <v>69</v>
      </c>
      <c r="BE98" t="s">
        <v>69</v>
      </c>
      <c r="BF98" t="s">
        <v>69</v>
      </c>
      <c r="BG98" t="s">
        <v>69</v>
      </c>
      <c r="BH98" t="s">
        <v>69</v>
      </c>
      <c r="BI98" t="s">
        <v>69</v>
      </c>
      <c r="BJ98" t="s">
        <v>967</v>
      </c>
      <c r="BK98">
        <v>30367975</v>
      </c>
      <c r="BL98" t="s">
        <v>69</v>
      </c>
      <c r="BM98" t="s">
        <v>69</v>
      </c>
      <c r="BN98" t="s">
        <v>69</v>
      </c>
      <c r="BO98" t="s">
        <v>69</v>
      </c>
      <c r="BP98" t="s">
        <v>69</v>
      </c>
    </row>
    <row r="99" spans="1:68" x14ac:dyDescent="0.25">
      <c r="A99" t="s">
        <v>67</v>
      </c>
      <c r="B99" t="s">
        <v>968</v>
      </c>
      <c r="C99" t="s">
        <v>69</v>
      </c>
      <c r="D99" t="s">
        <v>69</v>
      </c>
      <c r="E99" t="s">
        <v>69</v>
      </c>
      <c r="F99" t="s">
        <v>969</v>
      </c>
      <c r="G99" t="s">
        <v>69</v>
      </c>
      <c r="H99" t="s">
        <v>69</v>
      </c>
      <c r="I99" t="s">
        <v>970</v>
      </c>
      <c r="J99" t="s">
        <v>971</v>
      </c>
      <c r="K99" t="s">
        <v>69</v>
      </c>
      <c r="L99" t="s">
        <v>69</v>
      </c>
      <c r="M99" t="s">
        <v>69</v>
      </c>
      <c r="N99" t="s">
        <v>69</v>
      </c>
      <c r="O99" t="s">
        <v>69</v>
      </c>
      <c r="P99" t="s">
        <v>69</v>
      </c>
      <c r="Q99" t="s">
        <v>69</v>
      </c>
      <c r="R99" t="s">
        <v>69</v>
      </c>
      <c r="S99" t="s">
        <v>69</v>
      </c>
      <c r="T99" t="s">
        <v>972</v>
      </c>
      <c r="U99" t="s">
        <v>973</v>
      </c>
      <c r="V99" t="s">
        <v>69</v>
      </c>
      <c r="W99" t="s">
        <v>69</v>
      </c>
      <c r="X99" t="s">
        <v>69</v>
      </c>
      <c r="Y99" t="s">
        <v>69</v>
      </c>
      <c r="Z99" t="s">
        <v>69</v>
      </c>
      <c r="AA99" t="s">
        <v>69</v>
      </c>
      <c r="AB99" t="s">
        <v>69</v>
      </c>
      <c r="AC99" t="s">
        <v>69</v>
      </c>
      <c r="AD99" t="s">
        <v>69</v>
      </c>
      <c r="AE99" t="s">
        <v>69</v>
      </c>
      <c r="AF99">
        <v>1</v>
      </c>
      <c r="AG99">
        <v>1</v>
      </c>
      <c r="AH99" t="s">
        <v>69</v>
      </c>
      <c r="AI99" t="s">
        <v>69</v>
      </c>
      <c r="AJ99" t="s">
        <v>69</v>
      </c>
      <c r="AK99" t="s">
        <v>69</v>
      </c>
      <c r="AL99" t="s">
        <v>69</v>
      </c>
      <c r="AM99" t="s">
        <v>69</v>
      </c>
      <c r="AN99" t="s">
        <v>69</v>
      </c>
      <c r="AO99" t="s">
        <v>69</v>
      </c>
      <c r="AP99" t="s">
        <v>69</v>
      </c>
      <c r="AQ99" t="s">
        <v>69</v>
      </c>
      <c r="AR99" t="s">
        <v>466</v>
      </c>
      <c r="AS99">
        <v>2019</v>
      </c>
      <c r="AT99">
        <v>180</v>
      </c>
      <c r="AU99">
        <v>2</v>
      </c>
      <c r="AV99" t="s">
        <v>69</v>
      </c>
      <c r="AW99" t="s">
        <v>69</v>
      </c>
      <c r="AX99" t="s">
        <v>69</v>
      </c>
      <c r="AY99" t="s">
        <v>69</v>
      </c>
      <c r="AZ99">
        <v>160</v>
      </c>
      <c r="BA99">
        <v>177</v>
      </c>
      <c r="BB99" t="s">
        <v>69</v>
      </c>
      <c r="BC99" t="s">
        <v>974</v>
      </c>
      <c r="BD99" t="s">
        <v>69</v>
      </c>
      <c r="BE99" t="s">
        <v>69</v>
      </c>
      <c r="BF99" t="s">
        <v>69</v>
      </c>
      <c r="BG99" t="s">
        <v>69</v>
      </c>
      <c r="BH99" t="s">
        <v>69</v>
      </c>
      <c r="BI99" t="s">
        <v>69</v>
      </c>
      <c r="BJ99" t="s">
        <v>975</v>
      </c>
      <c r="BK99" t="s">
        <v>69</v>
      </c>
      <c r="BL99" t="s">
        <v>69</v>
      </c>
      <c r="BM99" t="s">
        <v>69</v>
      </c>
      <c r="BN99" t="s">
        <v>69</v>
      </c>
      <c r="BO99" t="s">
        <v>69</v>
      </c>
      <c r="BP99" t="s">
        <v>69</v>
      </c>
    </row>
    <row r="100" spans="1:68" x14ac:dyDescent="0.25">
      <c r="A100" t="s">
        <v>67</v>
      </c>
      <c r="B100" t="s">
        <v>976</v>
      </c>
      <c r="C100" t="s">
        <v>69</v>
      </c>
      <c r="D100" t="s">
        <v>69</v>
      </c>
      <c r="E100" t="s">
        <v>69</v>
      </c>
      <c r="F100" t="s">
        <v>977</v>
      </c>
      <c r="G100" t="s">
        <v>69</v>
      </c>
      <c r="H100" t="s">
        <v>69</v>
      </c>
      <c r="I100" t="s">
        <v>978</v>
      </c>
      <c r="J100" t="s">
        <v>544</v>
      </c>
      <c r="K100" t="s">
        <v>69</v>
      </c>
      <c r="L100" t="s">
        <v>69</v>
      </c>
      <c r="M100" t="s">
        <v>69</v>
      </c>
      <c r="N100" t="s">
        <v>69</v>
      </c>
      <c r="O100" t="s">
        <v>69</v>
      </c>
      <c r="P100" t="s">
        <v>69</v>
      </c>
      <c r="Q100" t="s">
        <v>69</v>
      </c>
      <c r="R100" t="s">
        <v>69</v>
      </c>
      <c r="S100" t="s">
        <v>69</v>
      </c>
      <c r="T100" t="s">
        <v>979</v>
      </c>
      <c r="U100" t="s">
        <v>980</v>
      </c>
      <c r="V100" t="s">
        <v>69</v>
      </c>
      <c r="W100" t="s">
        <v>69</v>
      </c>
      <c r="X100" t="s">
        <v>69</v>
      </c>
      <c r="Y100" t="s">
        <v>69</v>
      </c>
      <c r="Z100" t="s">
        <v>981</v>
      </c>
      <c r="AA100" t="s">
        <v>982</v>
      </c>
      <c r="AB100" t="s">
        <v>69</v>
      </c>
      <c r="AC100" t="s">
        <v>69</v>
      </c>
      <c r="AD100" t="s">
        <v>69</v>
      </c>
      <c r="AE100" t="s">
        <v>69</v>
      </c>
      <c r="AF100">
        <v>22</v>
      </c>
      <c r="AG100">
        <v>21</v>
      </c>
      <c r="AH100" t="s">
        <v>69</v>
      </c>
      <c r="AI100" t="s">
        <v>69</v>
      </c>
      <c r="AJ100" t="s">
        <v>69</v>
      </c>
      <c r="AK100" t="s">
        <v>69</v>
      </c>
      <c r="AL100" t="s">
        <v>69</v>
      </c>
      <c r="AM100" t="s">
        <v>69</v>
      </c>
      <c r="AN100" t="s">
        <v>69</v>
      </c>
      <c r="AO100" t="s">
        <v>69</v>
      </c>
      <c r="AP100" t="s">
        <v>69</v>
      </c>
      <c r="AQ100" t="s">
        <v>69</v>
      </c>
      <c r="AR100" t="s">
        <v>75</v>
      </c>
      <c r="AS100">
        <v>2019</v>
      </c>
      <c r="AT100">
        <v>68</v>
      </c>
      <c r="AU100">
        <v>1</v>
      </c>
      <c r="AV100" t="s">
        <v>69</v>
      </c>
      <c r="AW100" t="s">
        <v>69</v>
      </c>
      <c r="AX100" t="s">
        <v>69</v>
      </c>
      <c r="AY100" t="s">
        <v>69</v>
      </c>
      <c r="AZ100">
        <v>32</v>
      </c>
      <c r="BA100">
        <v>46</v>
      </c>
      <c r="BB100" t="s">
        <v>69</v>
      </c>
      <c r="BC100" t="s">
        <v>983</v>
      </c>
      <c r="BD100" t="s">
        <v>69</v>
      </c>
      <c r="BE100" t="s">
        <v>69</v>
      </c>
      <c r="BF100" t="s">
        <v>69</v>
      </c>
      <c r="BG100" t="s">
        <v>69</v>
      </c>
      <c r="BH100" t="s">
        <v>69</v>
      </c>
      <c r="BI100" t="s">
        <v>69</v>
      </c>
      <c r="BJ100" t="s">
        <v>984</v>
      </c>
      <c r="BK100">
        <v>29771371</v>
      </c>
      <c r="BL100" t="s">
        <v>134</v>
      </c>
      <c r="BM100" t="s">
        <v>69</v>
      </c>
      <c r="BN100" t="s">
        <v>69</v>
      </c>
      <c r="BO100" t="s">
        <v>69</v>
      </c>
      <c r="BP100" t="s">
        <v>69</v>
      </c>
    </row>
    <row r="101" spans="1:68" x14ac:dyDescent="0.25">
      <c r="A101" t="s">
        <v>67</v>
      </c>
      <c r="B101" t="s">
        <v>985</v>
      </c>
      <c r="C101" t="s">
        <v>69</v>
      </c>
      <c r="D101" t="s">
        <v>69</v>
      </c>
      <c r="E101" t="s">
        <v>69</v>
      </c>
      <c r="F101" t="s">
        <v>986</v>
      </c>
      <c r="G101" t="s">
        <v>69</v>
      </c>
      <c r="H101" t="s">
        <v>69</v>
      </c>
      <c r="I101" t="s">
        <v>987</v>
      </c>
      <c r="J101" t="s">
        <v>386</v>
      </c>
      <c r="K101" t="s">
        <v>69</v>
      </c>
      <c r="L101" t="s">
        <v>69</v>
      </c>
      <c r="M101" t="s">
        <v>69</v>
      </c>
      <c r="N101" t="s">
        <v>69</v>
      </c>
      <c r="O101" t="s">
        <v>69</v>
      </c>
      <c r="P101" t="s">
        <v>69</v>
      </c>
      <c r="Q101" t="s">
        <v>69</v>
      </c>
      <c r="R101" t="s">
        <v>69</v>
      </c>
      <c r="S101" t="s">
        <v>69</v>
      </c>
      <c r="T101" t="s">
        <v>988</v>
      </c>
      <c r="U101" t="s">
        <v>989</v>
      </c>
      <c r="V101" t="s">
        <v>69</v>
      </c>
      <c r="W101" t="s">
        <v>69</v>
      </c>
      <c r="X101" t="s">
        <v>69</v>
      </c>
      <c r="Y101" t="s">
        <v>69</v>
      </c>
      <c r="Z101" t="s">
        <v>990</v>
      </c>
      <c r="AA101" t="s">
        <v>991</v>
      </c>
      <c r="AB101" t="s">
        <v>69</v>
      </c>
      <c r="AC101" t="s">
        <v>69</v>
      </c>
      <c r="AD101" t="s">
        <v>69</v>
      </c>
      <c r="AE101" t="s">
        <v>69</v>
      </c>
      <c r="AF101">
        <v>3</v>
      </c>
      <c r="AG101">
        <v>3</v>
      </c>
      <c r="AH101" t="s">
        <v>69</v>
      </c>
      <c r="AI101" t="s">
        <v>69</v>
      </c>
      <c r="AJ101" t="s">
        <v>69</v>
      </c>
      <c r="AK101" t="s">
        <v>69</v>
      </c>
      <c r="AL101" t="s">
        <v>69</v>
      </c>
      <c r="AM101" t="s">
        <v>69</v>
      </c>
      <c r="AN101" t="s">
        <v>69</v>
      </c>
      <c r="AO101" t="s">
        <v>69</v>
      </c>
      <c r="AP101" t="s">
        <v>69</v>
      </c>
      <c r="AQ101" t="s">
        <v>69</v>
      </c>
      <c r="AR101" t="s">
        <v>75</v>
      </c>
      <c r="AS101">
        <v>2019</v>
      </c>
      <c r="AT101">
        <v>73</v>
      </c>
      <c r="AU101">
        <v>1</v>
      </c>
      <c r="AV101" t="s">
        <v>69</v>
      </c>
      <c r="AW101" t="s">
        <v>69</v>
      </c>
      <c r="AX101" t="s">
        <v>69</v>
      </c>
      <c r="AY101" t="s">
        <v>69</v>
      </c>
      <c r="AZ101">
        <v>59</v>
      </c>
      <c r="BA101">
        <v>72</v>
      </c>
      <c r="BB101" t="s">
        <v>69</v>
      </c>
      <c r="BC101" t="s">
        <v>992</v>
      </c>
      <c r="BD101" t="s">
        <v>69</v>
      </c>
      <c r="BE101" t="s">
        <v>69</v>
      </c>
      <c r="BF101" t="s">
        <v>69</v>
      </c>
      <c r="BG101" t="s">
        <v>69</v>
      </c>
      <c r="BH101" t="s">
        <v>69</v>
      </c>
      <c r="BI101" t="s">
        <v>69</v>
      </c>
      <c r="BJ101" t="s">
        <v>993</v>
      </c>
      <c r="BK101">
        <v>30421788</v>
      </c>
      <c r="BL101" t="s">
        <v>69</v>
      </c>
      <c r="BM101" t="s">
        <v>69</v>
      </c>
      <c r="BN101" t="s">
        <v>69</v>
      </c>
      <c r="BO101" t="s">
        <v>69</v>
      </c>
      <c r="BP101" t="s">
        <v>69</v>
      </c>
    </row>
    <row r="102" spans="1:68" x14ac:dyDescent="0.25">
      <c r="A102" t="s">
        <v>67</v>
      </c>
      <c r="B102" t="s">
        <v>994</v>
      </c>
      <c r="C102" t="s">
        <v>69</v>
      </c>
      <c r="D102" t="s">
        <v>69</v>
      </c>
      <c r="E102" t="s">
        <v>69</v>
      </c>
      <c r="F102" t="s">
        <v>995</v>
      </c>
      <c r="G102" t="s">
        <v>69</v>
      </c>
      <c r="H102" t="s">
        <v>69</v>
      </c>
      <c r="I102" t="s">
        <v>996</v>
      </c>
      <c r="J102" t="s">
        <v>215</v>
      </c>
      <c r="K102" t="s">
        <v>69</v>
      </c>
      <c r="L102" t="s">
        <v>69</v>
      </c>
      <c r="M102" t="s">
        <v>69</v>
      </c>
      <c r="N102" t="s">
        <v>69</v>
      </c>
      <c r="O102" t="s">
        <v>69</v>
      </c>
      <c r="P102" t="s">
        <v>69</v>
      </c>
      <c r="Q102" t="s">
        <v>69</v>
      </c>
      <c r="R102" t="s">
        <v>69</v>
      </c>
      <c r="S102" t="s">
        <v>69</v>
      </c>
      <c r="T102" t="s">
        <v>997</v>
      </c>
      <c r="U102" t="s">
        <v>998</v>
      </c>
      <c r="V102" t="s">
        <v>69</v>
      </c>
      <c r="W102" t="s">
        <v>69</v>
      </c>
      <c r="X102" t="s">
        <v>69</v>
      </c>
      <c r="Y102" t="s">
        <v>69</v>
      </c>
      <c r="Z102" t="s">
        <v>999</v>
      </c>
      <c r="AA102" t="s">
        <v>1000</v>
      </c>
      <c r="AB102" t="s">
        <v>69</v>
      </c>
      <c r="AC102" t="s">
        <v>69</v>
      </c>
      <c r="AD102" t="s">
        <v>69</v>
      </c>
      <c r="AE102" t="s">
        <v>69</v>
      </c>
      <c r="AF102">
        <v>7</v>
      </c>
      <c r="AG102">
        <v>9</v>
      </c>
      <c r="AH102" t="s">
        <v>69</v>
      </c>
      <c r="AI102" t="s">
        <v>69</v>
      </c>
      <c r="AJ102" t="s">
        <v>69</v>
      </c>
      <c r="AK102" t="s">
        <v>69</v>
      </c>
      <c r="AL102" t="s">
        <v>69</v>
      </c>
      <c r="AM102" t="s">
        <v>69</v>
      </c>
      <c r="AN102" t="s">
        <v>69</v>
      </c>
      <c r="AO102" t="s">
        <v>69</v>
      </c>
      <c r="AP102" t="s">
        <v>69</v>
      </c>
      <c r="AQ102" t="s">
        <v>69</v>
      </c>
      <c r="AR102" t="s">
        <v>75</v>
      </c>
      <c r="AS102">
        <v>2019</v>
      </c>
      <c r="AT102">
        <v>32</v>
      </c>
      <c r="AU102">
        <v>1</v>
      </c>
      <c r="AV102" t="s">
        <v>69</v>
      </c>
      <c r="AW102" t="s">
        <v>69</v>
      </c>
      <c r="AX102" t="s">
        <v>69</v>
      </c>
      <c r="AY102" t="s">
        <v>69</v>
      </c>
      <c r="AZ102">
        <v>100</v>
      </c>
      <c r="BA102">
        <v>110</v>
      </c>
      <c r="BB102" t="s">
        <v>69</v>
      </c>
      <c r="BC102" t="s">
        <v>1001</v>
      </c>
      <c r="BD102" t="s">
        <v>69</v>
      </c>
      <c r="BE102" t="s">
        <v>69</v>
      </c>
      <c r="BF102" t="s">
        <v>69</v>
      </c>
      <c r="BG102" t="s">
        <v>69</v>
      </c>
      <c r="BH102" t="s">
        <v>69</v>
      </c>
      <c r="BI102" t="s">
        <v>69</v>
      </c>
      <c r="BJ102" t="s">
        <v>1002</v>
      </c>
      <c r="BK102">
        <v>30421480</v>
      </c>
      <c r="BL102" t="s">
        <v>69</v>
      </c>
      <c r="BM102" t="s">
        <v>69</v>
      </c>
      <c r="BN102" t="s">
        <v>69</v>
      </c>
      <c r="BO102" t="s">
        <v>69</v>
      </c>
      <c r="BP102" t="s">
        <v>69</v>
      </c>
    </row>
    <row r="103" spans="1:68" x14ac:dyDescent="0.25">
      <c r="A103" t="s">
        <v>67</v>
      </c>
      <c r="B103" t="s">
        <v>1003</v>
      </c>
      <c r="C103" t="s">
        <v>69</v>
      </c>
      <c r="D103" t="s">
        <v>69</v>
      </c>
      <c r="E103" t="s">
        <v>69</v>
      </c>
      <c r="F103" t="s">
        <v>1004</v>
      </c>
      <c r="G103" t="s">
        <v>69</v>
      </c>
      <c r="H103" t="s">
        <v>69</v>
      </c>
      <c r="I103" t="s">
        <v>1005</v>
      </c>
      <c r="J103" t="s">
        <v>332</v>
      </c>
      <c r="K103" t="s">
        <v>69</v>
      </c>
      <c r="L103" t="s">
        <v>69</v>
      </c>
      <c r="M103" t="s">
        <v>69</v>
      </c>
      <c r="N103" t="s">
        <v>69</v>
      </c>
      <c r="O103" t="s">
        <v>69</v>
      </c>
      <c r="P103" t="s">
        <v>69</v>
      </c>
      <c r="Q103" t="s">
        <v>69</v>
      </c>
      <c r="R103" t="s">
        <v>69</v>
      </c>
      <c r="S103" t="s">
        <v>69</v>
      </c>
      <c r="T103" t="s">
        <v>1006</v>
      </c>
      <c r="U103" t="s">
        <v>1007</v>
      </c>
      <c r="V103" t="s">
        <v>69</v>
      </c>
      <c r="W103" t="s">
        <v>69</v>
      </c>
      <c r="X103" t="s">
        <v>69</v>
      </c>
      <c r="Y103" t="s">
        <v>69</v>
      </c>
      <c r="Z103" t="s">
        <v>69</v>
      </c>
      <c r="AA103" t="s">
        <v>69</v>
      </c>
      <c r="AB103" t="s">
        <v>69</v>
      </c>
      <c r="AC103" t="s">
        <v>69</v>
      </c>
      <c r="AD103" t="s">
        <v>69</v>
      </c>
      <c r="AE103" t="s">
        <v>69</v>
      </c>
      <c r="AF103">
        <v>8</v>
      </c>
      <c r="AG103">
        <v>8</v>
      </c>
      <c r="AH103" t="s">
        <v>69</v>
      </c>
      <c r="AI103" t="s">
        <v>69</v>
      </c>
      <c r="AJ103" t="s">
        <v>69</v>
      </c>
      <c r="AK103" t="s">
        <v>69</v>
      </c>
      <c r="AL103" t="s">
        <v>69</v>
      </c>
      <c r="AM103" t="s">
        <v>69</v>
      </c>
      <c r="AN103" t="s">
        <v>69</v>
      </c>
      <c r="AO103" t="s">
        <v>69</v>
      </c>
      <c r="AP103" t="s">
        <v>69</v>
      </c>
      <c r="AQ103" t="s">
        <v>69</v>
      </c>
      <c r="AR103" t="s">
        <v>75</v>
      </c>
      <c r="AS103">
        <v>2019</v>
      </c>
      <c r="AT103">
        <v>130</v>
      </c>
      <c r="AU103" t="s">
        <v>69</v>
      </c>
      <c r="AV103" t="s">
        <v>69</v>
      </c>
      <c r="AW103" t="s">
        <v>69</v>
      </c>
      <c r="AX103" t="s">
        <v>69</v>
      </c>
      <c r="AY103" t="s">
        <v>69</v>
      </c>
      <c r="AZ103">
        <v>9</v>
      </c>
      <c r="BA103">
        <v>17</v>
      </c>
      <c r="BB103" t="s">
        <v>69</v>
      </c>
      <c r="BC103" t="s">
        <v>1008</v>
      </c>
      <c r="BD103" t="s">
        <v>69</v>
      </c>
      <c r="BE103" t="s">
        <v>69</v>
      </c>
      <c r="BF103" t="s">
        <v>69</v>
      </c>
      <c r="BG103" t="s">
        <v>69</v>
      </c>
      <c r="BH103" t="s">
        <v>69</v>
      </c>
      <c r="BI103" t="s">
        <v>69</v>
      </c>
      <c r="BJ103" t="s">
        <v>1009</v>
      </c>
      <c r="BK103">
        <v>30266460</v>
      </c>
      <c r="BL103" t="s">
        <v>69</v>
      </c>
      <c r="BM103" t="s">
        <v>69</v>
      </c>
      <c r="BN103" t="s">
        <v>69</v>
      </c>
      <c r="BO103" t="s">
        <v>69</v>
      </c>
      <c r="BP103" t="s">
        <v>69</v>
      </c>
    </row>
    <row r="104" spans="1:68" x14ac:dyDescent="0.25">
      <c r="A104" t="s">
        <v>67</v>
      </c>
      <c r="B104" t="s">
        <v>1010</v>
      </c>
      <c r="C104" t="s">
        <v>69</v>
      </c>
      <c r="D104" t="s">
        <v>69</v>
      </c>
      <c r="E104" t="s">
        <v>69</v>
      </c>
      <c r="F104" t="s">
        <v>1011</v>
      </c>
      <c r="G104" t="s">
        <v>69</v>
      </c>
      <c r="H104" t="s">
        <v>69</v>
      </c>
      <c r="I104" t="s">
        <v>1012</v>
      </c>
      <c r="J104" t="s">
        <v>332</v>
      </c>
      <c r="K104" t="s">
        <v>69</v>
      </c>
      <c r="L104" t="s">
        <v>69</v>
      </c>
      <c r="M104" t="s">
        <v>69</v>
      </c>
      <c r="N104" t="s">
        <v>69</v>
      </c>
      <c r="O104" t="s">
        <v>69</v>
      </c>
      <c r="P104" t="s">
        <v>69</v>
      </c>
      <c r="Q104" t="s">
        <v>69</v>
      </c>
      <c r="R104" t="s">
        <v>69</v>
      </c>
      <c r="S104" t="s">
        <v>69</v>
      </c>
      <c r="T104" t="s">
        <v>1013</v>
      </c>
      <c r="U104" t="s">
        <v>1014</v>
      </c>
      <c r="V104" t="s">
        <v>69</v>
      </c>
      <c r="W104" t="s">
        <v>69</v>
      </c>
      <c r="X104" t="s">
        <v>69</v>
      </c>
      <c r="Y104" t="s">
        <v>69</v>
      </c>
      <c r="Z104" t="s">
        <v>1015</v>
      </c>
      <c r="AA104" t="s">
        <v>1016</v>
      </c>
      <c r="AB104" t="s">
        <v>69</v>
      </c>
      <c r="AC104" t="s">
        <v>69</v>
      </c>
      <c r="AD104" t="s">
        <v>69</v>
      </c>
      <c r="AE104" t="s">
        <v>69</v>
      </c>
      <c r="AF104">
        <v>6</v>
      </c>
      <c r="AG104">
        <v>7</v>
      </c>
      <c r="AH104" t="s">
        <v>69</v>
      </c>
      <c r="AI104" t="s">
        <v>69</v>
      </c>
      <c r="AJ104" t="s">
        <v>69</v>
      </c>
      <c r="AK104" t="s">
        <v>69</v>
      </c>
      <c r="AL104" t="s">
        <v>69</v>
      </c>
      <c r="AM104" t="s">
        <v>69</v>
      </c>
      <c r="AN104" t="s">
        <v>69</v>
      </c>
      <c r="AO104" t="s">
        <v>69</v>
      </c>
      <c r="AP104" t="s">
        <v>69</v>
      </c>
      <c r="AQ104" t="s">
        <v>69</v>
      </c>
      <c r="AR104" t="s">
        <v>75</v>
      </c>
      <c r="AS104">
        <v>2019</v>
      </c>
      <c r="AT104">
        <v>130</v>
      </c>
      <c r="AU104" t="s">
        <v>69</v>
      </c>
      <c r="AV104" t="s">
        <v>69</v>
      </c>
      <c r="AW104" t="s">
        <v>69</v>
      </c>
      <c r="AX104" t="s">
        <v>69</v>
      </c>
      <c r="AY104" t="s">
        <v>69</v>
      </c>
      <c r="AZ104">
        <v>67</v>
      </c>
      <c r="BA104">
        <v>80</v>
      </c>
      <c r="BB104" t="s">
        <v>69</v>
      </c>
      <c r="BC104" t="s">
        <v>1017</v>
      </c>
      <c r="BD104" t="s">
        <v>69</v>
      </c>
      <c r="BE104" t="s">
        <v>69</v>
      </c>
      <c r="BF104" t="s">
        <v>69</v>
      </c>
      <c r="BG104" t="s">
        <v>69</v>
      </c>
      <c r="BH104" t="s">
        <v>69</v>
      </c>
      <c r="BI104" t="s">
        <v>69</v>
      </c>
      <c r="BJ104" t="s">
        <v>1018</v>
      </c>
      <c r="BK104">
        <v>30308280</v>
      </c>
      <c r="BL104" t="s">
        <v>69</v>
      </c>
      <c r="BM104" t="s">
        <v>69</v>
      </c>
      <c r="BN104" t="s">
        <v>69</v>
      </c>
      <c r="BO104" t="s">
        <v>69</v>
      </c>
      <c r="BP104" t="s">
        <v>69</v>
      </c>
    </row>
    <row r="105" spans="1:68" x14ac:dyDescent="0.25">
      <c r="A105" t="s">
        <v>67</v>
      </c>
      <c r="B105" t="s">
        <v>1019</v>
      </c>
      <c r="C105" t="s">
        <v>69</v>
      </c>
      <c r="D105" t="s">
        <v>69</v>
      </c>
      <c r="E105" t="s">
        <v>69</v>
      </c>
      <c r="F105" t="s">
        <v>1020</v>
      </c>
      <c r="G105" t="s">
        <v>69</v>
      </c>
      <c r="H105" t="s">
        <v>69</v>
      </c>
      <c r="I105" t="s">
        <v>1021</v>
      </c>
      <c r="J105" t="s">
        <v>332</v>
      </c>
      <c r="K105" t="s">
        <v>69</v>
      </c>
      <c r="L105" t="s">
        <v>69</v>
      </c>
      <c r="M105" t="s">
        <v>69</v>
      </c>
      <c r="N105" t="s">
        <v>69</v>
      </c>
      <c r="O105" t="s">
        <v>69</v>
      </c>
      <c r="P105" t="s">
        <v>69</v>
      </c>
      <c r="Q105" t="s">
        <v>69</v>
      </c>
      <c r="R105" t="s">
        <v>69</v>
      </c>
      <c r="S105" t="s">
        <v>69</v>
      </c>
      <c r="T105" t="s">
        <v>1022</v>
      </c>
      <c r="U105" t="s">
        <v>1023</v>
      </c>
      <c r="V105" t="s">
        <v>69</v>
      </c>
      <c r="W105" t="s">
        <v>69</v>
      </c>
      <c r="X105" t="s">
        <v>69</v>
      </c>
      <c r="Y105" t="s">
        <v>69</v>
      </c>
      <c r="Z105" t="s">
        <v>1024</v>
      </c>
      <c r="AA105" t="s">
        <v>1025</v>
      </c>
      <c r="AB105" t="s">
        <v>69</v>
      </c>
      <c r="AC105" t="s">
        <v>69</v>
      </c>
      <c r="AD105" t="s">
        <v>69</v>
      </c>
      <c r="AE105" t="s">
        <v>69</v>
      </c>
      <c r="AF105">
        <v>29</v>
      </c>
      <c r="AG105">
        <v>30</v>
      </c>
      <c r="AH105" t="s">
        <v>69</v>
      </c>
      <c r="AI105" t="s">
        <v>69</v>
      </c>
      <c r="AJ105" t="s">
        <v>69</v>
      </c>
      <c r="AK105" t="s">
        <v>69</v>
      </c>
      <c r="AL105" t="s">
        <v>69</v>
      </c>
      <c r="AM105" t="s">
        <v>69</v>
      </c>
      <c r="AN105" t="s">
        <v>69</v>
      </c>
      <c r="AO105" t="s">
        <v>69</v>
      </c>
      <c r="AP105" t="s">
        <v>69</v>
      </c>
      <c r="AQ105" t="s">
        <v>69</v>
      </c>
      <c r="AR105" t="s">
        <v>75</v>
      </c>
      <c r="AS105">
        <v>2019</v>
      </c>
      <c r="AT105">
        <v>130</v>
      </c>
      <c r="AU105" t="s">
        <v>69</v>
      </c>
      <c r="AV105" t="s">
        <v>69</v>
      </c>
      <c r="AW105" t="s">
        <v>69</v>
      </c>
      <c r="AX105" t="s">
        <v>69</v>
      </c>
      <c r="AY105" t="s">
        <v>69</v>
      </c>
      <c r="AZ105">
        <v>121</v>
      </c>
      <c r="BA105">
        <v>131</v>
      </c>
      <c r="BB105" t="s">
        <v>69</v>
      </c>
      <c r="BC105" t="s">
        <v>1026</v>
      </c>
      <c r="BD105" t="s">
        <v>69</v>
      </c>
      <c r="BE105" t="s">
        <v>69</v>
      </c>
      <c r="BF105" t="s">
        <v>69</v>
      </c>
      <c r="BG105" t="s">
        <v>69</v>
      </c>
      <c r="BH105" t="s">
        <v>69</v>
      </c>
      <c r="BI105" t="s">
        <v>69</v>
      </c>
      <c r="BJ105" t="s">
        <v>1027</v>
      </c>
      <c r="BK105">
        <v>30326287</v>
      </c>
      <c r="BL105" t="s">
        <v>251</v>
      </c>
      <c r="BM105" t="s">
        <v>69</v>
      </c>
      <c r="BN105" t="s">
        <v>69</v>
      </c>
      <c r="BO105" t="s">
        <v>69</v>
      </c>
      <c r="BP105" t="s">
        <v>69</v>
      </c>
    </row>
    <row r="106" spans="1:68" x14ac:dyDescent="0.25">
      <c r="A106" t="s">
        <v>67</v>
      </c>
      <c r="B106" t="s">
        <v>1028</v>
      </c>
      <c r="C106" t="s">
        <v>69</v>
      </c>
      <c r="D106" t="s">
        <v>69</v>
      </c>
      <c r="E106" t="s">
        <v>69</v>
      </c>
      <c r="F106" t="s">
        <v>1029</v>
      </c>
      <c r="G106" t="s">
        <v>69</v>
      </c>
      <c r="H106" t="s">
        <v>69</v>
      </c>
      <c r="I106" t="s">
        <v>1030</v>
      </c>
      <c r="J106" t="s">
        <v>1031</v>
      </c>
      <c r="K106" t="s">
        <v>69</v>
      </c>
      <c r="L106" t="s">
        <v>69</v>
      </c>
      <c r="M106" t="s">
        <v>69</v>
      </c>
      <c r="N106" t="s">
        <v>69</v>
      </c>
      <c r="O106" t="s">
        <v>69</v>
      </c>
      <c r="P106" t="s">
        <v>69</v>
      </c>
      <c r="Q106" t="s">
        <v>69</v>
      </c>
      <c r="R106" t="s">
        <v>69</v>
      </c>
      <c r="S106" t="s">
        <v>69</v>
      </c>
      <c r="T106" t="s">
        <v>1032</v>
      </c>
      <c r="U106" t="s">
        <v>1033</v>
      </c>
      <c r="V106" t="s">
        <v>69</v>
      </c>
      <c r="W106" t="s">
        <v>69</v>
      </c>
      <c r="X106" t="s">
        <v>69</v>
      </c>
      <c r="Y106" t="s">
        <v>69</v>
      </c>
      <c r="Z106" t="s">
        <v>1034</v>
      </c>
      <c r="AA106" t="s">
        <v>1035</v>
      </c>
      <c r="AB106" t="s">
        <v>69</v>
      </c>
      <c r="AC106" t="s">
        <v>69</v>
      </c>
      <c r="AD106" t="s">
        <v>69</v>
      </c>
      <c r="AE106" t="s">
        <v>69</v>
      </c>
      <c r="AF106">
        <v>2</v>
      </c>
      <c r="AG106">
        <v>2</v>
      </c>
      <c r="AH106" t="s">
        <v>69</v>
      </c>
      <c r="AI106" t="s">
        <v>69</v>
      </c>
      <c r="AJ106" t="s">
        <v>69</v>
      </c>
      <c r="AK106" t="s">
        <v>69</v>
      </c>
      <c r="AL106" t="s">
        <v>69</v>
      </c>
      <c r="AM106" t="s">
        <v>69</v>
      </c>
      <c r="AN106" t="s">
        <v>69</v>
      </c>
      <c r="AO106" t="s">
        <v>69</v>
      </c>
      <c r="AP106" t="s">
        <v>69</v>
      </c>
      <c r="AQ106" t="s">
        <v>69</v>
      </c>
      <c r="AR106" t="s">
        <v>75</v>
      </c>
      <c r="AS106">
        <v>2019</v>
      </c>
      <c r="AT106">
        <v>126</v>
      </c>
      <c r="AU106">
        <v>1</v>
      </c>
      <c r="AV106" t="s">
        <v>69</v>
      </c>
      <c r="AW106" t="s">
        <v>69</v>
      </c>
      <c r="AX106" t="s">
        <v>69</v>
      </c>
      <c r="AY106" t="s">
        <v>69</v>
      </c>
      <c r="AZ106">
        <v>95</v>
      </c>
      <c r="BA106">
        <v>113</v>
      </c>
      <c r="BB106" t="s">
        <v>69</v>
      </c>
      <c r="BC106" t="s">
        <v>1036</v>
      </c>
      <c r="BD106" t="s">
        <v>69</v>
      </c>
      <c r="BE106" t="s">
        <v>69</v>
      </c>
      <c r="BF106" t="s">
        <v>69</v>
      </c>
      <c r="BG106" t="s">
        <v>69</v>
      </c>
      <c r="BH106" t="s">
        <v>69</v>
      </c>
      <c r="BI106" t="s">
        <v>69</v>
      </c>
      <c r="BJ106" t="s">
        <v>1037</v>
      </c>
      <c r="BK106" t="s">
        <v>69</v>
      </c>
      <c r="BL106" t="s">
        <v>749</v>
      </c>
      <c r="BM106" t="s">
        <v>69</v>
      </c>
      <c r="BN106" t="s">
        <v>69</v>
      </c>
      <c r="BO106" t="s">
        <v>69</v>
      </c>
      <c r="BP106" t="s">
        <v>69</v>
      </c>
    </row>
    <row r="107" spans="1:68" x14ac:dyDescent="0.25">
      <c r="A107" t="s">
        <v>67</v>
      </c>
      <c r="B107" t="s">
        <v>1038</v>
      </c>
      <c r="C107" t="s">
        <v>69</v>
      </c>
      <c r="D107" t="s">
        <v>69</v>
      </c>
      <c r="E107" t="s">
        <v>69</v>
      </c>
      <c r="F107" t="s">
        <v>1039</v>
      </c>
      <c r="G107" t="s">
        <v>69</v>
      </c>
      <c r="H107" t="s">
        <v>69</v>
      </c>
      <c r="I107" t="s">
        <v>1040</v>
      </c>
      <c r="J107" t="s">
        <v>1041</v>
      </c>
      <c r="K107" t="s">
        <v>69</v>
      </c>
      <c r="L107" t="s">
        <v>69</v>
      </c>
      <c r="M107" t="s">
        <v>69</v>
      </c>
      <c r="N107" t="s">
        <v>69</v>
      </c>
      <c r="O107" t="s">
        <v>69</v>
      </c>
      <c r="P107" t="s">
        <v>69</v>
      </c>
      <c r="Q107" t="s">
        <v>69</v>
      </c>
      <c r="R107" t="s">
        <v>69</v>
      </c>
      <c r="S107" t="s">
        <v>69</v>
      </c>
      <c r="T107" t="s">
        <v>69</v>
      </c>
      <c r="U107" t="s">
        <v>1042</v>
      </c>
      <c r="V107" t="s">
        <v>69</v>
      </c>
      <c r="W107" t="s">
        <v>69</v>
      </c>
      <c r="X107" t="s">
        <v>69</v>
      </c>
      <c r="Y107" t="s">
        <v>69</v>
      </c>
      <c r="Z107" t="s">
        <v>1043</v>
      </c>
      <c r="AA107" t="s">
        <v>1044</v>
      </c>
      <c r="AB107" t="s">
        <v>69</v>
      </c>
      <c r="AC107" t="s">
        <v>69</v>
      </c>
      <c r="AD107" t="s">
        <v>69</v>
      </c>
      <c r="AE107" t="s">
        <v>69</v>
      </c>
      <c r="AF107">
        <v>4</v>
      </c>
      <c r="AG107">
        <v>4</v>
      </c>
      <c r="AH107" t="s">
        <v>69</v>
      </c>
      <c r="AI107" t="s">
        <v>69</v>
      </c>
      <c r="AJ107" t="s">
        <v>69</v>
      </c>
      <c r="AK107" t="s">
        <v>69</v>
      </c>
      <c r="AL107" t="s">
        <v>69</v>
      </c>
      <c r="AM107" t="s">
        <v>69</v>
      </c>
      <c r="AN107" t="s">
        <v>69</v>
      </c>
      <c r="AO107" t="s">
        <v>69</v>
      </c>
      <c r="AP107" t="s">
        <v>69</v>
      </c>
      <c r="AQ107" t="s">
        <v>69</v>
      </c>
      <c r="AR107" t="s">
        <v>1045</v>
      </c>
      <c r="AS107">
        <v>2018</v>
      </c>
      <c r="AT107">
        <v>8</v>
      </c>
      <c r="AU107" t="s">
        <v>69</v>
      </c>
      <c r="AV107" t="s">
        <v>69</v>
      </c>
      <c r="AW107" t="s">
        <v>69</v>
      </c>
      <c r="AX107" t="s">
        <v>69</v>
      </c>
      <c r="AY107" t="s">
        <v>69</v>
      </c>
      <c r="AZ107" t="s">
        <v>69</v>
      </c>
      <c r="BA107" t="s">
        <v>69</v>
      </c>
      <c r="BB107">
        <v>18027</v>
      </c>
      <c r="BC107" t="s">
        <v>1046</v>
      </c>
      <c r="BD107" t="s">
        <v>69</v>
      </c>
      <c r="BE107" t="s">
        <v>69</v>
      </c>
      <c r="BF107" t="s">
        <v>69</v>
      </c>
      <c r="BG107" t="s">
        <v>69</v>
      </c>
      <c r="BH107" t="s">
        <v>69</v>
      </c>
      <c r="BI107" t="s">
        <v>69</v>
      </c>
      <c r="BJ107" t="s">
        <v>1047</v>
      </c>
      <c r="BK107">
        <v>30575786</v>
      </c>
      <c r="BL107" t="s">
        <v>88</v>
      </c>
      <c r="BM107" t="s">
        <v>69</v>
      </c>
      <c r="BN107" t="s">
        <v>69</v>
      </c>
      <c r="BO107" t="s">
        <v>69</v>
      </c>
      <c r="BP107" t="s">
        <v>69</v>
      </c>
    </row>
    <row r="108" spans="1:68" x14ac:dyDescent="0.25">
      <c r="A108" t="s">
        <v>67</v>
      </c>
      <c r="B108" t="s">
        <v>1048</v>
      </c>
      <c r="C108" t="s">
        <v>69</v>
      </c>
      <c r="D108" t="s">
        <v>69</v>
      </c>
      <c r="E108" t="s">
        <v>69</v>
      </c>
      <c r="F108" t="s">
        <v>1049</v>
      </c>
      <c r="G108" t="s">
        <v>69</v>
      </c>
      <c r="H108" t="s">
        <v>69</v>
      </c>
      <c r="I108" t="s">
        <v>1050</v>
      </c>
      <c r="J108" t="s">
        <v>1051</v>
      </c>
      <c r="K108" t="s">
        <v>69</v>
      </c>
      <c r="L108" t="s">
        <v>69</v>
      </c>
      <c r="M108" t="s">
        <v>69</v>
      </c>
      <c r="N108" t="s">
        <v>69</v>
      </c>
      <c r="O108" t="s">
        <v>69</v>
      </c>
      <c r="P108" t="s">
        <v>69</v>
      </c>
      <c r="Q108" t="s">
        <v>69</v>
      </c>
      <c r="R108" t="s">
        <v>69</v>
      </c>
      <c r="S108" t="s">
        <v>69</v>
      </c>
      <c r="T108" t="s">
        <v>1052</v>
      </c>
      <c r="U108" t="s">
        <v>69</v>
      </c>
      <c r="V108" t="s">
        <v>69</v>
      </c>
      <c r="W108" t="s">
        <v>69</v>
      </c>
      <c r="X108" t="s">
        <v>69</v>
      </c>
      <c r="Y108" t="s">
        <v>69</v>
      </c>
      <c r="Z108" t="s">
        <v>1053</v>
      </c>
      <c r="AA108" t="s">
        <v>1054</v>
      </c>
      <c r="AB108" t="s">
        <v>69</v>
      </c>
      <c r="AC108" t="s">
        <v>69</v>
      </c>
      <c r="AD108" t="s">
        <v>69</v>
      </c>
      <c r="AE108" t="s">
        <v>69</v>
      </c>
      <c r="AF108">
        <v>2</v>
      </c>
      <c r="AG108">
        <v>2</v>
      </c>
      <c r="AH108" t="s">
        <v>69</v>
      </c>
      <c r="AI108" t="s">
        <v>69</v>
      </c>
      <c r="AJ108" t="s">
        <v>69</v>
      </c>
      <c r="AK108" t="s">
        <v>69</v>
      </c>
      <c r="AL108" t="s">
        <v>69</v>
      </c>
      <c r="AM108" t="s">
        <v>69</v>
      </c>
      <c r="AN108" t="s">
        <v>69</v>
      </c>
      <c r="AO108" t="s">
        <v>69</v>
      </c>
      <c r="AP108" t="s">
        <v>69</v>
      </c>
      <c r="AQ108" t="s">
        <v>69</v>
      </c>
      <c r="AR108" t="s">
        <v>104</v>
      </c>
      <c r="AS108">
        <v>2018</v>
      </c>
      <c r="AT108">
        <v>8</v>
      </c>
      <c r="AU108">
        <v>4</v>
      </c>
      <c r="AV108" t="s">
        <v>69</v>
      </c>
      <c r="AW108" t="s">
        <v>69</v>
      </c>
      <c r="AX108" t="s">
        <v>69</v>
      </c>
      <c r="AY108" t="s">
        <v>69</v>
      </c>
      <c r="AZ108" t="s">
        <v>69</v>
      </c>
      <c r="BA108" t="s">
        <v>69</v>
      </c>
      <c r="BB108">
        <v>49</v>
      </c>
      <c r="BC108" t="s">
        <v>1055</v>
      </c>
      <c r="BD108" t="s">
        <v>69</v>
      </c>
      <c r="BE108" t="s">
        <v>69</v>
      </c>
      <c r="BF108" t="s">
        <v>69</v>
      </c>
      <c r="BG108" t="s">
        <v>69</v>
      </c>
      <c r="BH108" t="s">
        <v>69</v>
      </c>
      <c r="BI108" t="s">
        <v>69</v>
      </c>
      <c r="BJ108" t="s">
        <v>1056</v>
      </c>
      <c r="BK108">
        <v>30360410</v>
      </c>
      <c r="BL108" t="s">
        <v>88</v>
      </c>
      <c r="BM108" t="s">
        <v>69</v>
      </c>
      <c r="BN108" t="s">
        <v>69</v>
      </c>
      <c r="BO108" t="s">
        <v>69</v>
      </c>
      <c r="BP108" t="s">
        <v>69</v>
      </c>
    </row>
    <row r="109" spans="1:68" x14ac:dyDescent="0.25">
      <c r="A109" t="s">
        <v>67</v>
      </c>
      <c r="B109" t="s">
        <v>1057</v>
      </c>
      <c r="C109" t="s">
        <v>69</v>
      </c>
      <c r="D109" t="s">
        <v>69</v>
      </c>
      <c r="E109" t="s">
        <v>69</v>
      </c>
      <c r="F109" t="s">
        <v>1058</v>
      </c>
      <c r="G109" t="s">
        <v>69</v>
      </c>
      <c r="H109" t="s">
        <v>69</v>
      </c>
      <c r="I109" t="s">
        <v>1059</v>
      </c>
      <c r="J109" t="s">
        <v>206</v>
      </c>
      <c r="K109" t="s">
        <v>69</v>
      </c>
      <c r="L109" t="s">
        <v>69</v>
      </c>
      <c r="M109" t="s">
        <v>69</v>
      </c>
      <c r="N109" t="s">
        <v>69</v>
      </c>
      <c r="O109" t="s">
        <v>69</v>
      </c>
      <c r="P109" t="s">
        <v>69</v>
      </c>
      <c r="Q109" t="s">
        <v>69</v>
      </c>
      <c r="R109" t="s">
        <v>69</v>
      </c>
      <c r="S109" t="s">
        <v>69</v>
      </c>
      <c r="T109" t="s">
        <v>1060</v>
      </c>
      <c r="U109" t="s">
        <v>1061</v>
      </c>
      <c r="V109" t="s">
        <v>69</v>
      </c>
      <c r="W109" t="s">
        <v>69</v>
      </c>
      <c r="X109" t="s">
        <v>69</v>
      </c>
      <c r="Y109" t="s">
        <v>69</v>
      </c>
      <c r="Z109" t="s">
        <v>1062</v>
      </c>
      <c r="AA109" t="s">
        <v>1063</v>
      </c>
      <c r="AB109" t="s">
        <v>69</v>
      </c>
      <c r="AC109" t="s">
        <v>69</v>
      </c>
      <c r="AD109" t="s">
        <v>69</v>
      </c>
      <c r="AE109" t="s">
        <v>69</v>
      </c>
      <c r="AF109">
        <v>8</v>
      </c>
      <c r="AG109">
        <v>8</v>
      </c>
      <c r="AH109" t="s">
        <v>69</v>
      </c>
      <c r="AI109" t="s">
        <v>69</v>
      </c>
      <c r="AJ109" t="s">
        <v>69</v>
      </c>
      <c r="AK109" t="s">
        <v>69</v>
      </c>
      <c r="AL109" t="s">
        <v>69</v>
      </c>
      <c r="AM109" t="s">
        <v>69</v>
      </c>
      <c r="AN109" t="s">
        <v>69</v>
      </c>
      <c r="AO109" t="s">
        <v>69</v>
      </c>
      <c r="AP109" t="s">
        <v>69</v>
      </c>
      <c r="AQ109" t="s">
        <v>69</v>
      </c>
      <c r="AR109" t="s">
        <v>104</v>
      </c>
      <c r="AS109">
        <v>2018</v>
      </c>
      <c r="AT109">
        <v>8</v>
      </c>
      <c r="AU109">
        <v>23</v>
      </c>
      <c r="AV109" t="s">
        <v>69</v>
      </c>
      <c r="AW109" t="s">
        <v>69</v>
      </c>
      <c r="AX109" t="s">
        <v>69</v>
      </c>
      <c r="AY109" t="s">
        <v>69</v>
      </c>
      <c r="AZ109">
        <v>11932</v>
      </c>
      <c r="BA109">
        <v>11944</v>
      </c>
      <c r="BB109" t="s">
        <v>69</v>
      </c>
      <c r="BC109" t="s">
        <v>1064</v>
      </c>
      <c r="BD109" t="s">
        <v>69</v>
      </c>
      <c r="BE109" t="s">
        <v>69</v>
      </c>
      <c r="BF109" t="s">
        <v>69</v>
      </c>
      <c r="BG109" t="s">
        <v>69</v>
      </c>
      <c r="BH109" t="s">
        <v>69</v>
      </c>
      <c r="BI109" t="s">
        <v>69</v>
      </c>
      <c r="BJ109" t="s">
        <v>1065</v>
      </c>
      <c r="BK109">
        <v>30598788</v>
      </c>
      <c r="BL109" t="s">
        <v>88</v>
      </c>
      <c r="BM109" t="s">
        <v>69</v>
      </c>
      <c r="BN109" t="s">
        <v>69</v>
      </c>
      <c r="BO109" t="s">
        <v>69</v>
      </c>
      <c r="BP109" t="s">
        <v>69</v>
      </c>
    </row>
    <row r="110" spans="1:68" x14ac:dyDescent="0.25">
      <c r="A110" t="s">
        <v>67</v>
      </c>
      <c r="B110" t="s">
        <v>1066</v>
      </c>
      <c r="C110" t="s">
        <v>69</v>
      </c>
      <c r="D110" t="s">
        <v>69</v>
      </c>
      <c r="E110" t="s">
        <v>69</v>
      </c>
      <c r="F110" t="s">
        <v>1067</v>
      </c>
      <c r="G110" t="s">
        <v>69</v>
      </c>
      <c r="H110" t="s">
        <v>69</v>
      </c>
      <c r="I110" t="s">
        <v>1068</v>
      </c>
      <c r="J110" t="s">
        <v>1069</v>
      </c>
      <c r="K110" t="s">
        <v>69</v>
      </c>
      <c r="L110" t="s">
        <v>69</v>
      </c>
      <c r="M110" t="s">
        <v>69</v>
      </c>
      <c r="N110" t="s">
        <v>69</v>
      </c>
      <c r="O110" t="s">
        <v>69</v>
      </c>
      <c r="P110" t="s">
        <v>69</v>
      </c>
      <c r="Q110" t="s">
        <v>69</v>
      </c>
      <c r="R110" t="s">
        <v>69</v>
      </c>
      <c r="S110" t="s">
        <v>69</v>
      </c>
      <c r="T110" t="s">
        <v>1070</v>
      </c>
      <c r="U110" t="s">
        <v>1071</v>
      </c>
      <c r="V110" t="s">
        <v>69</v>
      </c>
      <c r="W110" t="s">
        <v>69</v>
      </c>
      <c r="X110" t="s">
        <v>69</v>
      </c>
      <c r="Y110" t="s">
        <v>69</v>
      </c>
      <c r="Z110" t="s">
        <v>69</v>
      </c>
      <c r="AA110" t="s">
        <v>69</v>
      </c>
      <c r="AB110" t="s">
        <v>69</v>
      </c>
      <c r="AC110" t="s">
        <v>69</v>
      </c>
      <c r="AD110" t="s">
        <v>69</v>
      </c>
      <c r="AE110" t="s">
        <v>69</v>
      </c>
      <c r="AF110">
        <v>1</v>
      </c>
      <c r="AG110">
        <v>1</v>
      </c>
      <c r="AH110" t="s">
        <v>69</v>
      </c>
      <c r="AI110" t="s">
        <v>69</v>
      </c>
      <c r="AJ110" t="s">
        <v>69</v>
      </c>
      <c r="AK110" t="s">
        <v>69</v>
      </c>
      <c r="AL110" t="s">
        <v>69</v>
      </c>
      <c r="AM110" t="s">
        <v>69</v>
      </c>
      <c r="AN110" t="s">
        <v>69</v>
      </c>
      <c r="AO110" t="s">
        <v>69</v>
      </c>
      <c r="AP110" t="s">
        <v>69</v>
      </c>
      <c r="AQ110" t="s">
        <v>69</v>
      </c>
      <c r="AR110" t="s">
        <v>104</v>
      </c>
      <c r="AS110">
        <v>2018</v>
      </c>
      <c r="AT110">
        <v>7</v>
      </c>
      <c r="AU110">
        <v>3</v>
      </c>
      <c r="AV110" t="s">
        <v>69</v>
      </c>
      <c r="AW110" t="s">
        <v>69</v>
      </c>
      <c r="AX110" t="s">
        <v>69</v>
      </c>
      <c r="AY110" t="s">
        <v>69</v>
      </c>
      <c r="AZ110">
        <v>450</v>
      </c>
      <c r="BA110">
        <v>462</v>
      </c>
      <c r="BB110" t="s">
        <v>69</v>
      </c>
      <c r="BC110" t="s">
        <v>1072</v>
      </c>
      <c r="BD110" t="s">
        <v>69</v>
      </c>
      <c r="BE110" t="s">
        <v>69</v>
      </c>
      <c r="BF110" t="s">
        <v>69</v>
      </c>
      <c r="BG110" t="s">
        <v>69</v>
      </c>
      <c r="BH110" t="s">
        <v>69</v>
      </c>
      <c r="BI110" t="s">
        <v>69</v>
      </c>
      <c r="BJ110" t="s">
        <v>1073</v>
      </c>
      <c r="BK110">
        <v>30568876</v>
      </c>
      <c r="BL110" t="s">
        <v>88</v>
      </c>
      <c r="BM110" t="s">
        <v>69</v>
      </c>
      <c r="BN110" t="s">
        <v>69</v>
      </c>
      <c r="BO110" t="s">
        <v>69</v>
      </c>
      <c r="BP110" t="s">
        <v>69</v>
      </c>
    </row>
    <row r="111" spans="1:68" x14ac:dyDescent="0.25">
      <c r="A111" t="s">
        <v>67</v>
      </c>
      <c r="B111" t="s">
        <v>1074</v>
      </c>
      <c r="C111" t="s">
        <v>69</v>
      </c>
      <c r="D111" t="s">
        <v>69</v>
      </c>
      <c r="E111" t="s">
        <v>69</v>
      </c>
      <c r="F111" t="s">
        <v>1075</v>
      </c>
      <c r="G111" t="s">
        <v>69</v>
      </c>
      <c r="H111" t="s">
        <v>69</v>
      </c>
      <c r="I111" t="s">
        <v>1076</v>
      </c>
      <c r="J111" t="s">
        <v>332</v>
      </c>
      <c r="K111" t="s">
        <v>69</v>
      </c>
      <c r="L111" t="s">
        <v>69</v>
      </c>
      <c r="M111" t="s">
        <v>69</v>
      </c>
      <c r="N111" t="s">
        <v>69</v>
      </c>
      <c r="O111" t="s">
        <v>69</v>
      </c>
      <c r="P111" t="s">
        <v>69</v>
      </c>
      <c r="Q111" t="s">
        <v>69</v>
      </c>
      <c r="R111" t="s">
        <v>69</v>
      </c>
      <c r="S111" t="s">
        <v>69</v>
      </c>
      <c r="T111" t="s">
        <v>1077</v>
      </c>
      <c r="U111" t="s">
        <v>1078</v>
      </c>
      <c r="V111" t="s">
        <v>69</v>
      </c>
      <c r="W111" t="s">
        <v>69</v>
      </c>
      <c r="X111" t="s">
        <v>69</v>
      </c>
      <c r="Y111" t="s">
        <v>69</v>
      </c>
      <c r="Z111" t="s">
        <v>69</v>
      </c>
      <c r="AA111" t="s">
        <v>1079</v>
      </c>
      <c r="AB111" t="s">
        <v>69</v>
      </c>
      <c r="AC111" t="s">
        <v>69</v>
      </c>
      <c r="AD111" t="s">
        <v>69</v>
      </c>
      <c r="AE111" t="s">
        <v>69</v>
      </c>
      <c r="AF111">
        <v>11</v>
      </c>
      <c r="AG111">
        <v>11</v>
      </c>
      <c r="AH111" t="s">
        <v>69</v>
      </c>
      <c r="AI111" t="s">
        <v>69</v>
      </c>
      <c r="AJ111" t="s">
        <v>69</v>
      </c>
      <c r="AK111" t="s">
        <v>69</v>
      </c>
      <c r="AL111" t="s">
        <v>69</v>
      </c>
      <c r="AM111" t="s">
        <v>69</v>
      </c>
      <c r="AN111" t="s">
        <v>69</v>
      </c>
      <c r="AO111" t="s">
        <v>69</v>
      </c>
      <c r="AP111" t="s">
        <v>69</v>
      </c>
      <c r="AQ111" t="s">
        <v>69</v>
      </c>
      <c r="AR111" t="s">
        <v>104</v>
      </c>
      <c r="AS111">
        <v>2018</v>
      </c>
      <c r="AT111">
        <v>129</v>
      </c>
      <c r="AU111" t="s">
        <v>69</v>
      </c>
      <c r="AV111" t="s">
        <v>69</v>
      </c>
      <c r="AW111" t="s">
        <v>69</v>
      </c>
      <c r="AX111" t="s">
        <v>69</v>
      </c>
      <c r="AY111" t="s">
        <v>69</v>
      </c>
      <c r="AZ111">
        <v>106</v>
      </c>
      <c r="BA111">
        <v>116</v>
      </c>
      <c r="BB111" t="s">
        <v>69</v>
      </c>
      <c r="BC111" t="s">
        <v>1080</v>
      </c>
      <c r="BD111" t="s">
        <v>69</v>
      </c>
      <c r="BE111" t="s">
        <v>69</v>
      </c>
      <c r="BF111" t="s">
        <v>69</v>
      </c>
      <c r="BG111" t="s">
        <v>69</v>
      </c>
      <c r="BH111" t="s">
        <v>69</v>
      </c>
      <c r="BI111" t="s">
        <v>69</v>
      </c>
      <c r="BJ111" t="s">
        <v>1081</v>
      </c>
      <c r="BK111">
        <v>30153503</v>
      </c>
      <c r="BL111" t="s">
        <v>69</v>
      </c>
      <c r="BM111" t="s">
        <v>69</v>
      </c>
      <c r="BN111" t="s">
        <v>69</v>
      </c>
      <c r="BO111" t="s">
        <v>69</v>
      </c>
      <c r="BP111" t="s">
        <v>69</v>
      </c>
    </row>
    <row r="112" spans="1:68" x14ac:dyDescent="0.25">
      <c r="A112" t="s">
        <v>67</v>
      </c>
      <c r="B112" t="s">
        <v>1082</v>
      </c>
      <c r="C112" t="s">
        <v>69</v>
      </c>
      <c r="D112" t="s">
        <v>69</v>
      </c>
      <c r="E112" t="s">
        <v>69</v>
      </c>
      <c r="F112" t="s">
        <v>1083</v>
      </c>
      <c r="G112" t="s">
        <v>69</v>
      </c>
      <c r="H112" t="s">
        <v>69</v>
      </c>
      <c r="I112" t="s">
        <v>1084</v>
      </c>
      <c r="J112" t="s">
        <v>1085</v>
      </c>
      <c r="K112" t="s">
        <v>69</v>
      </c>
      <c r="L112" t="s">
        <v>69</v>
      </c>
      <c r="M112" t="s">
        <v>69</v>
      </c>
      <c r="N112" t="s">
        <v>69</v>
      </c>
      <c r="O112" t="s">
        <v>69</v>
      </c>
      <c r="P112" t="s">
        <v>69</v>
      </c>
      <c r="Q112" t="s">
        <v>69</v>
      </c>
      <c r="R112" t="s">
        <v>69</v>
      </c>
      <c r="S112" t="s">
        <v>69</v>
      </c>
      <c r="T112" t="s">
        <v>69</v>
      </c>
      <c r="U112" t="s">
        <v>1086</v>
      </c>
      <c r="V112" t="s">
        <v>69</v>
      </c>
      <c r="W112" t="s">
        <v>69</v>
      </c>
      <c r="X112" t="s">
        <v>69</v>
      </c>
      <c r="Y112" t="s">
        <v>69</v>
      </c>
      <c r="Z112" t="s">
        <v>1087</v>
      </c>
      <c r="AA112" t="s">
        <v>1088</v>
      </c>
      <c r="AB112" t="s">
        <v>69</v>
      </c>
      <c r="AC112" t="s">
        <v>69</v>
      </c>
      <c r="AD112" t="s">
        <v>69</v>
      </c>
      <c r="AE112" t="s">
        <v>69</v>
      </c>
      <c r="AF112">
        <v>58</v>
      </c>
      <c r="AG112">
        <v>58</v>
      </c>
      <c r="AH112" t="s">
        <v>69</v>
      </c>
      <c r="AI112" t="s">
        <v>69</v>
      </c>
      <c r="AJ112" t="s">
        <v>69</v>
      </c>
      <c r="AK112" t="s">
        <v>69</v>
      </c>
      <c r="AL112" t="s">
        <v>69</v>
      </c>
      <c r="AM112" t="s">
        <v>69</v>
      </c>
      <c r="AN112" t="s">
        <v>69</v>
      </c>
      <c r="AO112" t="s">
        <v>69</v>
      </c>
      <c r="AP112" t="s">
        <v>69</v>
      </c>
      <c r="AQ112" t="s">
        <v>69</v>
      </c>
      <c r="AR112" t="s">
        <v>104</v>
      </c>
      <c r="AS112">
        <v>2018</v>
      </c>
      <c r="AT112">
        <v>2</v>
      </c>
      <c r="AU112">
        <v>12</v>
      </c>
      <c r="AV112" t="s">
        <v>69</v>
      </c>
      <c r="AW112" t="s">
        <v>69</v>
      </c>
      <c r="AX112" t="s">
        <v>69</v>
      </c>
      <c r="AY112" t="s">
        <v>69</v>
      </c>
      <c r="AZ112">
        <v>1940</v>
      </c>
      <c r="BA112">
        <v>1955</v>
      </c>
      <c r="BB112" t="s">
        <v>69</v>
      </c>
      <c r="BC112" t="s">
        <v>1089</v>
      </c>
      <c r="BD112" t="s">
        <v>69</v>
      </c>
      <c r="BE112" t="s">
        <v>69</v>
      </c>
      <c r="BF112" t="s">
        <v>69</v>
      </c>
      <c r="BG112" t="s">
        <v>69</v>
      </c>
      <c r="BH112" t="s">
        <v>69</v>
      </c>
      <c r="BI112" t="s">
        <v>69</v>
      </c>
      <c r="BJ112" t="s">
        <v>1090</v>
      </c>
      <c r="BK112">
        <v>30455444</v>
      </c>
      <c r="BL112" t="s">
        <v>561</v>
      </c>
      <c r="BM112" t="s">
        <v>69</v>
      </c>
      <c r="BN112" t="s">
        <v>69</v>
      </c>
      <c r="BO112" t="s">
        <v>69</v>
      </c>
      <c r="BP112" t="s">
        <v>69</v>
      </c>
    </row>
    <row r="113" spans="1:68" x14ac:dyDescent="0.25">
      <c r="A113" t="s">
        <v>67</v>
      </c>
      <c r="B113" t="s">
        <v>1091</v>
      </c>
      <c r="C113" t="s">
        <v>69</v>
      </c>
      <c r="D113" t="s">
        <v>69</v>
      </c>
      <c r="E113" t="s">
        <v>69</v>
      </c>
      <c r="F113" t="s">
        <v>1092</v>
      </c>
      <c r="G113" t="s">
        <v>69</v>
      </c>
      <c r="H113" t="s">
        <v>69</v>
      </c>
      <c r="I113" t="s">
        <v>1093</v>
      </c>
      <c r="J113" t="s">
        <v>1094</v>
      </c>
      <c r="K113" t="s">
        <v>69</v>
      </c>
      <c r="L113" t="s">
        <v>69</v>
      </c>
      <c r="M113" t="s">
        <v>69</v>
      </c>
      <c r="N113" t="s">
        <v>69</v>
      </c>
      <c r="O113" t="s">
        <v>69</v>
      </c>
      <c r="P113" t="s">
        <v>69</v>
      </c>
      <c r="Q113" t="s">
        <v>69</v>
      </c>
      <c r="R113" t="s">
        <v>69</v>
      </c>
      <c r="S113" t="s">
        <v>69</v>
      </c>
      <c r="T113" t="s">
        <v>1095</v>
      </c>
      <c r="U113" t="s">
        <v>1096</v>
      </c>
      <c r="V113" t="s">
        <v>69</v>
      </c>
      <c r="W113" t="s">
        <v>69</v>
      </c>
      <c r="X113" t="s">
        <v>69</v>
      </c>
      <c r="Y113" t="s">
        <v>69</v>
      </c>
      <c r="Z113" t="s">
        <v>1097</v>
      </c>
      <c r="AA113" t="s">
        <v>1098</v>
      </c>
      <c r="AB113" t="s">
        <v>69</v>
      </c>
      <c r="AC113" t="s">
        <v>69</v>
      </c>
      <c r="AD113" t="s">
        <v>69</v>
      </c>
      <c r="AE113" t="s">
        <v>69</v>
      </c>
      <c r="AF113">
        <v>3</v>
      </c>
      <c r="AG113">
        <v>3</v>
      </c>
      <c r="AH113" t="s">
        <v>69</v>
      </c>
      <c r="AI113" t="s">
        <v>69</v>
      </c>
      <c r="AJ113" t="s">
        <v>69</v>
      </c>
      <c r="AK113" t="s">
        <v>69</v>
      </c>
      <c r="AL113" t="s">
        <v>69</v>
      </c>
      <c r="AM113" t="s">
        <v>69</v>
      </c>
      <c r="AN113" t="s">
        <v>69</v>
      </c>
      <c r="AO113" t="s">
        <v>69</v>
      </c>
      <c r="AP113" t="s">
        <v>69</v>
      </c>
      <c r="AQ113" t="s">
        <v>69</v>
      </c>
      <c r="AR113" t="s">
        <v>104</v>
      </c>
      <c r="AS113">
        <v>2018</v>
      </c>
      <c r="AT113">
        <v>14</v>
      </c>
      <c r="AU113">
        <v>6</v>
      </c>
      <c r="AV113" t="s">
        <v>69</v>
      </c>
      <c r="AW113" t="s">
        <v>69</v>
      </c>
      <c r="AX113" t="s">
        <v>69</v>
      </c>
      <c r="AY113" t="s">
        <v>69</v>
      </c>
      <c r="AZ113" t="s">
        <v>69</v>
      </c>
      <c r="BA113" t="s">
        <v>69</v>
      </c>
      <c r="BB113">
        <v>83</v>
      </c>
      <c r="BC113" t="s">
        <v>1099</v>
      </c>
      <c r="BD113" t="s">
        <v>69</v>
      </c>
      <c r="BE113" t="s">
        <v>69</v>
      </c>
      <c r="BF113" t="s">
        <v>69</v>
      </c>
      <c r="BG113" t="s">
        <v>69</v>
      </c>
      <c r="BH113" t="s">
        <v>69</v>
      </c>
      <c r="BI113" t="s">
        <v>69</v>
      </c>
      <c r="BJ113" t="s">
        <v>1100</v>
      </c>
      <c r="BK113">
        <v>30930708</v>
      </c>
      <c r="BL113" t="s">
        <v>1101</v>
      </c>
      <c r="BM113" t="s">
        <v>69</v>
      </c>
      <c r="BN113" t="s">
        <v>69</v>
      </c>
      <c r="BO113" t="s">
        <v>69</v>
      </c>
      <c r="BP113" t="s">
        <v>69</v>
      </c>
    </row>
    <row r="114" spans="1:68" x14ac:dyDescent="0.25">
      <c r="A114" t="s">
        <v>67</v>
      </c>
      <c r="B114" t="s">
        <v>1102</v>
      </c>
      <c r="C114" t="s">
        <v>69</v>
      </c>
      <c r="D114" t="s">
        <v>69</v>
      </c>
      <c r="E114" t="s">
        <v>69</v>
      </c>
      <c r="F114" t="s">
        <v>1103</v>
      </c>
      <c r="G114" t="s">
        <v>69</v>
      </c>
      <c r="H114" t="s">
        <v>69</v>
      </c>
      <c r="I114" t="s">
        <v>1104</v>
      </c>
      <c r="J114" t="s">
        <v>127</v>
      </c>
      <c r="K114" t="s">
        <v>69</v>
      </c>
      <c r="L114" t="s">
        <v>69</v>
      </c>
      <c r="M114" t="s">
        <v>69</v>
      </c>
      <c r="N114" t="s">
        <v>69</v>
      </c>
      <c r="O114" t="s">
        <v>69</v>
      </c>
      <c r="P114" t="s">
        <v>69</v>
      </c>
      <c r="Q114" t="s">
        <v>69</v>
      </c>
      <c r="R114" t="s">
        <v>69</v>
      </c>
      <c r="S114" t="s">
        <v>69</v>
      </c>
      <c r="T114" t="s">
        <v>1105</v>
      </c>
      <c r="U114" t="s">
        <v>1106</v>
      </c>
      <c r="V114" t="s">
        <v>69</v>
      </c>
      <c r="W114" t="s">
        <v>69</v>
      </c>
      <c r="X114" t="s">
        <v>69</v>
      </c>
      <c r="Y114" t="s">
        <v>69</v>
      </c>
      <c r="Z114" t="s">
        <v>1107</v>
      </c>
      <c r="AA114" t="s">
        <v>1108</v>
      </c>
      <c r="AB114" t="s">
        <v>69</v>
      </c>
      <c r="AC114" t="s">
        <v>69</v>
      </c>
      <c r="AD114" t="s">
        <v>69</v>
      </c>
      <c r="AE114" t="s">
        <v>69</v>
      </c>
      <c r="AF114">
        <v>5</v>
      </c>
      <c r="AG114">
        <v>5</v>
      </c>
      <c r="AH114" t="s">
        <v>69</v>
      </c>
      <c r="AI114" t="s">
        <v>69</v>
      </c>
      <c r="AJ114" t="s">
        <v>69</v>
      </c>
      <c r="AK114" t="s">
        <v>69</v>
      </c>
      <c r="AL114" t="s">
        <v>69</v>
      </c>
      <c r="AM114" t="s">
        <v>69</v>
      </c>
      <c r="AN114" t="s">
        <v>69</v>
      </c>
      <c r="AO114" t="s">
        <v>69</v>
      </c>
      <c r="AP114" t="s">
        <v>69</v>
      </c>
      <c r="AQ114" t="s">
        <v>69</v>
      </c>
      <c r="AR114" t="s">
        <v>131</v>
      </c>
      <c r="AS114">
        <v>2018</v>
      </c>
      <c r="AT114">
        <v>122</v>
      </c>
      <c r="AU114">
        <v>6</v>
      </c>
      <c r="AV114" t="s">
        <v>69</v>
      </c>
      <c r="AW114" t="s">
        <v>69</v>
      </c>
      <c r="AX114" t="s">
        <v>69</v>
      </c>
      <c r="AY114" t="s">
        <v>69</v>
      </c>
      <c r="AZ114">
        <v>973</v>
      </c>
      <c r="BA114">
        <v>984</v>
      </c>
      <c r="BB114" t="s">
        <v>69</v>
      </c>
      <c r="BC114" t="s">
        <v>1109</v>
      </c>
      <c r="BD114" t="s">
        <v>69</v>
      </c>
      <c r="BE114" t="s">
        <v>69</v>
      </c>
      <c r="BF114" t="s">
        <v>69</v>
      </c>
      <c r="BG114" t="s">
        <v>69</v>
      </c>
      <c r="BH114" t="s">
        <v>69</v>
      </c>
      <c r="BI114" t="s">
        <v>69</v>
      </c>
      <c r="BJ114" t="s">
        <v>1110</v>
      </c>
      <c r="BK114">
        <v>29897397</v>
      </c>
      <c r="BL114" t="s">
        <v>402</v>
      </c>
      <c r="BM114" t="s">
        <v>69</v>
      </c>
      <c r="BN114" t="s">
        <v>69</v>
      </c>
      <c r="BO114" t="s">
        <v>69</v>
      </c>
      <c r="BP114" t="s">
        <v>69</v>
      </c>
    </row>
    <row r="115" spans="1:68" x14ac:dyDescent="0.25">
      <c r="A115" t="s">
        <v>67</v>
      </c>
      <c r="B115" t="s">
        <v>1111</v>
      </c>
      <c r="C115" t="s">
        <v>69</v>
      </c>
      <c r="D115" t="s">
        <v>69</v>
      </c>
      <c r="E115" t="s">
        <v>69</v>
      </c>
      <c r="F115" t="s">
        <v>1112</v>
      </c>
      <c r="G115" t="s">
        <v>69</v>
      </c>
      <c r="H115" t="s">
        <v>69</v>
      </c>
      <c r="I115" t="s">
        <v>1113</v>
      </c>
      <c r="J115" t="s">
        <v>544</v>
      </c>
      <c r="K115" t="s">
        <v>69</v>
      </c>
      <c r="L115" t="s">
        <v>69</v>
      </c>
      <c r="M115" t="s">
        <v>69</v>
      </c>
      <c r="N115" t="s">
        <v>69</v>
      </c>
      <c r="O115" t="s">
        <v>69</v>
      </c>
      <c r="P115" t="s">
        <v>69</v>
      </c>
      <c r="Q115" t="s">
        <v>69</v>
      </c>
      <c r="R115" t="s">
        <v>69</v>
      </c>
      <c r="S115" t="s">
        <v>69</v>
      </c>
      <c r="T115" t="s">
        <v>1114</v>
      </c>
      <c r="U115" t="s">
        <v>1115</v>
      </c>
      <c r="V115" t="s">
        <v>69</v>
      </c>
      <c r="W115" t="s">
        <v>69</v>
      </c>
      <c r="X115" t="s">
        <v>69</v>
      </c>
      <c r="Y115" t="s">
        <v>69</v>
      </c>
      <c r="Z115" t="s">
        <v>1116</v>
      </c>
      <c r="AA115" t="s">
        <v>1117</v>
      </c>
      <c r="AB115" t="s">
        <v>69</v>
      </c>
      <c r="AC115" t="s">
        <v>69</v>
      </c>
      <c r="AD115" t="s">
        <v>69</v>
      </c>
      <c r="AE115" t="s">
        <v>69</v>
      </c>
      <c r="AF115">
        <v>13</v>
      </c>
      <c r="AG115">
        <v>14</v>
      </c>
      <c r="AH115" t="s">
        <v>69</v>
      </c>
      <c r="AI115" t="s">
        <v>69</v>
      </c>
      <c r="AJ115" t="s">
        <v>69</v>
      </c>
      <c r="AK115" t="s">
        <v>69</v>
      </c>
      <c r="AL115" t="s">
        <v>69</v>
      </c>
      <c r="AM115" t="s">
        <v>69</v>
      </c>
      <c r="AN115" t="s">
        <v>69</v>
      </c>
      <c r="AO115" t="s">
        <v>69</v>
      </c>
      <c r="AP115" t="s">
        <v>69</v>
      </c>
      <c r="AQ115" t="s">
        <v>69</v>
      </c>
      <c r="AR115" t="s">
        <v>240</v>
      </c>
      <c r="AS115">
        <v>2018</v>
      </c>
      <c r="AT115">
        <v>67</v>
      </c>
      <c r="AU115">
        <v>6</v>
      </c>
      <c r="AV115" t="s">
        <v>69</v>
      </c>
      <c r="AW115" t="s">
        <v>69</v>
      </c>
      <c r="AX115" t="s">
        <v>69</v>
      </c>
      <c r="AY115" t="s">
        <v>69</v>
      </c>
      <c r="AZ115">
        <v>1010</v>
      </c>
      <c r="BA115">
        <v>1024</v>
      </c>
      <c r="BB115" t="s">
        <v>69</v>
      </c>
      <c r="BC115" t="s">
        <v>1118</v>
      </c>
      <c r="BD115" t="s">
        <v>69</v>
      </c>
      <c r="BE115" t="s">
        <v>69</v>
      </c>
      <c r="BF115" t="s">
        <v>69</v>
      </c>
      <c r="BG115" t="s">
        <v>69</v>
      </c>
      <c r="BH115" t="s">
        <v>69</v>
      </c>
      <c r="BI115" t="s">
        <v>69</v>
      </c>
      <c r="BJ115" t="s">
        <v>1119</v>
      </c>
      <c r="BK115">
        <v>29562303</v>
      </c>
      <c r="BL115" t="s">
        <v>191</v>
      </c>
      <c r="BM115" t="s">
        <v>69</v>
      </c>
      <c r="BN115" t="s">
        <v>69</v>
      </c>
      <c r="BO115" t="s">
        <v>69</v>
      </c>
      <c r="BP115" t="s">
        <v>69</v>
      </c>
    </row>
    <row r="116" spans="1:68" x14ac:dyDescent="0.25">
      <c r="A116" t="s">
        <v>67</v>
      </c>
      <c r="B116" t="s">
        <v>1120</v>
      </c>
      <c r="C116" t="s">
        <v>69</v>
      </c>
      <c r="D116" t="s">
        <v>69</v>
      </c>
      <c r="E116" t="s">
        <v>69</v>
      </c>
      <c r="F116" t="s">
        <v>1121</v>
      </c>
      <c r="G116" t="s">
        <v>69</v>
      </c>
      <c r="H116" t="s">
        <v>69</v>
      </c>
      <c r="I116" t="s">
        <v>1122</v>
      </c>
      <c r="J116" t="s">
        <v>1123</v>
      </c>
      <c r="K116" t="s">
        <v>69</v>
      </c>
      <c r="L116" t="s">
        <v>69</v>
      </c>
      <c r="M116" t="s">
        <v>69</v>
      </c>
      <c r="N116" t="s">
        <v>69</v>
      </c>
      <c r="O116" t="s">
        <v>69</v>
      </c>
      <c r="P116" t="s">
        <v>69</v>
      </c>
      <c r="Q116" t="s">
        <v>69</v>
      </c>
      <c r="R116" t="s">
        <v>69</v>
      </c>
      <c r="S116" t="s">
        <v>69</v>
      </c>
      <c r="T116" t="s">
        <v>1124</v>
      </c>
      <c r="U116" t="s">
        <v>1125</v>
      </c>
      <c r="V116" t="s">
        <v>69</v>
      </c>
      <c r="W116" t="s">
        <v>69</v>
      </c>
      <c r="X116" t="s">
        <v>69</v>
      </c>
      <c r="Y116" t="s">
        <v>69</v>
      </c>
      <c r="Z116" t="s">
        <v>69</v>
      </c>
      <c r="AA116" t="s">
        <v>1126</v>
      </c>
      <c r="AB116" t="s">
        <v>69</v>
      </c>
      <c r="AC116" t="s">
        <v>69</v>
      </c>
      <c r="AD116" t="s">
        <v>69</v>
      </c>
      <c r="AE116" t="s">
        <v>69</v>
      </c>
      <c r="AF116">
        <v>2</v>
      </c>
      <c r="AG116">
        <v>4</v>
      </c>
      <c r="AH116" t="s">
        <v>69</v>
      </c>
      <c r="AI116" t="s">
        <v>69</v>
      </c>
      <c r="AJ116" t="s">
        <v>69</v>
      </c>
      <c r="AK116" t="s">
        <v>69</v>
      </c>
      <c r="AL116" t="s">
        <v>69</v>
      </c>
      <c r="AM116" t="s">
        <v>69</v>
      </c>
      <c r="AN116" t="s">
        <v>69</v>
      </c>
      <c r="AO116" t="s">
        <v>69</v>
      </c>
      <c r="AP116" t="s">
        <v>69</v>
      </c>
      <c r="AQ116" t="s">
        <v>69</v>
      </c>
      <c r="AR116" t="s">
        <v>240</v>
      </c>
      <c r="AS116">
        <v>2018</v>
      </c>
      <c r="AT116">
        <v>20</v>
      </c>
      <c r="AU116">
        <v>11</v>
      </c>
      <c r="AV116" t="s">
        <v>69</v>
      </c>
      <c r="AW116" t="s">
        <v>69</v>
      </c>
      <c r="AX116" t="s">
        <v>69</v>
      </c>
      <c r="AY116" t="s">
        <v>69</v>
      </c>
      <c r="AZ116">
        <v>3207</v>
      </c>
      <c r="BA116">
        <v>3226</v>
      </c>
      <c r="BB116" t="s">
        <v>69</v>
      </c>
      <c r="BC116" t="s">
        <v>1127</v>
      </c>
      <c r="BD116" t="s">
        <v>69</v>
      </c>
      <c r="BE116" t="s">
        <v>69</v>
      </c>
      <c r="BF116" t="s">
        <v>69</v>
      </c>
      <c r="BG116" t="s">
        <v>69</v>
      </c>
      <c r="BH116" t="s">
        <v>69</v>
      </c>
      <c r="BI116" t="s">
        <v>69</v>
      </c>
      <c r="BJ116" t="s">
        <v>1128</v>
      </c>
      <c r="BK116" t="s">
        <v>69</v>
      </c>
      <c r="BL116" t="s">
        <v>69</v>
      </c>
      <c r="BM116" t="s">
        <v>69</v>
      </c>
      <c r="BN116" t="s">
        <v>69</v>
      </c>
      <c r="BO116" t="s">
        <v>69</v>
      </c>
      <c r="BP116" t="s">
        <v>69</v>
      </c>
    </row>
    <row r="117" spans="1:68" x14ac:dyDescent="0.25">
      <c r="A117" t="s">
        <v>67</v>
      </c>
      <c r="B117" t="s">
        <v>1129</v>
      </c>
      <c r="C117" t="s">
        <v>69</v>
      </c>
      <c r="D117" t="s">
        <v>69</v>
      </c>
      <c r="E117" t="s">
        <v>69</v>
      </c>
      <c r="F117" t="s">
        <v>1130</v>
      </c>
      <c r="G117" t="s">
        <v>69</v>
      </c>
      <c r="H117" t="s">
        <v>69</v>
      </c>
      <c r="I117" t="s">
        <v>1131</v>
      </c>
      <c r="J117" t="s">
        <v>72</v>
      </c>
      <c r="K117" t="s">
        <v>69</v>
      </c>
      <c r="L117" t="s">
        <v>69</v>
      </c>
      <c r="M117" t="s">
        <v>69</v>
      </c>
      <c r="N117" t="s">
        <v>69</v>
      </c>
      <c r="O117" t="s">
        <v>69</v>
      </c>
      <c r="P117" t="s">
        <v>69</v>
      </c>
      <c r="Q117" t="s">
        <v>69</v>
      </c>
      <c r="R117" t="s">
        <v>69</v>
      </c>
      <c r="S117" t="s">
        <v>69</v>
      </c>
      <c r="T117" t="s">
        <v>1132</v>
      </c>
      <c r="U117" t="s">
        <v>1133</v>
      </c>
      <c r="V117" t="s">
        <v>69</v>
      </c>
      <c r="W117" t="s">
        <v>69</v>
      </c>
      <c r="X117" t="s">
        <v>69</v>
      </c>
      <c r="Y117" t="s">
        <v>69</v>
      </c>
      <c r="Z117" t="s">
        <v>1134</v>
      </c>
      <c r="AA117" t="s">
        <v>1135</v>
      </c>
      <c r="AB117" t="s">
        <v>69</v>
      </c>
      <c r="AC117" t="s">
        <v>69</v>
      </c>
      <c r="AD117" t="s">
        <v>69</v>
      </c>
      <c r="AE117" t="s">
        <v>69</v>
      </c>
      <c r="AF117">
        <v>15</v>
      </c>
      <c r="AG117">
        <v>15</v>
      </c>
      <c r="AH117" t="s">
        <v>69</v>
      </c>
      <c r="AI117" t="s">
        <v>69</v>
      </c>
      <c r="AJ117" t="s">
        <v>69</v>
      </c>
      <c r="AK117" t="s">
        <v>69</v>
      </c>
      <c r="AL117" t="s">
        <v>69</v>
      </c>
      <c r="AM117" t="s">
        <v>69</v>
      </c>
      <c r="AN117" t="s">
        <v>69</v>
      </c>
      <c r="AO117" t="s">
        <v>69</v>
      </c>
      <c r="AP117" t="s">
        <v>69</v>
      </c>
      <c r="AQ117" t="s">
        <v>69</v>
      </c>
      <c r="AR117" t="s">
        <v>240</v>
      </c>
      <c r="AS117">
        <v>2018</v>
      </c>
      <c r="AT117">
        <v>27</v>
      </c>
      <c r="AU117">
        <v>21</v>
      </c>
      <c r="AV117" t="s">
        <v>69</v>
      </c>
      <c r="AW117" t="s">
        <v>69</v>
      </c>
      <c r="AX117" t="s">
        <v>69</v>
      </c>
      <c r="AY117" t="s">
        <v>69</v>
      </c>
      <c r="AZ117">
        <v>4270</v>
      </c>
      <c r="BA117">
        <v>4288</v>
      </c>
      <c r="BB117" t="s">
        <v>69</v>
      </c>
      <c r="BC117" t="s">
        <v>1136</v>
      </c>
      <c r="BD117" t="s">
        <v>69</v>
      </c>
      <c r="BE117" t="s">
        <v>69</v>
      </c>
      <c r="BF117" t="s">
        <v>69</v>
      </c>
      <c r="BG117" t="s">
        <v>69</v>
      </c>
      <c r="BH117" t="s">
        <v>69</v>
      </c>
      <c r="BI117" t="s">
        <v>69</v>
      </c>
      <c r="BJ117" t="s">
        <v>1137</v>
      </c>
      <c r="BK117">
        <v>29972877</v>
      </c>
      <c r="BL117" t="s">
        <v>69</v>
      </c>
      <c r="BM117" t="s">
        <v>69</v>
      </c>
      <c r="BN117" t="s">
        <v>69</v>
      </c>
      <c r="BO117" t="s">
        <v>69</v>
      </c>
      <c r="BP117" t="s">
        <v>69</v>
      </c>
    </row>
    <row r="118" spans="1:68" x14ac:dyDescent="0.25">
      <c r="A118" t="s">
        <v>67</v>
      </c>
      <c r="B118" t="s">
        <v>1138</v>
      </c>
      <c r="C118" t="s">
        <v>69</v>
      </c>
      <c r="D118" t="s">
        <v>69</v>
      </c>
      <c r="E118" t="s">
        <v>69</v>
      </c>
      <c r="F118" t="s">
        <v>1139</v>
      </c>
      <c r="G118" t="s">
        <v>69</v>
      </c>
      <c r="H118" t="s">
        <v>69</v>
      </c>
      <c r="I118" t="s">
        <v>1140</v>
      </c>
      <c r="J118" t="s">
        <v>332</v>
      </c>
      <c r="K118" t="s">
        <v>69</v>
      </c>
      <c r="L118" t="s">
        <v>69</v>
      </c>
      <c r="M118" t="s">
        <v>69</v>
      </c>
      <c r="N118" t="s">
        <v>69</v>
      </c>
      <c r="O118" t="s">
        <v>69</v>
      </c>
      <c r="P118" t="s">
        <v>69</v>
      </c>
      <c r="Q118" t="s">
        <v>69</v>
      </c>
      <c r="R118" t="s">
        <v>69</v>
      </c>
      <c r="S118" t="s">
        <v>69</v>
      </c>
      <c r="T118" t="s">
        <v>1141</v>
      </c>
      <c r="U118" t="s">
        <v>1142</v>
      </c>
      <c r="V118" t="s">
        <v>69</v>
      </c>
      <c r="W118" t="s">
        <v>69</v>
      </c>
      <c r="X118" t="s">
        <v>69</v>
      </c>
      <c r="Y118" t="s">
        <v>69</v>
      </c>
      <c r="Z118" t="s">
        <v>1143</v>
      </c>
      <c r="AA118" t="s">
        <v>1144</v>
      </c>
      <c r="AB118" t="s">
        <v>69</v>
      </c>
      <c r="AC118" t="s">
        <v>69</v>
      </c>
      <c r="AD118" t="s">
        <v>69</v>
      </c>
      <c r="AE118" t="s">
        <v>69</v>
      </c>
      <c r="AF118">
        <v>13</v>
      </c>
      <c r="AG118">
        <v>13</v>
      </c>
      <c r="AH118" t="s">
        <v>69</v>
      </c>
      <c r="AI118" t="s">
        <v>69</v>
      </c>
      <c r="AJ118" t="s">
        <v>69</v>
      </c>
      <c r="AK118" t="s">
        <v>69</v>
      </c>
      <c r="AL118" t="s">
        <v>69</v>
      </c>
      <c r="AM118" t="s">
        <v>69</v>
      </c>
      <c r="AN118" t="s">
        <v>69</v>
      </c>
      <c r="AO118" t="s">
        <v>69</v>
      </c>
      <c r="AP118" t="s">
        <v>69</v>
      </c>
      <c r="AQ118" t="s">
        <v>69</v>
      </c>
      <c r="AR118" t="s">
        <v>240</v>
      </c>
      <c r="AS118">
        <v>2018</v>
      </c>
      <c r="AT118">
        <v>128</v>
      </c>
      <c r="AU118" t="s">
        <v>69</v>
      </c>
      <c r="AV118" t="s">
        <v>69</v>
      </c>
      <c r="AW118" t="s">
        <v>69</v>
      </c>
      <c r="AX118" t="s">
        <v>69</v>
      </c>
      <c r="AY118" t="s">
        <v>69</v>
      </c>
      <c r="AZ118">
        <v>55</v>
      </c>
      <c r="BA118">
        <v>68</v>
      </c>
      <c r="BB118" t="s">
        <v>69</v>
      </c>
      <c r="BC118" t="s">
        <v>1145</v>
      </c>
      <c r="BD118" t="s">
        <v>69</v>
      </c>
      <c r="BE118" t="s">
        <v>69</v>
      </c>
      <c r="BF118" t="s">
        <v>69</v>
      </c>
      <c r="BG118" t="s">
        <v>69</v>
      </c>
      <c r="BH118" t="s">
        <v>69</v>
      </c>
      <c r="BI118" t="s">
        <v>69</v>
      </c>
      <c r="BJ118" t="s">
        <v>1146</v>
      </c>
      <c r="BK118">
        <v>30063997</v>
      </c>
      <c r="BL118" t="s">
        <v>69</v>
      </c>
      <c r="BM118" t="s">
        <v>69</v>
      </c>
      <c r="BN118" t="s">
        <v>69</v>
      </c>
      <c r="BO118" t="s">
        <v>69</v>
      </c>
      <c r="BP118" t="s">
        <v>69</v>
      </c>
    </row>
    <row r="119" spans="1:68" x14ac:dyDescent="0.25">
      <c r="A119" t="s">
        <v>67</v>
      </c>
      <c r="B119" t="s">
        <v>1147</v>
      </c>
      <c r="C119" t="s">
        <v>69</v>
      </c>
      <c r="D119" t="s">
        <v>69</v>
      </c>
      <c r="E119" t="s">
        <v>69</v>
      </c>
      <c r="F119" t="s">
        <v>1148</v>
      </c>
      <c r="G119" t="s">
        <v>69</v>
      </c>
      <c r="H119" t="s">
        <v>69</v>
      </c>
      <c r="I119" t="s">
        <v>1149</v>
      </c>
      <c r="J119" t="s">
        <v>332</v>
      </c>
      <c r="K119" t="s">
        <v>69</v>
      </c>
      <c r="L119" t="s">
        <v>69</v>
      </c>
      <c r="M119" t="s">
        <v>69</v>
      </c>
      <c r="N119" t="s">
        <v>69</v>
      </c>
      <c r="O119" t="s">
        <v>69</v>
      </c>
      <c r="P119" t="s">
        <v>69</v>
      </c>
      <c r="Q119" t="s">
        <v>69</v>
      </c>
      <c r="R119" t="s">
        <v>69</v>
      </c>
      <c r="S119" t="s">
        <v>69</v>
      </c>
      <c r="T119" t="s">
        <v>1150</v>
      </c>
      <c r="U119" t="s">
        <v>1151</v>
      </c>
      <c r="V119" t="s">
        <v>69</v>
      </c>
      <c r="W119" t="s">
        <v>69</v>
      </c>
      <c r="X119" t="s">
        <v>69</v>
      </c>
      <c r="Y119" t="s">
        <v>69</v>
      </c>
      <c r="Z119" t="s">
        <v>1152</v>
      </c>
      <c r="AA119" t="s">
        <v>1153</v>
      </c>
      <c r="AB119" t="s">
        <v>69</v>
      </c>
      <c r="AC119" t="s">
        <v>69</v>
      </c>
      <c r="AD119" t="s">
        <v>69</v>
      </c>
      <c r="AE119" t="s">
        <v>69</v>
      </c>
      <c r="AF119">
        <v>12</v>
      </c>
      <c r="AG119">
        <v>12</v>
      </c>
      <c r="AH119" t="s">
        <v>69</v>
      </c>
      <c r="AI119" t="s">
        <v>69</v>
      </c>
      <c r="AJ119" t="s">
        <v>69</v>
      </c>
      <c r="AK119" t="s">
        <v>69</v>
      </c>
      <c r="AL119" t="s">
        <v>69</v>
      </c>
      <c r="AM119" t="s">
        <v>69</v>
      </c>
      <c r="AN119" t="s">
        <v>69</v>
      </c>
      <c r="AO119" t="s">
        <v>69</v>
      </c>
      <c r="AP119" t="s">
        <v>69</v>
      </c>
      <c r="AQ119" t="s">
        <v>69</v>
      </c>
      <c r="AR119" t="s">
        <v>240</v>
      </c>
      <c r="AS119">
        <v>2018</v>
      </c>
      <c r="AT119">
        <v>128</v>
      </c>
      <c r="AU119" t="s">
        <v>69</v>
      </c>
      <c r="AV119" t="s">
        <v>69</v>
      </c>
      <c r="AW119" t="s">
        <v>69</v>
      </c>
      <c r="AX119" t="s">
        <v>69</v>
      </c>
      <c r="AY119" t="s">
        <v>69</v>
      </c>
      <c r="AZ119">
        <v>233</v>
      </c>
      <c r="BA119">
        <v>245</v>
      </c>
      <c r="BB119" t="s">
        <v>69</v>
      </c>
      <c r="BC119" t="s">
        <v>1154</v>
      </c>
      <c r="BD119" t="s">
        <v>69</v>
      </c>
      <c r="BE119" t="s">
        <v>69</v>
      </c>
      <c r="BF119" t="s">
        <v>69</v>
      </c>
      <c r="BG119" t="s">
        <v>69</v>
      </c>
      <c r="BH119" t="s">
        <v>69</v>
      </c>
      <c r="BI119" t="s">
        <v>69</v>
      </c>
      <c r="BJ119" t="s">
        <v>1155</v>
      </c>
      <c r="BK119">
        <v>30110663</v>
      </c>
      <c r="BL119" t="s">
        <v>69</v>
      </c>
      <c r="BM119" t="s">
        <v>69</v>
      </c>
      <c r="BN119" t="s">
        <v>69</v>
      </c>
      <c r="BO119" t="s">
        <v>69</v>
      </c>
      <c r="BP119" t="s">
        <v>69</v>
      </c>
    </row>
    <row r="120" spans="1:68" x14ac:dyDescent="0.25">
      <c r="A120" t="s">
        <v>67</v>
      </c>
      <c r="B120" t="s">
        <v>1156</v>
      </c>
      <c r="C120" t="s">
        <v>69</v>
      </c>
      <c r="D120" t="s">
        <v>69</v>
      </c>
      <c r="E120" t="s">
        <v>69</v>
      </c>
      <c r="F120" t="s">
        <v>1157</v>
      </c>
      <c r="G120" t="s">
        <v>69</v>
      </c>
      <c r="H120" t="s">
        <v>69</v>
      </c>
      <c r="I120" t="s">
        <v>1158</v>
      </c>
      <c r="J120" t="s">
        <v>72</v>
      </c>
      <c r="K120" t="s">
        <v>69</v>
      </c>
      <c r="L120" t="s">
        <v>69</v>
      </c>
      <c r="M120" t="s">
        <v>69</v>
      </c>
      <c r="N120" t="s">
        <v>69</v>
      </c>
      <c r="O120" t="s">
        <v>69</v>
      </c>
      <c r="P120" t="s">
        <v>69</v>
      </c>
      <c r="Q120" t="s">
        <v>69</v>
      </c>
      <c r="R120" t="s">
        <v>69</v>
      </c>
      <c r="S120" t="s">
        <v>69</v>
      </c>
      <c r="T120" t="s">
        <v>1159</v>
      </c>
      <c r="U120" t="s">
        <v>1160</v>
      </c>
      <c r="V120" t="s">
        <v>69</v>
      </c>
      <c r="W120" t="s">
        <v>69</v>
      </c>
      <c r="X120" t="s">
        <v>69</v>
      </c>
      <c r="Y120" t="s">
        <v>69</v>
      </c>
      <c r="Z120" t="s">
        <v>1161</v>
      </c>
      <c r="AA120" t="s">
        <v>1162</v>
      </c>
      <c r="AB120" t="s">
        <v>69</v>
      </c>
      <c r="AC120" t="s">
        <v>69</v>
      </c>
      <c r="AD120" t="s">
        <v>69</v>
      </c>
      <c r="AE120" t="s">
        <v>69</v>
      </c>
      <c r="AF120">
        <v>8</v>
      </c>
      <c r="AG120">
        <v>8</v>
      </c>
      <c r="AH120" t="s">
        <v>69</v>
      </c>
      <c r="AI120" t="s">
        <v>69</v>
      </c>
      <c r="AJ120" t="s">
        <v>69</v>
      </c>
      <c r="AK120" t="s">
        <v>69</v>
      </c>
      <c r="AL120" t="s">
        <v>69</v>
      </c>
      <c r="AM120" t="s">
        <v>69</v>
      </c>
      <c r="AN120" t="s">
        <v>69</v>
      </c>
      <c r="AO120" t="s">
        <v>69</v>
      </c>
      <c r="AP120" t="s">
        <v>69</v>
      </c>
      <c r="AQ120" t="s">
        <v>69</v>
      </c>
      <c r="AR120" t="s">
        <v>240</v>
      </c>
      <c r="AS120">
        <v>2018</v>
      </c>
      <c r="AT120">
        <v>27</v>
      </c>
      <c r="AU120">
        <v>21</v>
      </c>
      <c r="AV120" t="s">
        <v>69</v>
      </c>
      <c r="AW120" t="s">
        <v>69</v>
      </c>
      <c r="AX120" t="s">
        <v>69</v>
      </c>
      <c r="AY120" t="s">
        <v>69</v>
      </c>
      <c r="AZ120">
        <v>4200</v>
      </c>
      <c r="BA120">
        <v>4212</v>
      </c>
      <c r="BB120" t="s">
        <v>69</v>
      </c>
      <c r="BC120" t="s">
        <v>1163</v>
      </c>
      <c r="BD120" t="s">
        <v>69</v>
      </c>
      <c r="BE120" t="s">
        <v>69</v>
      </c>
      <c r="BF120" t="s">
        <v>69</v>
      </c>
      <c r="BG120" t="s">
        <v>69</v>
      </c>
      <c r="BH120" t="s">
        <v>69</v>
      </c>
      <c r="BI120" t="s">
        <v>69</v>
      </c>
      <c r="BJ120" t="s">
        <v>1164</v>
      </c>
      <c r="BK120">
        <v>30176075</v>
      </c>
      <c r="BL120" t="s">
        <v>524</v>
      </c>
      <c r="BM120" t="s">
        <v>69</v>
      </c>
      <c r="BN120" t="s">
        <v>69</v>
      </c>
      <c r="BO120" t="s">
        <v>69</v>
      </c>
      <c r="BP120" t="s">
        <v>69</v>
      </c>
    </row>
    <row r="121" spans="1:68" x14ac:dyDescent="0.25">
      <c r="A121" t="s">
        <v>67</v>
      </c>
      <c r="B121" t="s">
        <v>1165</v>
      </c>
      <c r="C121" t="s">
        <v>69</v>
      </c>
      <c r="D121" t="s">
        <v>69</v>
      </c>
      <c r="E121" t="s">
        <v>69</v>
      </c>
      <c r="F121" t="s">
        <v>1166</v>
      </c>
      <c r="G121" t="s">
        <v>69</v>
      </c>
      <c r="H121" t="s">
        <v>69</v>
      </c>
      <c r="I121" t="s">
        <v>1167</v>
      </c>
      <c r="J121" t="s">
        <v>1168</v>
      </c>
      <c r="K121" t="s">
        <v>69</v>
      </c>
      <c r="L121" t="s">
        <v>69</v>
      </c>
      <c r="M121" t="s">
        <v>69</v>
      </c>
      <c r="N121" t="s">
        <v>69</v>
      </c>
      <c r="O121" t="s">
        <v>69</v>
      </c>
      <c r="P121" t="s">
        <v>69</v>
      </c>
      <c r="Q121" t="s">
        <v>69</v>
      </c>
      <c r="R121" t="s">
        <v>69</v>
      </c>
      <c r="S121" t="s">
        <v>69</v>
      </c>
      <c r="T121" t="s">
        <v>1169</v>
      </c>
      <c r="U121" t="s">
        <v>1170</v>
      </c>
      <c r="V121" t="s">
        <v>69</v>
      </c>
      <c r="W121" t="s">
        <v>69</v>
      </c>
      <c r="X121" t="s">
        <v>69</v>
      </c>
      <c r="Y121" t="s">
        <v>69</v>
      </c>
      <c r="Z121" t="s">
        <v>1171</v>
      </c>
      <c r="AA121" t="s">
        <v>1172</v>
      </c>
      <c r="AB121" t="s">
        <v>69</v>
      </c>
      <c r="AC121" t="s">
        <v>69</v>
      </c>
      <c r="AD121" t="s">
        <v>69</v>
      </c>
      <c r="AE121" t="s">
        <v>69</v>
      </c>
      <c r="AF121">
        <v>5</v>
      </c>
      <c r="AG121">
        <v>5</v>
      </c>
      <c r="AH121" t="s">
        <v>69</v>
      </c>
      <c r="AI121" t="s">
        <v>69</v>
      </c>
      <c r="AJ121" t="s">
        <v>69</v>
      </c>
      <c r="AK121" t="s">
        <v>69</v>
      </c>
      <c r="AL121" t="s">
        <v>69</v>
      </c>
      <c r="AM121" t="s">
        <v>69</v>
      </c>
      <c r="AN121" t="s">
        <v>69</v>
      </c>
      <c r="AO121" t="s">
        <v>69</v>
      </c>
      <c r="AP121" t="s">
        <v>69</v>
      </c>
      <c r="AQ121" t="s">
        <v>69</v>
      </c>
      <c r="AR121" t="s">
        <v>240</v>
      </c>
      <c r="AS121">
        <v>2018</v>
      </c>
      <c r="AT121">
        <v>210</v>
      </c>
      <c r="AU121">
        <v>3</v>
      </c>
      <c r="AV121" t="s">
        <v>69</v>
      </c>
      <c r="AW121" t="s">
        <v>69</v>
      </c>
      <c r="AX121" t="s">
        <v>69</v>
      </c>
      <c r="AY121" t="s">
        <v>69</v>
      </c>
      <c r="AZ121">
        <v>1089</v>
      </c>
      <c r="BA121">
        <v>1107</v>
      </c>
      <c r="BB121" t="s">
        <v>69</v>
      </c>
      <c r="BC121" t="s">
        <v>1173</v>
      </c>
      <c r="BD121" t="s">
        <v>69</v>
      </c>
      <c r="BE121" t="s">
        <v>69</v>
      </c>
      <c r="BF121" t="s">
        <v>69</v>
      </c>
      <c r="BG121" t="s">
        <v>69</v>
      </c>
      <c r="BH121" t="s">
        <v>69</v>
      </c>
      <c r="BI121" t="s">
        <v>69</v>
      </c>
      <c r="BJ121" t="s">
        <v>1174</v>
      </c>
      <c r="BK121">
        <v>30206187</v>
      </c>
      <c r="BL121" t="s">
        <v>662</v>
      </c>
      <c r="BM121" t="s">
        <v>69</v>
      </c>
      <c r="BN121" t="s">
        <v>69</v>
      </c>
      <c r="BO121" t="s">
        <v>69</v>
      </c>
      <c r="BP121" t="s">
        <v>69</v>
      </c>
    </row>
    <row r="122" spans="1:68" x14ac:dyDescent="0.25">
      <c r="A122" t="s">
        <v>67</v>
      </c>
      <c r="B122" t="s">
        <v>1175</v>
      </c>
      <c r="C122" t="s">
        <v>69</v>
      </c>
      <c r="D122" t="s">
        <v>69</v>
      </c>
      <c r="E122" t="s">
        <v>69</v>
      </c>
      <c r="F122" t="s">
        <v>1176</v>
      </c>
      <c r="G122" t="s">
        <v>69</v>
      </c>
      <c r="H122" t="s">
        <v>69</v>
      </c>
      <c r="I122" t="s">
        <v>1177</v>
      </c>
      <c r="J122" t="s">
        <v>1041</v>
      </c>
      <c r="K122" t="s">
        <v>69</v>
      </c>
      <c r="L122" t="s">
        <v>69</v>
      </c>
      <c r="M122" t="s">
        <v>69</v>
      </c>
      <c r="N122" t="s">
        <v>69</v>
      </c>
      <c r="O122" t="s">
        <v>69</v>
      </c>
      <c r="P122" t="s">
        <v>69</v>
      </c>
      <c r="Q122" t="s">
        <v>69</v>
      </c>
      <c r="R122" t="s">
        <v>69</v>
      </c>
      <c r="S122" t="s">
        <v>69</v>
      </c>
      <c r="T122" t="s">
        <v>69</v>
      </c>
      <c r="U122" t="s">
        <v>1178</v>
      </c>
      <c r="V122" t="s">
        <v>69</v>
      </c>
      <c r="W122" t="s">
        <v>69</v>
      </c>
      <c r="X122" t="s">
        <v>69</v>
      </c>
      <c r="Y122" t="s">
        <v>69</v>
      </c>
      <c r="Z122" t="s">
        <v>69</v>
      </c>
      <c r="AA122" t="s">
        <v>1179</v>
      </c>
      <c r="AB122" t="s">
        <v>69</v>
      </c>
      <c r="AC122" t="s">
        <v>69</v>
      </c>
      <c r="AD122" t="s">
        <v>69</v>
      </c>
      <c r="AE122" t="s">
        <v>69</v>
      </c>
      <c r="AF122">
        <v>2</v>
      </c>
      <c r="AG122">
        <v>2</v>
      </c>
      <c r="AH122" t="s">
        <v>69</v>
      </c>
      <c r="AI122" t="s">
        <v>69</v>
      </c>
      <c r="AJ122" t="s">
        <v>69</v>
      </c>
      <c r="AK122" t="s">
        <v>69</v>
      </c>
      <c r="AL122" t="s">
        <v>69</v>
      </c>
      <c r="AM122" t="s">
        <v>69</v>
      </c>
      <c r="AN122" t="s">
        <v>69</v>
      </c>
      <c r="AO122" t="s">
        <v>69</v>
      </c>
      <c r="AP122" t="s">
        <v>69</v>
      </c>
      <c r="AQ122" t="s">
        <v>69</v>
      </c>
      <c r="AR122" t="s">
        <v>1180</v>
      </c>
      <c r="AS122">
        <v>2018</v>
      </c>
      <c r="AT122">
        <v>8</v>
      </c>
      <c r="AU122" t="s">
        <v>69</v>
      </c>
      <c r="AV122" t="s">
        <v>69</v>
      </c>
      <c r="AW122" t="s">
        <v>69</v>
      </c>
      <c r="AX122" t="s">
        <v>69</v>
      </c>
      <c r="AY122" t="s">
        <v>69</v>
      </c>
      <c r="AZ122" t="s">
        <v>69</v>
      </c>
      <c r="BA122" t="s">
        <v>69</v>
      </c>
      <c r="BB122">
        <v>15723</v>
      </c>
      <c r="BC122" t="s">
        <v>1181</v>
      </c>
      <c r="BD122" t="s">
        <v>69</v>
      </c>
      <c r="BE122" t="s">
        <v>69</v>
      </c>
      <c r="BF122" t="s">
        <v>69</v>
      </c>
      <c r="BG122" t="s">
        <v>69</v>
      </c>
      <c r="BH122" t="s">
        <v>69</v>
      </c>
      <c r="BI122" t="s">
        <v>69</v>
      </c>
      <c r="BJ122" t="s">
        <v>1182</v>
      </c>
      <c r="BK122">
        <v>30356056</v>
      </c>
      <c r="BL122" t="s">
        <v>88</v>
      </c>
      <c r="BM122" t="s">
        <v>69</v>
      </c>
      <c r="BN122" t="s">
        <v>69</v>
      </c>
      <c r="BO122" t="s">
        <v>69</v>
      </c>
      <c r="BP122" t="s">
        <v>69</v>
      </c>
    </row>
    <row r="123" spans="1:68" x14ac:dyDescent="0.25">
      <c r="A123" t="s">
        <v>67</v>
      </c>
      <c r="B123" t="s">
        <v>1183</v>
      </c>
      <c r="C123" t="s">
        <v>69</v>
      </c>
      <c r="D123" t="s">
        <v>69</v>
      </c>
      <c r="E123" t="s">
        <v>69</v>
      </c>
      <c r="F123" t="s">
        <v>1184</v>
      </c>
      <c r="G123" t="s">
        <v>69</v>
      </c>
      <c r="H123" t="s">
        <v>69</v>
      </c>
      <c r="I123" t="s">
        <v>1185</v>
      </c>
      <c r="J123" t="s">
        <v>332</v>
      </c>
      <c r="K123" t="s">
        <v>69</v>
      </c>
      <c r="L123" t="s">
        <v>69</v>
      </c>
      <c r="M123" t="s">
        <v>69</v>
      </c>
      <c r="N123" t="s">
        <v>69</v>
      </c>
      <c r="O123" t="s">
        <v>69</v>
      </c>
      <c r="P123" t="s">
        <v>69</v>
      </c>
      <c r="Q123" t="s">
        <v>69</v>
      </c>
      <c r="R123" t="s">
        <v>69</v>
      </c>
      <c r="S123" t="s">
        <v>69</v>
      </c>
      <c r="T123" t="s">
        <v>1186</v>
      </c>
      <c r="U123" t="s">
        <v>1187</v>
      </c>
      <c r="V123" t="s">
        <v>69</v>
      </c>
      <c r="W123" t="s">
        <v>69</v>
      </c>
      <c r="X123" t="s">
        <v>69</v>
      </c>
      <c r="Y123" t="s">
        <v>69</v>
      </c>
      <c r="Z123" t="s">
        <v>1188</v>
      </c>
      <c r="AA123" t="s">
        <v>1189</v>
      </c>
      <c r="AB123" t="s">
        <v>69</v>
      </c>
      <c r="AC123" t="s">
        <v>69</v>
      </c>
      <c r="AD123" t="s">
        <v>69</v>
      </c>
      <c r="AE123" t="s">
        <v>69</v>
      </c>
      <c r="AF123">
        <v>9</v>
      </c>
      <c r="AG123">
        <v>9</v>
      </c>
      <c r="AH123" t="s">
        <v>69</v>
      </c>
      <c r="AI123" t="s">
        <v>69</v>
      </c>
      <c r="AJ123" t="s">
        <v>69</v>
      </c>
      <c r="AK123" t="s">
        <v>69</v>
      </c>
      <c r="AL123" t="s">
        <v>69</v>
      </c>
      <c r="AM123" t="s">
        <v>69</v>
      </c>
      <c r="AN123" t="s">
        <v>69</v>
      </c>
      <c r="AO123" t="s">
        <v>69</v>
      </c>
      <c r="AP123" t="s">
        <v>69</v>
      </c>
      <c r="AQ123" t="s">
        <v>69</v>
      </c>
      <c r="AR123" t="s">
        <v>168</v>
      </c>
      <c r="AS123">
        <v>2018</v>
      </c>
      <c r="AT123">
        <v>127</v>
      </c>
      <c r="AU123" t="s">
        <v>69</v>
      </c>
      <c r="AV123" t="s">
        <v>69</v>
      </c>
      <c r="AW123" t="s">
        <v>69</v>
      </c>
      <c r="AX123" t="s">
        <v>69</v>
      </c>
      <c r="AY123" t="s">
        <v>69</v>
      </c>
      <c r="AZ123">
        <v>1</v>
      </c>
      <c r="BA123">
        <v>13</v>
      </c>
      <c r="BB123" t="s">
        <v>69</v>
      </c>
      <c r="BC123" t="s">
        <v>1190</v>
      </c>
      <c r="BD123" t="s">
        <v>69</v>
      </c>
      <c r="BE123" t="s">
        <v>69</v>
      </c>
      <c r="BF123" t="s">
        <v>69</v>
      </c>
      <c r="BG123" t="s">
        <v>69</v>
      </c>
      <c r="BH123" t="s">
        <v>69</v>
      </c>
      <c r="BI123" t="s">
        <v>69</v>
      </c>
      <c r="BJ123" t="s">
        <v>1191</v>
      </c>
      <c r="BK123">
        <v>29778722</v>
      </c>
      <c r="BL123" t="s">
        <v>69</v>
      </c>
      <c r="BM123" t="s">
        <v>69</v>
      </c>
      <c r="BN123" t="s">
        <v>69</v>
      </c>
      <c r="BO123" t="s">
        <v>69</v>
      </c>
      <c r="BP123" t="s">
        <v>69</v>
      </c>
    </row>
    <row r="124" spans="1:68" x14ac:dyDescent="0.25">
      <c r="A124" t="s">
        <v>67</v>
      </c>
      <c r="B124" t="s">
        <v>1192</v>
      </c>
      <c r="C124" t="s">
        <v>69</v>
      </c>
      <c r="D124" t="s">
        <v>69</v>
      </c>
      <c r="E124" t="s">
        <v>69</v>
      </c>
      <c r="F124" t="s">
        <v>1193</v>
      </c>
      <c r="G124" t="s">
        <v>69</v>
      </c>
      <c r="H124" t="s">
        <v>69</v>
      </c>
      <c r="I124" t="s">
        <v>1194</v>
      </c>
      <c r="J124" t="s">
        <v>332</v>
      </c>
      <c r="K124" t="s">
        <v>69</v>
      </c>
      <c r="L124" t="s">
        <v>69</v>
      </c>
      <c r="M124" t="s">
        <v>69</v>
      </c>
      <c r="N124" t="s">
        <v>69</v>
      </c>
      <c r="O124" t="s">
        <v>69</v>
      </c>
      <c r="P124" t="s">
        <v>69</v>
      </c>
      <c r="Q124" t="s">
        <v>69</v>
      </c>
      <c r="R124" t="s">
        <v>69</v>
      </c>
      <c r="S124" t="s">
        <v>69</v>
      </c>
      <c r="T124" t="s">
        <v>1195</v>
      </c>
      <c r="U124" t="s">
        <v>1196</v>
      </c>
      <c r="V124" t="s">
        <v>69</v>
      </c>
      <c r="W124" t="s">
        <v>69</v>
      </c>
      <c r="X124" t="s">
        <v>69</v>
      </c>
      <c r="Y124" t="s">
        <v>69</v>
      </c>
      <c r="Z124" t="s">
        <v>1197</v>
      </c>
      <c r="AA124" t="s">
        <v>1198</v>
      </c>
      <c r="AB124" t="s">
        <v>69</v>
      </c>
      <c r="AC124" t="s">
        <v>69</v>
      </c>
      <c r="AD124" t="s">
        <v>69</v>
      </c>
      <c r="AE124" t="s">
        <v>69</v>
      </c>
      <c r="AF124">
        <v>15</v>
      </c>
      <c r="AG124">
        <v>16</v>
      </c>
      <c r="AH124" t="s">
        <v>69</v>
      </c>
      <c r="AI124" t="s">
        <v>69</v>
      </c>
      <c r="AJ124" t="s">
        <v>69</v>
      </c>
      <c r="AK124" t="s">
        <v>69</v>
      </c>
      <c r="AL124" t="s">
        <v>69</v>
      </c>
      <c r="AM124" t="s">
        <v>69</v>
      </c>
      <c r="AN124" t="s">
        <v>69</v>
      </c>
      <c r="AO124" t="s">
        <v>69</v>
      </c>
      <c r="AP124" t="s">
        <v>69</v>
      </c>
      <c r="AQ124" t="s">
        <v>69</v>
      </c>
      <c r="AR124" t="s">
        <v>168</v>
      </c>
      <c r="AS124">
        <v>2018</v>
      </c>
      <c r="AT124">
        <v>127</v>
      </c>
      <c r="AU124" t="s">
        <v>69</v>
      </c>
      <c r="AV124" t="s">
        <v>69</v>
      </c>
      <c r="AW124" t="s">
        <v>69</v>
      </c>
      <c r="AX124" t="s">
        <v>69</v>
      </c>
      <c r="AY124" t="s">
        <v>69</v>
      </c>
      <c r="AZ124">
        <v>613</v>
      </c>
      <c r="BA124">
        <v>625</v>
      </c>
      <c r="BB124" t="s">
        <v>69</v>
      </c>
      <c r="BC124" t="s">
        <v>1199</v>
      </c>
      <c r="BD124" t="s">
        <v>69</v>
      </c>
      <c r="BE124" t="s">
        <v>69</v>
      </c>
      <c r="BF124" t="s">
        <v>69</v>
      </c>
      <c r="BG124" t="s">
        <v>69</v>
      </c>
      <c r="BH124" t="s">
        <v>69</v>
      </c>
      <c r="BI124" t="s">
        <v>69</v>
      </c>
      <c r="BJ124" t="s">
        <v>1200</v>
      </c>
      <c r="BK124">
        <v>29906607</v>
      </c>
      <c r="BL124" t="s">
        <v>191</v>
      </c>
      <c r="BM124" t="s">
        <v>69</v>
      </c>
      <c r="BN124" t="s">
        <v>69</v>
      </c>
      <c r="BO124" t="s">
        <v>69</v>
      </c>
      <c r="BP124" t="s">
        <v>69</v>
      </c>
    </row>
    <row r="125" spans="1:68" x14ac:dyDescent="0.25">
      <c r="A125" t="s">
        <v>67</v>
      </c>
      <c r="B125" t="s">
        <v>1201</v>
      </c>
      <c r="C125" t="s">
        <v>69</v>
      </c>
      <c r="D125" t="s">
        <v>69</v>
      </c>
      <c r="E125" t="s">
        <v>69</v>
      </c>
      <c r="F125" t="s">
        <v>1202</v>
      </c>
      <c r="G125" t="s">
        <v>69</v>
      </c>
      <c r="H125" t="s">
        <v>69</v>
      </c>
      <c r="I125" t="s">
        <v>1203</v>
      </c>
      <c r="J125" t="s">
        <v>273</v>
      </c>
      <c r="K125" t="s">
        <v>69</v>
      </c>
      <c r="L125" t="s">
        <v>69</v>
      </c>
      <c r="M125" t="s">
        <v>69</v>
      </c>
      <c r="N125" t="s">
        <v>69</v>
      </c>
      <c r="O125" t="s">
        <v>69</v>
      </c>
      <c r="P125" t="s">
        <v>69</v>
      </c>
      <c r="Q125" t="s">
        <v>69</v>
      </c>
      <c r="R125" t="s">
        <v>69</v>
      </c>
      <c r="S125" t="s">
        <v>69</v>
      </c>
      <c r="T125" t="s">
        <v>1204</v>
      </c>
      <c r="U125" t="s">
        <v>1205</v>
      </c>
      <c r="V125" t="s">
        <v>69</v>
      </c>
      <c r="W125" t="s">
        <v>69</v>
      </c>
      <c r="X125" t="s">
        <v>69</v>
      </c>
      <c r="Y125" t="s">
        <v>69</v>
      </c>
      <c r="Z125" t="s">
        <v>69</v>
      </c>
      <c r="AA125" t="s">
        <v>69</v>
      </c>
      <c r="AB125" t="s">
        <v>69</v>
      </c>
      <c r="AC125" t="s">
        <v>69</v>
      </c>
      <c r="AD125" t="s">
        <v>69</v>
      </c>
      <c r="AE125" t="s">
        <v>69</v>
      </c>
      <c r="AF125">
        <v>1</v>
      </c>
      <c r="AG125">
        <v>1</v>
      </c>
      <c r="AH125" t="s">
        <v>69</v>
      </c>
      <c r="AI125" t="s">
        <v>69</v>
      </c>
      <c r="AJ125" t="s">
        <v>69</v>
      </c>
      <c r="AK125" t="s">
        <v>69</v>
      </c>
      <c r="AL125" t="s">
        <v>69</v>
      </c>
      <c r="AM125" t="s">
        <v>69</v>
      </c>
      <c r="AN125" t="s">
        <v>69</v>
      </c>
      <c r="AO125" t="s">
        <v>69</v>
      </c>
      <c r="AP125" t="s">
        <v>69</v>
      </c>
      <c r="AQ125" t="s">
        <v>69</v>
      </c>
      <c r="AR125" t="s">
        <v>168</v>
      </c>
      <c r="AS125">
        <v>2018</v>
      </c>
      <c r="AT125">
        <v>135</v>
      </c>
      <c r="AU125">
        <v>4</v>
      </c>
      <c r="AV125" t="s">
        <v>69</v>
      </c>
      <c r="AW125" t="s">
        <v>69</v>
      </c>
      <c r="AX125" t="s">
        <v>69</v>
      </c>
      <c r="AY125" t="s">
        <v>69</v>
      </c>
      <c r="AZ125">
        <v>868</v>
      </c>
      <c r="BA125">
        <v>880</v>
      </c>
      <c r="BB125" t="s">
        <v>69</v>
      </c>
      <c r="BC125" t="s">
        <v>1206</v>
      </c>
      <c r="BD125" t="s">
        <v>69</v>
      </c>
      <c r="BE125" t="s">
        <v>69</v>
      </c>
      <c r="BF125" t="s">
        <v>69</v>
      </c>
      <c r="BG125" t="s">
        <v>69</v>
      </c>
      <c r="BH125" t="s">
        <v>69</v>
      </c>
      <c r="BI125" t="s">
        <v>69</v>
      </c>
      <c r="BJ125" t="s">
        <v>1207</v>
      </c>
      <c r="BK125" t="s">
        <v>69</v>
      </c>
      <c r="BL125" t="s">
        <v>69</v>
      </c>
      <c r="BM125" t="s">
        <v>69</v>
      </c>
      <c r="BN125" t="s">
        <v>69</v>
      </c>
      <c r="BO125" t="s">
        <v>69</v>
      </c>
      <c r="BP125" t="s">
        <v>69</v>
      </c>
    </row>
    <row r="126" spans="1:68" x14ac:dyDescent="0.25">
      <c r="A126" t="s">
        <v>67</v>
      </c>
      <c r="B126" t="s">
        <v>1208</v>
      </c>
      <c r="C126" t="s">
        <v>69</v>
      </c>
      <c r="D126" t="s">
        <v>69</v>
      </c>
      <c r="E126" t="s">
        <v>69</v>
      </c>
      <c r="F126" t="s">
        <v>1209</v>
      </c>
      <c r="G126" t="s">
        <v>69</v>
      </c>
      <c r="H126" t="s">
        <v>69</v>
      </c>
      <c r="I126" t="s">
        <v>1210</v>
      </c>
      <c r="J126" t="s">
        <v>574</v>
      </c>
      <c r="K126" t="s">
        <v>69</v>
      </c>
      <c r="L126" t="s">
        <v>69</v>
      </c>
      <c r="M126" t="s">
        <v>69</v>
      </c>
      <c r="N126" t="s">
        <v>69</v>
      </c>
      <c r="O126" t="s">
        <v>69</v>
      </c>
      <c r="P126" t="s">
        <v>69</v>
      </c>
      <c r="Q126" t="s">
        <v>69</v>
      </c>
      <c r="R126" t="s">
        <v>69</v>
      </c>
      <c r="S126" t="s">
        <v>69</v>
      </c>
      <c r="T126" t="s">
        <v>1211</v>
      </c>
      <c r="U126" t="s">
        <v>1212</v>
      </c>
      <c r="V126" t="s">
        <v>69</v>
      </c>
      <c r="W126" t="s">
        <v>69</v>
      </c>
      <c r="X126" t="s">
        <v>69</v>
      </c>
      <c r="Y126" t="s">
        <v>69</v>
      </c>
      <c r="Z126" t="s">
        <v>1213</v>
      </c>
      <c r="AA126" t="s">
        <v>1214</v>
      </c>
      <c r="AB126" t="s">
        <v>69</v>
      </c>
      <c r="AC126" t="s">
        <v>69</v>
      </c>
      <c r="AD126" t="s">
        <v>69</v>
      </c>
      <c r="AE126" t="s">
        <v>69</v>
      </c>
      <c r="AF126">
        <v>30</v>
      </c>
      <c r="AG126">
        <v>31</v>
      </c>
      <c r="AH126" t="s">
        <v>69</v>
      </c>
      <c r="AI126" t="s">
        <v>69</v>
      </c>
      <c r="AJ126" t="s">
        <v>69</v>
      </c>
      <c r="AK126" t="s">
        <v>69</v>
      </c>
      <c r="AL126" t="s">
        <v>69</v>
      </c>
      <c r="AM126" t="s">
        <v>69</v>
      </c>
      <c r="AN126" t="s">
        <v>69</v>
      </c>
      <c r="AO126" t="s">
        <v>69</v>
      </c>
      <c r="AP126" t="s">
        <v>69</v>
      </c>
      <c r="AQ126" t="s">
        <v>69</v>
      </c>
      <c r="AR126" t="s">
        <v>168</v>
      </c>
      <c r="AS126">
        <v>2018</v>
      </c>
      <c r="AT126">
        <v>220</v>
      </c>
      <c r="AU126">
        <v>2</v>
      </c>
      <c r="AV126" t="s">
        <v>69</v>
      </c>
      <c r="AW126" t="s">
        <v>69</v>
      </c>
      <c r="AX126" t="s">
        <v>69</v>
      </c>
      <c r="AY126" t="s">
        <v>69</v>
      </c>
      <c r="AZ126">
        <v>636</v>
      </c>
      <c r="BA126">
        <v>650</v>
      </c>
      <c r="BB126" t="s">
        <v>69</v>
      </c>
      <c r="BC126" t="s">
        <v>1215</v>
      </c>
      <c r="BD126" t="s">
        <v>69</v>
      </c>
      <c r="BE126" t="s">
        <v>69</v>
      </c>
      <c r="BF126" t="s">
        <v>69</v>
      </c>
      <c r="BG126" t="s">
        <v>69</v>
      </c>
      <c r="BH126" t="s">
        <v>69</v>
      </c>
      <c r="BI126" t="s">
        <v>69</v>
      </c>
      <c r="BJ126" t="s">
        <v>1216</v>
      </c>
      <c r="BK126">
        <v>30016546</v>
      </c>
      <c r="BL126" t="s">
        <v>251</v>
      </c>
      <c r="BM126" t="s">
        <v>69</v>
      </c>
      <c r="BN126" t="s">
        <v>69</v>
      </c>
      <c r="BO126" t="s">
        <v>69</v>
      </c>
      <c r="BP126" t="s">
        <v>69</v>
      </c>
    </row>
    <row r="127" spans="1:68" x14ac:dyDescent="0.25">
      <c r="A127" t="s">
        <v>67</v>
      </c>
      <c r="B127" t="s">
        <v>1217</v>
      </c>
      <c r="C127" t="s">
        <v>69</v>
      </c>
      <c r="D127" t="s">
        <v>69</v>
      </c>
      <c r="E127" t="s">
        <v>69</v>
      </c>
      <c r="F127" t="s">
        <v>1218</v>
      </c>
      <c r="G127" t="s">
        <v>69</v>
      </c>
      <c r="H127" t="s">
        <v>69</v>
      </c>
      <c r="I127" t="s">
        <v>1219</v>
      </c>
      <c r="J127" t="s">
        <v>1220</v>
      </c>
      <c r="K127" t="s">
        <v>69</v>
      </c>
      <c r="L127" t="s">
        <v>69</v>
      </c>
      <c r="M127" t="s">
        <v>69</v>
      </c>
      <c r="N127" t="s">
        <v>69</v>
      </c>
      <c r="O127" t="s">
        <v>69</v>
      </c>
      <c r="P127" t="s">
        <v>69</v>
      </c>
      <c r="Q127" t="s">
        <v>69</v>
      </c>
      <c r="R127" t="s">
        <v>69</v>
      </c>
      <c r="S127" t="s">
        <v>69</v>
      </c>
      <c r="T127" t="s">
        <v>1221</v>
      </c>
      <c r="U127" t="s">
        <v>1222</v>
      </c>
      <c r="V127" t="s">
        <v>69</v>
      </c>
      <c r="W127" t="s">
        <v>69</v>
      </c>
      <c r="X127" t="s">
        <v>69</v>
      </c>
      <c r="Y127" t="s">
        <v>69</v>
      </c>
      <c r="Z127" t="s">
        <v>69</v>
      </c>
      <c r="AA127" t="s">
        <v>1223</v>
      </c>
      <c r="AB127" t="s">
        <v>69</v>
      </c>
      <c r="AC127" t="s">
        <v>69</v>
      </c>
      <c r="AD127" t="s">
        <v>69</v>
      </c>
      <c r="AE127" t="s">
        <v>69</v>
      </c>
      <c r="AF127">
        <v>6</v>
      </c>
      <c r="AG127">
        <v>6</v>
      </c>
      <c r="AH127" t="s">
        <v>69</v>
      </c>
      <c r="AI127" t="s">
        <v>69</v>
      </c>
      <c r="AJ127" t="s">
        <v>69</v>
      </c>
      <c r="AK127" t="s">
        <v>69</v>
      </c>
      <c r="AL127" t="s">
        <v>69</v>
      </c>
      <c r="AM127" t="s">
        <v>69</v>
      </c>
      <c r="AN127" t="s">
        <v>69</v>
      </c>
      <c r="AO127" t="s">
        <v>69</v>
      </c>
      <c r="AP127" t="s">
        <v>69</v>
      </c>
      <c r="AQ127" t="s">
        <v>69</v>
      </c>
      <c r="AR127" t="s">
        <v>1224</v>
      </c>
      <c r="AS127">
        <v>2018</v>
      </c>
      <c r="AT127">
        <v>19</v>
      </c>
      <c r="AU127" t="s">
        <v>69</v>
      </c>
      <c r="AV127" t="s">
        <v>69</v>
      </c>
      <c r="AW127" t="s">
        <v>69</v>
      </c>
      <c r="AX127" t="s">
        <v>69</v>
      </c>
      <c r="AY127" t="s">
        <v>69</v>
      </c>
      <c r="AZ127" t="s">
        <v>69</v>
      </c>
      <c r="BA127" t="s">
        <v>69</v>
      </c>
      <c r="BB127">
        <v>145</v>
      </c>
      <c r="BC127" t="s">
        <v>1225</v>
      </c>
      <c r="BD127" t="s">
        <v>69</v>
      </c>
      <c r="BE127" t="s">
        <v>69</v>
      </c>
      <c r="BF127" t="s">
        <v>69</v>
      </c>
      <c r="BG127" t="s">
        <v>69</v>
      </c>
      <c r="BH127" t="s">
        <v>69</v>
      </c>
      <c r="BI127" t="s">
        <v>69</v>
      </c>
      <c r="BJ127" t="s">
        <v>1226</v>
      </c>
      <c r="BK127">
        <v>30253810</v>
      </c>
      <c r="BL127" t="s">
        <v>88</v>
      </c>
      <c r="BM127" t="s">
        <v>69</v>
      </c>
      <c r="BN127" t="s">
        <v>69</v>
      </c>
      <c r="BO127" t="s">
        <v>69</v>
      </c>
      <c r="BP127" t="s">
        <v>69</v>
      </c>
    </row>
    <row r="128" spans="1:68" x14ac:dyDescent="0.25">
      <c r="A128" t="s">
        <v>67</v>
      </c>
      <c r="B128" t="s">
        <v>1227</v>
      </c>
      <c r="C128" t="s">
        <v>69</v>
      </c>
      <c r="D128" t="s">
        <v>69</v>
      </c>
      <c r="E128" t="s">
        <v>69</v>
      </c>
      <c r="F128" t="s">
        <v>1228</v>
      </c>
      <c r="G128" t="s">
        <v>69</v>
      </c>
      <c r="H128" t="s">
        <v>69</v>
      </c>
      <c r="I128" t="s">
        <v>1229</v>
      </c>
      <c r="J128" t="s">
        <v>1230</v>
      </c>
      <c r="K128" t="s">
        <v>69</v>
      </c>
      <c r="L128" t="s">
        <v>69</v>
      </c>
      <c r="M128" t="s">
        <v>69</v>
      </c>
      <c r="N128" t="s">
        <v>69</v>
      </c>
      <c r="O128" t="s">
        <v>69</v>
      </c>
      <c r="P128" t="s">
        <v>69</v>
      </c>
      <c r="Q128" t="s">
        <v>69</v>
      </c>
      <c r="R128" t="s">
        <v>69</v>
      </c>
      <c r="S128" t="s">
        <v>69</v>
      </c>
      <c r="T128" t="s">
        <v>1231</v>
      </c>
      <c r="U128" t="s">
        <v>1232</v>
      </c>
      <c r="V128" t="s">
        <v>69</v>
      </c>
      <c r="W128" t="s">
        <v>69</v>
      </c>
      <c r="X128" t="s">
        <v>69</v>
      </c>
      <c r="Y128" t="s">
        <v>69</v>
      </c>
      <c r="Z128" t="s">
        <v>819</v>
      </c>
      <c r="AA128" t="s">
        <v>69</v>
      </c>
      <c r="AB128" t="s">
        <v>69</v>
      </c>
      <c r="AC128" t="s">
        <v>69</v>
      </c>
      <c r="AD128" t="s">
        <v>69</v>
      </c>
      <c r="AE128" t="s">
        <v>69</v>
      </c>
      <c r="AF128">
        <v>2</v>
      </c>
      <c r="AG128">
        <v>2</v>
      </c>
      <c r="AH128" t="s">
        <v>69</v>
      </c>
      <c r="AI128" t="s">
        <v>69</v>
      </c>
      <c r="AJ128" t="s">
        <v>69</v>
      </c>
      <c r="AK128" t="s">
        <v>69</v>
      </c>
      <c r="AL128" t="s">
        <v>69</v>
      </c>
      <c r="AM128" t="s">
        <v>69</v>
      </c>
      <c r="AN128" t="s">
        <v>69</v>
      </c>
      <c r="AO128" t="s">
        <v>69</v>
      </c>
      <c r="AP128" t="s">
        <v>69</v>
      </c>
      <c r="AQ128" t="s">
        <v>69</v>
      </c>
      <c r="AR128" t="s">
        <v>1233</v>
      </c>
      <c r="AS128">
        <v>2018</v>
      </c>
      <c r="AT128">
        <v>18</v>
      </c>
      <c r="AU128" t="s">
        <v>69</v>
      </c>
      <c r="AV128" t="s">
        <v>69</v>
      </c>
      <c r="AW128" t="s">
        <v>69</v>
      </c>
      <c r="AX128" t="s">
        <v>69</v>
      </c>
      <c r="AY128" t="s">
        <v>69</v>
      </c>
      <c r="AZ128" t="s">
        <v>69</v>
      </c>
      <c r="BA128" t="s">
        <v>69</v>
      </c>
      <c r="BB128">
        <v>208</v>
      </c>
      <c r="BC128" t="s">
        <v>1234</v>
      </c>
      <c r="BD128" t="s">
        <v>69</v>
      </c>
      <c r="BE128" t="s">
        <v>69</v>
      </c>
      <c r="BF128" t="s">
        <v>69</v>
      </c>
      <c r="BG128" t="s">
        <v>69</v>
      </c>
      <c r="BH128" t="s">
        <v>69</v>
      </c>
      <c r="BI128" t="s">
        <v>69</v>
      </c>
      <c r="BJ128" t="s">
        <v>1235</v>
      </c>
      <c r="BK128">
        <v>30249188</v>
      </c>
      <c r="BL128" t="s">
        <v>88</v>
      </c>
      <c r="BM128" t="s">
        <v>69</v>
      </c>
      <c r="BN128" t="s">
        <v>69</v>
      </c>
      <c r="BO128" t="s">
        <v>69</v>
      </c>
      <c r="BP128" t="s">
        <v>69</v>
      </c>
    </row>
    <row r="129" spans="1:68" x14ac:dyDescent="0.25">
      <c r="A129" t="s">
        <v>67</v>
      </c>
      <c r="B129" t="s">
        <v>1236</v>
      </c>
      <c r="C129" t="s">
        <v>69</v>
      </c>
      <c r="D129" t="s">
        <v>69</v>
      </c>
      <c r="E129" t="s">
        <v>69</v>
      </c>
      <c r="F129" t="s">
        <v>1237</v>
      </c>
      <c r="G129" t="s">
        <v>69</v>
      </c>
      <c r="H129" t="s">
        <v>69</v>
      </c>
      <c r="I129" t="s">
        <v>1238</v>
      </c>
      <c r="J129" t="s">
        <v>1239</v>
      </c>
      <c r="K129" t="s">
        <v>69</v>
      </c>
      <c r="L129" t="s">
        <v>69</v>
      </c>
      <c r="M129" t="s">
        <v>69</v>
      </c>
      <c r="N129" t="s">
        <v>69</v>
      </c>
      <c r="O129" t="s">
        <v>69</v>
      </c>
      <c r="P129" t="s">
        <v>69</v>
      </c>
      <c r="Q129" t="s">
        <v>69</v>
      </c>
      <c r="R129" t="s">
        <v>69</v>
      </c>
      <c r="S129" t="s">
        <v>69</v>
      </c>
      <c r="T129" t="s">
        <v>1240</v>
      </c>
      <c r="U129" t="s">
        <v>1241</v>
      </c>
      <c r="V129" t="s">
        <v>69</v>
      </c>
      <c r="W129" t="s">
        <v>69</v>
      </c>
      <c r="X129" t="s">
        <v>69</v>
      </c>
      <c r="Y129" t="s">
        <v>69</v>
      </c>
      <c r="Z129" t="s">
        <v>1242</v>
      </c>
      <c r="AA129" t="s">
        <v>1243</v>
      </c>
      <c r="AB129" t="s">
        <v>69</v>
      </c>
      <c r="AC129" t="s">
        <v>69</v>
      </c>
      <c r="AD129" t="s">
        <v>69</v>
      </c>
      <c r="AE129" t="s">
        <v>69</v>
      </c>
      <c r="AF129">
        <v>2</v>
      </c>
      <c r="AG129">
        <v>4</v>
      </c>
      <c r="AH129" t="s">
        <v>69</v>
      </c>
      <c r="AI129" t="s">
        <v>69</v>
      </c>
      <c r="AJ129" t="s">
        <v>69</v>
      </c>
      <c r="AK129" t="s">
        <v>69</v>
      </c>
      <c r="AL129" t="s">
        <v>69</v>
      </c>
      <c r="AM129" t="s">
        <v>69</v>
      </c>
      <c r="AN129" t="s">
        <v>69</v>
      </c>
      <c r="AO129" t="s">
        <v>69</v>
      </c>
      <c r="AP129" t="s">
        <v>69</v>
      </c>
      <c r="AQ129" t="s">
        <v>69</v>
      </c>
      <c r="AR129" t="s">
        <v>198</v>
      </c>
      <c r="AS129">
        <v>2018</v>
      </c>
      <c r="AT129">
        <v>122</v>
      </c>
      <c r="AU129">
        <v>9</v>
      </c>
      <c r="AV129" t="s">
        <v>69</v>
      </c>
      <c r="AW129" t="s">
        <v>69</v>
      </c>
      <c r="AX129" t="s">
        <v>69</v>
      </c>
      <c r="AY129" t="s">
        <v>69</v>
      </c>
      <c r="AZ129">
        <v>891</v>
      </c>
      <c r="BA129">
        <v>899</v>
      </c>
      <c r="BB129" t="s">
        <v>69</v>
      </c>
      <c r="BC129" t="s">
        <v>1244</v>
      </c>
      <c r="BD129" t="s">
        <v>69</v>
      </c>
      <c r="BE129" t="s">
        <v>69</v>
      </c>
      <c r="BF129" t="s">
        <v>69</v>
      </c>
      <c r="BG129" t="s">
        <v>69</v>
      </c>
      <c r="BH129" t="s">
        <v>69</v>
      </c>
      <c r="BI129" t="s">
        <v>69</v>
      </c>
      <c r="BJ129" t="s">
        <v>1245</v>
      </c>
      <c r="BK129">
        <v>30115323</v>
      </c>
      <c r="BL129" t="s">
        <v>69</v>
      </c>
      <c r="BM129" t="s">
        <v>69</v>
      </c>
      <c r="BN129" t="s">
        <v>69</v>
      </c>
      <c r="BO129" t="s">
        <v>69</v>
      </c>
      <c r="BP129" t="s">
        <v>69</v>
      </c>
    </row>
    <row r="130" spans="1:68" x14ac:dyDescent="0.25">
      <c r="A130" t="s">
        <v>67</v>
      </c>
      <c r="B130" t="s">
        <v>1246</v>
      </c>
      <c r="C130" t="s">
        <v>69</v>
      </c>
      <c r="D130" t="s">
        <v>69</v>
      </c>
      <c r="E130" t="s">
        <v>69</v>
      </c>
      <c r="F130" t="s">
        <v>1247</v>
      </c>
      <c r="G130" t="s">
        <v>69</v>
      </c>
      <c r="H130" t="s">
        <v>69</v>
      </c>
      <c r="I130" t="s">
        <v>1248</v>
      </c>
      <c r="J130" t="s">
        <v>707</v>
      </c>
      <c r="K130" t="s">
        <v>69</v>
      </c>
      <c r="L130" t="s">
        <v>69</v>
      </c>
      <c r="M130" t="s">
        <v>69</v>
      </c>
      <c r="N130" t="s">
        <v>69</v>
      </c>
      <c r="O130" t="s">
        <v>69</v>
      </c>
      <c r="P130" t="s">
        <v>69</v>
      </c>
      <c r="Q130" t="s">
        <v>69</v>
      </c>
      <c r="R130" t="s">
        <v>69</v>
      </c>
      <c r="S130" t="s">
        <v>69</v>
      </c>
      <c r="T130" t="s">
        <v>1249</v>
      </c>
      <c r="U130" t="s">
        <v>1250</v>
      </c>
      <c r="V130" t="s">
        <v>69</v>
      </c>
      <c r="W130" t="s">
        <v>69</v>
      </c>
      <c r="X130" t="s">
        <v>69</v>
      </c>
      <c r="Y130" t="s">
        <v>69</v>
      </c>
      <c r="Z130" t="s">
        <v>1251</v>
      </c>
      <c r="AA130" t="s">
        <v>1252</v>
      </c>
      <c r="AB130" t="s">
        <v>69</v>
      </c>
      <c r="AC130" t="s">
        <v>69</v>
      </c>
      <c r="AD130" t="s">
        <v>69</v>
      </c>
      <c r="AE130" t="s">
        <v>69</v>
      </c>
      <c r="AF130">
        <v>0</v>
      </c>
      <c r="AG130">
        <v>0</v>
      </c>
      <c r="AH130" t="s">
        <v>69</v>
      </c>
      <c r="AI130" t="s">
        <v>69</v>
      </c>
      <c r="AJ130" t="s">
        <v>69</v>
      </c>
      <c r="AK130" t="s">
        <v>69</v>
      </c>
      <c r="AL130" t="s">
        <v>69</v>
      </c>
      <c r="AM130" t="s">
        <v>69</v>
      </c>
      <c r="AN130" t="s">
        <v>69</v>
      </c>
      <c r="AO130" t="s">
        <v>69</v>
      </c>
      <c r="AP130" t="s">
        <v>69</v>
      </c>
      <c r="AQ130" t="s">
        <v>69</v>
      </c>
      <c r="AR130" t="s">
        <v>198</v>
      </c>
      <c r="AS130">
        <v>2018</v>
      </c>
      <c r="AT130">
        <v>109</v>
      </c>
      <c r="AU130">
        <v>6</v>
      </c>
      <c r="AV130" t="s">
        <v>69</v>
      </c>
      <c r="AW130" t="s">
        <v>69</v>
      </c>
      <c r="AX130" t="s">
        <v>69</v>
      </c>
      <c r="AY130" t="s">
        <v>69</v>
      </c>
      <c r="AZ130">
        <v>641</v>
      </c>
      <c r="BA130">
        <v>652</v>
      </c>
      <c r="BB130" t="s">
        <v>69</v>
      </c>
      <c r="BC130" t="s">
        <v>1253</v>
      </c>
      <c r="BD130" t="s">
        <v>69</v>
      </c>
      <c r="BE130" t="s">
        <v>69</v>
      </c>
      <c r="BF130" t="s">
        <v>69</v>
      </c>
      <c r="BG130" t="s">
        <v>69</v>
      </c>
      <c r="BH130" t="s">
        <v>69</v>
      </c>
      <c r="BI130" t="s">
        <v>69</v>
      </c>
      <c r="BJ130" t="s">
        <v>1254</v>
      </c>
      <c r="BK130">
        <v>29917081</v>
      </c>
      <c r="BL130" t="s">
        <v>524</v>
      </c>
      <c r="BM130" t="s">
        <v>69</v>
      </c>
      <c r="BN130" t="s">
        <v>69</v>
      </c>
      <c r="BO130" t="s">
        <v>69</v>
      </c>
      <c r="BP130" t="s">
        <v>69</v>
      </c>
    </row>
    <row r="131" spans="1:68" x14ac:dyDescent="0.25">
      <c r="A131" t="s">
        <v>67</v>
      </c>
      <c r="B131" t="s">
        <v>1255</v>
      </c>
      <c r="C131" t="s">
        <v>69</v>
      </c>
      <c r="D131" t="s">
        <v>69</v>
      </c>
      <c r="E131" t="s">
        <v>69</v>
      </c>
      <c r="F131" t="s">
        <v>1256</v>
      </c>
      <c r="G131" t="s">
        <v>69</v>
      </c>
      <c r="H131" t="s">
        <v>69</v>
      </c>
      <c r="I131" t="s">
        <v>1257</v>
      </c>
      <c r="J131" t="s">
        <v>332</v>
      </c>
      <c r="K131" t="s">
        <v>69</v>
      </c>
      <c r="L131" t="s">
        <v>69</v>
      </c>
      <c r="M131" t="s">
        <v>69</v>
      </c>
      <c r="N131" t="s">
        <v>69</v>
      </c>
      <c r="O131" t="s">
        <v>69</v>
      </c>
      <c r="P131" t="s">
        <v>69</v>
      </c>
      <c r="Q131" t="s">
        <v>69</v>
      </c>
      <c r="R131" t="s">
        <v>69</v>
      </c>
      <c r="S131" t="s">
        <v>69</v>
      </c>
      <c r="T131" t="s">
        <v>1258</v>
      </c>
      <c r="U131" t="s">
        <v>1259</v>
      </c>
      <c r="V131" t="s">
        <v>69</v>
      </c>
      <c r="W131" t="s">
        <v>69</v>
      </c>
      <c r="X131" t="s">
        <v>69</v>
      </c>
      <c r="Y131" t="s">
        <v>69</v>
      </c>
      <c r="Z131" t="s">
        <v>1260</v>
      </c>
      <c r="AA131" t="s">
        <v>1261</v>
      </c>
      <c r="AB131" t="s">
        <v>69</v>
      </c>
      <c r="AC131" t="s">
        <v>69</v>
      </c>
      <c r="AD131" t="s">
        <v>69</v>
      </c>
      <c r="AE131" t="s">
        <v>69</v>
      </c>
      <c r="AF131">
        <v>11</v>
      </c>
      <c r="AG131">
        <v>10</v>
      </c>
      <c r="AH131" t="s">
        <v>69</v>
      </c>
      <c r="AI131" t="s">
        <v>69</v>
      </c>
      <c r="AJ131" t="s">
        <v>69</v>
      </c>
      <c r="AK131" t="s">
        <v>69</v>
      </c>
      <c r="AL131" t="s">
        <v>69</v>
      </c>
      <c r="AM131" t="s">
        <v>69</v>
      </c>
      <c r="AN131" t="s">
        <v>69</v>
      </c>
      <c r="AO131" t="s">
        <v>69</v>
      </c>
      <c r="AP131" t="s">
        <v>69</v>
      </c>
      <c r="AQ131" t="s">
        <v>69</v>
      </c>
      <c r="AR131" t="s">
        <v>198</v>
      </c>
      <c r="AS131">
        <v>2018</v>
      </c>
      <c r="AT131">
        <v>126</v>
      </c>
      <c r="AU131" t="s">
        <v>69</v>
      </c>
      <c r="AV131" t="s">
        <v>69</v>
      </c>
      <c r="AW131" t="s">
        <v>69</v>
      </c>
      <c r="AX131" t="s">
        <v>69</v>
      </c>
      <c r="AY131" t="s">
        <v>69</v>
      </c>
      <c r="AZ131">
        <v>105</v>
      </c>
      <c r="BA131">
        <v>115</v>
      </c>
      <c r="BB131" t="s">
        <v>69</v>
      </c>
      <c r="BC131" t="s">
        <v>1262</v>
      </c>
      <c r="BD131" t="s">
        <v>69</v>
      </c>
      <c r="BE131" t="s">
        <v>69</v>
      </c>
      <c r="BF131" t="s">
        <v>69</v>
      </c>
      <c r="BG131" t="s">
        <v>69</v>
      </c>
      <c r="BH131" t="s">
        <v>69</v>
      </c>
      <c r="BI131" t="s">
        <v>69</v>
      </c>
      <c r="BJ131" t="s">
        <v>1263</v>
      </c>
      <c r="BK131">
        <v>29626665</v>
      </c>
      <c r="BL131" t="s">
        <v>524</v>
      </c>
      <c r="BM131" t="s">
        <v>69</v>
      </c>
      <c r="BN131" t="s">
        <v>69</v>
      </c>
      <c r="BO131" t="s">
        <v>69</v>
      </c>
      <c r="BP131" t="s">
        <v>69</v>
      </c>
    </row>
    <row r="132" spans="1:68" x14ac:dyDescent="0.25">
      <c r="A132" t="s">
        <v>67</v>
      </c>
      <c r="B132" t="s">
        <v>1264</v>
      </c>
      <c r="C132" t="s">
        <v>69</v>
      </c>
      <c r="D132" t="s">
        <v>69</v>
      </c>
      <c r="E132" t="s">
        <v>69</v>
      </c>
      <c r="F132" t="s">
        <v>1265</v>
      </c>
      <c r="G132" t="s">
        <v>69</v>
      </c>
      <c r="H132" t="s">
        <v>69</v>
      </c>
      <c r="I132" t="s">
        <v>1266</v>
      </c>
      <c r="J132" t="s">
        <v>1267</v>
      </c>
      <c r="K132" t="s">
        <v>69</v>
      </c>
      <c r="L132" t="s">
        <v>69</v>
      </c>
      <c r="M132" t="s">
        <v>69</v>
      </c>
      <c r="N132" t="s">
        <v>69</v>
      </c>
      <c r="O132" t="s">
        <v>69</v>
      </c>
      <c r="P132" t="s">
        <v>69</v>
      </c>
      <c r="Q132" t="s">
        <v>69</v>
      </c>
      <c r="R132" t="s">
        <v>69</v>
      </c>
      <c r="S132" t="s">
        <v>69</v>
      </c>
      <c r="T132" t="s">
        <v>69</v>
      </c>
      <c r="U132" t="s">
        <v>1268</v>
      </c>
      <c r="V132" t="s">
        <v>69</v>
      </c>
      <c r="W132" t="s">
        <v>69</v>
      </c>
      <c r="X132" t="s">
        <v>69</v>
      </c>
      <c r="Y132" t="s">
        <v>69</v>
      </c>
      <c r="Z132" t="s">
        <v>69</v>
      </c>
      <c r="AA132" t="s">
        <v>1269</v>
      </c>
      <c r="AB132" t="s">
        <v>69</v>
      </c>
      <c r="AC132" t="s">
        <v>69</v>
      </c>
      <c r="AD132" t="s">
        <v>69</v>
      </c>
      <c r="AE132" t="s">
        <v>69</v>
      </c>
      <c r="AF132">
        <v>3</v>
      </c>
      <c r="AG132">
        <v>3</v>
      </c>
      <c r="AH132" t="s">
        <v>69</v>
      </c>
      <c r="AI132" t="s">
        <v>69</v>
      </c>
      <c r="AJ132" t="s">
        <v>69</v>
      </c>
      <c r="AK132" t="s">
        <v>69</v>
      </c>
      <c r="AL132" t="s">
        <v>69</v>
      </c>
      <c r="AM132" t="s">
        <v>69</v>
      </c>
      <c r="AN132" t="s">
        <v>69</v>
      </c>
      <c r="AO132" t="s">
        <v>69</v>
      </c>
      <c r="AP132" t="s">
        <v>69</v>
      </c>
      <c r="AQ132" t="s">
        <v>69</v>
      </c>
      <c r="AR132" t="s">
        <v>1270</v>
      </c>
      <c r="AS132">
        <v>2018</v>
      </c>
      <c r="AT132">
        <v>13</v>
      </c>
      <c r="AU132">
        <v>8</v>
      </c>
      <c r="AV132" t="s">
        <v>69</v>
      </c>
      <c r="AW132" t="s">
        <v>69</v>
      </c>
      <c r="AX132" t="s">
        <v>69</v>
      </c>
      <c r="AY132" t="s">
        <v>69</v>
      </c>
      <c r="AZ132" t="s">
        <v>69</v>
      </c>
      <c r="BA132" t="s">
        <v>69</v>
      </c>
      <c r="BB132" t="s">
        <v>1271</v>
      </c>
      <c r="BC132" t="s">
        <v>1272</v>
      </c>
      <c r="BD132" t="s">
        <v>69</v>
      </c>
      <c r="BE132" t="s">
        <v>69</v>
      </c>
      <c r="BF132" t="s">
        <v>69</v>
      </c>
      <c r="BG132" t="s">
        <v>69</v>
      </c>
      <c r="BH132" t="s">
        <v>69</v>
      </c>
      <c r="BI132" t="s">
        <v>69</v>
      </c>
      <c r="BJ132" t="s">
        <v>1273</v>
      </c>
      <c r="BK132">
        <v>30118481</v>
      </c>
      <c r="BL132" t="s">
        <v>88</v>
      </c>
      <c r="BM132" t="s">
        <v>69</v>
      </c>
      <c r="BN132" t="s">
        <v>69</v>
      </c>
      <c r="BO132" t="s">
        <v>69</v>
      </c>
      <c r="BP132" t="s">
        <v>69</v>
      </c>
    </row>
    <row r="133" spans="1:68" x14ac:dyDescent="0.25">
      <c r="A133" t="s">
        <v>67</v>
      </c>
      <c r="B133" t="s">
        <v>1274</v>
      </c>
      <c r="C133" t="s">
        <v>69</v>
      </c>
      <c r="D133" t="s">
        <v>69</v>
      </c>
      <c r="E133" t="s">
        <v>69</v>
      </c>
      <c r="F133" t="s">
        <v>1275</v>
      </c>
      <c r="G133" t="s">
        <v>69</v>
      </c>
      <c r="H133" t="s">
        <v>69</v>
      </c>
      <c r="I133" t="s">
        <v>1276</v>
      </c>
      <c r="J133" t="s">
        <v>655</v>
      </c>
      <c r="K133" t="s">
        <v>69</v>
      </c>
      <c r="L133" t="s">
        <v>69</v>
      </c>
      <c r="M133" t="s">
        <v>69</v>
      </c>
      <c r="N133" t="s">
        <v>69</v>
      </c>
      <c r="O133" t="s">
        <v>69</v>
      </c>
      <c r="P133" t="s">
        <v>69</v>
      </c>
      <c r="Q133" t="s">
        <v>69</v>
      </c>
      <c r="R133" t="s">
        <v>69</v>
      </c>
      <c r="S133" t="s">
        <v>69</v>
      </c>
      <c r="T133" t="s">
        <v>1277</v>
      </c>
      <c r="U133" t="s">
        <v>1278</v>
      </c>
      <c r="V133" t="s">
        <v>69</v>
      </c>
      <c r="W133" t="s">
        <v>69</v>
      </c>
      <c r="X133" t="s">
        <v>69</v>
      </c>
      <c r="Y133" t="s">
        <v>69</v>
      </c>
      <c r="Z133" t="s">
        <v>999</v>
      </c>
      <c r="AA133" t="s">
        <v>1279</v>
      </c>
      <c r="AB133" t="s">
        <v>69</v>
      </c>
      <c r="AC133" t="s">
        <v>69</v>
      </c>
      <c r="AD133" t="s">
        <v>69</v>
      </c>
      <c r="AE133" t="s">
        <v>69</v>
      </c>
      <c r="AF133">
        <v>19</v>
      </c>
      <c r="AG133">
        <v>20</v>
      </c>
      <c r="AH133" t="s">
        <v>69</v>
      </c>
      <c r="AI133" t="s">
        <v>69</v>
      </c>
      <c r="AJ133" t="s">
        <v>69</v>
      </c>
      <c r="AK133" t="s">
        <v>69</v>
      </c>
      <c r="AL133" t="s">
        <v>69</v>
      </c>
      <c r="AM133" t="s">
        <v>69</v>
      </c>
      <c r="AN133" t="s">
        <v>69</v>
      </c>
      <c r="AO133" t="s">
        <v>69</v>
      </c>
      <c r="AP133" t="s">
        <v>69</v>
      </c>
      <c r="AQ133" t="s">
        <v>69</v>
      </c>
      <c r="AR133" t="s">
        <v>1280</v>
      </c>
      <c r="AS133">
        <v>2018</v>
      </c>
      <c r="AT133">
        <v>285</v>
      </c>
      <c r="AU133">
        <v>1884</v>
      </c>
      <c r="AV133" t="s">
        <v>69</v>
      </c>
      <c r="AW133" t="s">
        <v>69</v>
      </c>
      <c r="AX133" t="s">
        <v>69</v>
      </c>
      <c r="AY133" t="s">
        <v>69</v>
      </c>
      <c r="AZ133" t="s">
        <v>69</v>
      </c>
      <c r="BA133" t="s">
        <v>69</v>
      </c>
      <c r="BB133">
        <v>20181246</v>
      </c>
      <c r="BC133" t="s">
        <v>1281</v>
      </c>
      <c r="BD133" t="s">
        <v>69</v>
      </c>
      <c r="BE133" t="s">
        <v>69</v>
      </c>
      <c r="BF133" t="s">
        <v>69</v>
      </c>
      <c r="BG133" t="s">
        <v>69</v>
      </c>
      <c r="BH133" t="s">
        <v>69</v>
      </c>
      <c r="BI133" t="s">
        <v>69</v>
      </c>
      <c r="BJ133" t="s">
        <v>1282</v>
      </c>
      <c r="BK133">
        <v>30089626</v>
      </c>
      <c r="BL133" t="s">
        <v>1283</v>
      </c>
      <c r="BM133" t="s">
        <v>69</v>
      </c>
      <c r="BN133" t="s">
        <v>69</v>
      </c>
      <c r="BO133" t="s">
        <v>69</v>
      </c>
      <c r="BP133" t="s">
        <v>69</v>
      </c>
    </row>
    <row r="134" spans="1:68" x14ac:dyDescent="0.25">
      <c r="A134" t="s">
        <v>67</v>
      </c>
      <c r="B134" t="s">
        <v>1284</v>
      </c>
      <c r="C134" t="s">
        <v>69</v>
      </c>
      <c r="D134" t="s">
        <v>69</v>
      </c>
      <c r="E134" t="s">
        <v>69</v>
      </c>
      <c r="F134" t="s">
        <v>1285</v>
      </c>
      <c r="G134" t="s">
        <v>69</v>
      </c>
      <c r="H134" t="s">
        <v>69</v>
      </c>
      <c r="I134" t="s">
        <v>1286</v>
      </c>
      <c r="J134" t="s">
        <v>332</v>
      </c>
      <c r="K134" t="s">
        <v>69</v>
      </c>
      <c r="L134" t="s">
        <v>69</v>
      </c>
      <c r="M134" t="s">
        <v>69</v>
      </c>
      <c r="N134" t="s">
        <v>69</v>
      </c>
      <c r="O134" t="s">
        <v>69</v>
      </c>
      <c r="P134" t="s">
        <v>69</v>
      </c>
      <c r="Q134" t="s">
        <v>69</v>
      </c>
      <c r="R134" t="s">
        <v>69</v>
      </c>
      <c r="S134" t="s">
        <v>69</v>
      </c>
      <c r="T134" t="s">
        <v>1287</v>
      </c>
      <c r="U134" t="s">
        <v>1288</v>
      </c>
      <c r="V134" t="s">
        <v>69</v>
      </c>
      <c r="W134" t="s">
        <v>69</v>
      </c>
      <c r="X134" t="s">
        <v>69</v>
      </c>
      <c r="Y134" t="s">
        <v>69</v>
      </c>
      <c r="Z134" t="s">
        <v>69</v>
      </c>
      <c r="AA134" t="s">
        <v>1289</v>
      </c>
      <c r="AB134" t="s">
        <v>69</v>
      </c>
      <c r="AC134" t="s">
        <v>69</v>
      </c>
      <c r="AD134" t="s">
        <v>69</v>
      </c>
      <c r="AE134" t="s">
        <v>69</v>
      </c>
      <c r="AF134">
        <v>12</v>
      </c>
      <c r="AG134">
        <v>12</v>
      </c>
      <c r="AH134" t="s">
        <v>69</v>
      </c>
      <c r="AI134" t="s">
        <v>69</v>
      </c>
      <c r="AJ134" t="s">
        <v>69</v>
      </c>
      <c r="AK134" t="s">
        <v>69</v>
      </c>
      <c r="AL134" t="s">
        <v>69</v>
      </c>
      <c r="AM134" t="s">
        <v>69</v>
      </c>
      <c r="AN134" t="s">
        <v>69</v>
      </c>
      <c r="AO134" t="s">
        <v>69</v>
      </c>
      <c r="AP134" t="s">
        <v>69</v>
      </c>
      <c r="AQ134" t="s">
        <v>69</v>
      </c>
      <c r="AR134" t="s">
        <v>229</v>
      </c>
      <c r="AS134">
        <v>2018</v>
      </c>
      <c r="AT134">
        <v>125</v>
      </c>
      <c r="AU134" t="s">
        <v>69</v>
      </c>
      <c r="AV134" t="s">
        <v>69</v>
      </c>
      <c r="AW134" t="s">
        <v>69</v>
      </c>
      <c r="AX134" t="s">
        <v>69</v>
      </c>
      <c r="AY134" t="s">
        <v>69</v>
      </c>
      <c r="AZ134">
        <v>196</v>
      </c>
      <c r="BA134">
        <v>203</v>
      </c>
      <c r="BB134" t="s">
        <v>69</v>
      </c>
      <c r="BC134" t="s">
        <v>1290</v>
      </c>
      <c r="BD134" t="s">
        <v>69</v>
      </c>
      <c r="BE134" t="s">
        <v>69</v>
      </c>
      <c r="BF134" t="s">
        <v>69</v>
      </c>
      <c r="BG134" t="s">
        <v>69</v>
      </c>
      <c r="BH134" t="s">
        <v>69</v>
      </c>
      <c r="BI134" t="s">
        <v>69</v>
      </c>
      <c r="BJ134" t="s">
        <v>1291</v>
      </c>
      <c r="BK134">
        <v>29625230</v>
      </c>
      <c r="BL134" t="s">
        <v>69</v>
      </c>
      <c r="BM134" t="s">
        <v>69</v>
      </c>
      <c r="BN134" t="s">
        <v>69</v>
      </c>
      <c r="BO134" t="s">
        <v>69</v>
      </c>
      <c r="BP134" t="s">
        <v>69</v>
      </c>
    </row>
    <row r="135" spans="1:68" x14ac:dyDescent="0.25">
      <c r="A135" t="s">
        <v>67</v>
      </c>
      <c r="B135" t="s">
        <v>1292</v>
      </c>
      <c r="C135" t="s">
        <v>69</v>
      </c>
      <c r="D135" t="s">
        <v>69</v>
      </c>
      <c r="E135" t="s">
        <v>69</v>
      </c>
      <c r="F135" t="s">
        <v>1293</v>
      </c>
      <c r="G135" t="s">
        <v>69</v>
      </c>
      <c r="H135" t="s">
        <v>69</v>
      </c>
      <c r="I135" t="s">
        <v>1294</v>
      </c>
      <c r="J135" t="s">
        <v>332</v>
      </c>
      <c r="K135" t="s">
        <v>69</v>
      </c>
      <c r="L135" t="s">
        <v>69</v>
      </c>
      <c r="M135" t="s">
        <v>69</v>
      </c>
      <c r="N135" t="s">
        <v>69</v>
      </c>
      <c r="O135" t="s">
        <v>69</v>
      </c>
      <c r="P135" t="s">
        <v>69</v>
      </c>
      <c r="Q135" t="s">
        <v>69</v>
      </c>
      <c r="R135" t="s">
        <v>69</v>
      </c>
      <c r="S135" t="s">
        <v>69</v>
      </c>
      <c r="T135" t="s">
        <v>1295</v>
      </c>
      <c r="U135" t="s">
        <v>1296</v>
      </c>
      <c r="V135" t="s">
        <v>69</v>
      </c>
      <c r="W135" t="s">
        <v>69</v>
      </c>
      <c r="X135" t="s">
        <v>69</v>
      </c>
      <c r="Y135" t="s">
        <v>69</v>
      </c>
      <c r="Z135" t="s">
        <v>69</v>
      </c>
      <c r="AA135" t="s">
        <v>69</v>
      </c>
      <c r="AB135" t="s">
        <v>69</v>
      </c>
      <c r="AC135" t="s">
        <v>69</v>
      </c>
      <c r="AD135" t="s">
        <v>69</v>
      </c>
      <c r="AE135" t="s">
        <v>69</v>
      </c>
      <c r="AF135">
        <v>7</v>
      </c>
      <c r="AG135">
        <v>7</v>
      </c>
      <c r="AH135" t="s">
        <v>69</v>
      </c>
      <c r="AI135" t="s">
        <v>69</v>
      </c>
      <c r="AJ135" t="s">
        <v>69</v>
      </c>
      <c r="AK135" t="s">
        <v>69</v>
      </c>
      <c r="AL135" t="s">
        <v>69</v>
      </c>
      <c r="AM135" t="s">
        <v>69</v>
      </c>
      <c r="AN135" t="s">
        <v>69</v>
      </c>
      <c r="AO135" t="s">
        <v>69</v>
      </c>
      <c r="AP135" t="s">
        <v>69</v>
      </c>
      <c r="AQ135" t="s">
        <v>69</v>
      </c>
      <c r="AR135" t="s">
        <v>229</v>
      </c>
      <c r="AS135">
        <v>2018</v>
      </c>
      <c r="AT135">
        <v>125</v>
      </c>
      <c r="AU135" t="s">
        <v>69</v>
      </c>
      <c r="AV135" t="s">
        <v>69</v>
      </c>
      <c r="AW135" t="s">
        <v>69</v>
      </c>
      <c r="AX135" t="s">
        <v>69</v>
      </c>
      <c r="AY135" t="s">
        <v>69</v>
      </c>
      <c r="AZ135">
        <v>243</v>
      </c>
      <c r="BA135">
        <v>254</v>
      </c>
      <c r="BB135" t="s">
        <v>69</v>
      </c>
      <c r="BC135" t="s">
        <v>1297</v>
      </c>
      <c r="BD135" t="s">
        <v>69</v>
      </c>
      <c r="BE135" t="s">
        <v>69</v>
      </c>
      <c r="BF135" t="s">
        <v>69</v>
      </c>
      <c r="BG135" t="s">
        <v>69</v>
      </c>
      <c r="BH135" t="s">
        <v>69</v>
      </c>
      <c r="BI135" t="s">
        <v>69</v>
      </c>
      <c r="BJ135" t="s">
        <v>1298</v>
      </c>
      <c r="BK135">
        <v>29555296</v>
      </c>
      <c r="BL135" t="s">
        <v>749</v>
      </c>
      <c r="BM135" t="s">
        <v>69</v>
      </c>
      <c r="BN135" t="s">
        <v>69</v>
      </c>
      <c r="BO135" t="s">
        <v>69</v>
      </c>
      <c r="BP135" t="s">
        <v>69</v>
      </c>
    </row>
    <row r="136" spans="1:68" x14ac:dyDescent="0.25">
      <c r="A136" t="s">
        <v>67</v>
      </c>
      <c r="B136" t="s">
        <v>1299</v>
      </c>
      <c r="C136" t="s">
        <v>69</v>
      </c>
      <c r="D136" t="s">
        <v>69</v>
      </c>
      <c r="E136" t="s">
        <v>69</v>
      </c>
      <c r="F136" t="s">
        <v>1300</v>
      </c>
      <c r="G136" t="s">
        <v>69</v>
      </c>
      <c r="H136" t="s">
        <v>69</v>
      </c>
      <c r="I136" t="s">
        <v>1301</v>
      </c>
      <c r="J136" t="s">
        <v>1302</v>
      </c>
      <c r="K136" t="s">
        <v>69</v>
      </c>
      <c r="L136" t="s">
        <v>69</v>
      </c>
      <c r="M136" t="s">
        <v>69</v>
      </c>
      <c r="N136" t="s">
        <v>69</v>
      </c>
      <c r="O136" t="s">
        <v>69</v>
      </c>
      <c r="P136" t="s">
        <v>69</v>
      </c>
      <c r="Q136" t="s">
        <v>69</v>
      </c>
      <c r="R136" t="s">
        <v>69</v>
      </c>
      <c r="S136" t="s">
        <v>69</v>
      </c>
      <c r="T136" t="s">
        <v>1303</v>
      </c>
      <c r="U136" t="s">
        <v>1304</v>
      </c>
      <c r="V136" t="s">
        <v>69</v>
      </c>
      <c r="W136" t="s">
        <v>69</v>
      </c>
      <c r="X136" t="s">
        <v>69</v>
      </c>
      <c r="Y136" t="s">
        <v>69</v>
      </c>
      <c r="Z136" t="s">
        <v>1305</v>
      </c>
      <c r="AA136" t="s">
        <v>1306</v>
      </c>
      <c r="AB136" t="s">
        <v>69</v>
      </c>
      <c r="AC136" t="s">
        <v>69</v>
      </c>
      <c r="AD136" t="s">
        <v>69</v>
      </c>
      <c r="AE136" t="s">
        <v>69</v>
      </c>
      <c r="AF136">
        <v>4</v>
      </c>
      <c r="AG136">
        <v>4</v>
      </c>
      <c r="AH136" t="s">
        <v>69</v>
      </c>
      <c r="AI136" t="s">
        <v>69</v>
      </c>
      <c r="AJ136" t="s">
        <v>69</v>
      </c>
      <c r="AK136" t="s">
        <v>69</v>
      </c>
      <c r="AL136" t="s">
        <v>69</v>
      </c>
      <c r="AM136" t="s">
        <v>69</v>
      </c>
      <c r="AN136" t="s">
        <v>69</v>
      </c>
      <c r="AO136" t="s">
        <v>69</v>
      </c>
      <c r="AP136" t="s">
        <v>69</v>
      </c>
      <c r="AQ136" t="s">
        <v>69</v>
      </c>
      <c r="AR136" t="s">
        <v>229</v>
      </c>
      <c r="AS136">
        <v>2018</v>
      </c>
      <c r="AT136">
        <v>19</v>
      </c>
      <c r="AU136">
        <v>4</v>
      </c>
      <c r="AV136" t="s">
        <v>69</v>
      </c>
      <c r="AW136" t="s">
        <v>69</v>
      </c>
      <c r="AX136" t="s">
        <v>69</v>
      </c>
      <c r="AY136" t="s">
        <v>69</v>
      </c>
      <c r="AZ136">
        <v>1007</v>
      </c>
      <c r="BA136">
        <v>1024</v>
      </c>
      <c r="BB136" t="s">
        <v>69</v>
      </c>
      <c r="BC136" t="s">
        <v>1307</v>
      </c>
      <c r="BD136" t="s">
        <v>69</v>
      </c>
      <c r="BE136" t="s">
        <v>69</v>
      </c>
      <c r="BF136" t="s">
        <v>69</v>
      </c>
      <c r="BG136" t="s">
        <v>69</v>
      </c>
      <c r="BH136" t="s">
        <v>69</v>
      </c>
      <c r="BI136" t="s">
        <v>69</v>
      </c>
      <c r="BJ136" t="s">
        <v>1308</v>
      </c>
      <c r="BK136" t="s">
        <v>69</v>
      </c>
      <c r="BL136" t="s">
        <v>134</v>
      </c>
      <c r="BM136" t="s">
        <v>69</v>
      </c>
      <c r="BN136" t="s">
        <v>69</v>
      </c>
      <c r="BO136" t="s">
        <v>69</v>
      </c>
      <c r="BP136" t="s">
        <v>69</v>
      </c>
    </row>
    <row r="137" spans="1:68" x14ac:dyDescent="0.25">
      <c r="A137" t="s">
        <v>67</v>
      </c>
      <c r="B137" t="s">
        <v>1309</v>
      </c>
      <c r="C137" t="s">
        <v>69</v>
      </c>
      <c r="D137" t="s">
        <v>69</v>
      </c>
      <c r="E137" t="s">
        <v>69</v>
      </c>
      <c r="F137" t="s">
        <v>1310</v>
      </c>
      <c r="G137" t="s">
        <v>69</v>
      </c>
      <c r="H137" t="s">
        <v>69</v>
      </c>
      <c r="I137" t="s">
        <v>1311</v>
      </c>
      <c r="J137" t="s">
        <v>174</v>
      </c>
      <c r="K137" t="s">
        <v>69</v>
      </c>
      <c r="L137" t="s">
        <v>69</v>
      </c>
      <c r="M137" t="s">
        <v>69</v>
      </c>
      <c r="N137" t="s">
        <v>69</v>
      </c>
      <c r="O137" t="s">
        <v>69</v>
      </c>
      <c r="P137" t="s">
        <v>69</v>
      </c>
      <c r="Q137" t="s">
        <v>69</v>
      </c>
      <c r="R137" t="s">
        <v>69</v>
      </c>
      <c r="S137" t="s">
        <v>69</v>
      </c>
      <c r="T137" t="s">
        <v>1312</v>
      </c>
      <c r="U137" t="s">
        <v>1313</v>
      </c>
      <c r="V137" t="s">
        <v>69</v>
      </c>
      <c r="W137" t="s">
        <v>69</v>
      </c>
      <c r="X137" t="s">
        <v>69</v>
      </c>
      <c r="Y137" t="s">
        <v>69</v>
      </c>
      <c r="Z137" t="s">
        <v>1314</v>
      </c>
      <c r="AA137" t="s">
        <v>1315</v>
      </c>
      <c r="AB137" t="s">
        <v>69</v>
      </c>
      <c r="AC137" t="s">
        <v>69</v>
      </c>
      <c r="AD137" t="s">
        <v>69</v>
      </c>
      <c r="AE137" t="s">
        <v>69</v>
      </c>
      <c r="AF137">
        <v>10</v>
      </c>
      <c r="AG137">
        <v>10</v>
      </c>
      <c r="AH137" t="s">
        <v>69</v>
      </c>
      <c r="AI137" t="s">
        <v>69</v>
      </c>
      <c r="AJ137" t="s">
        <v>69</v>
      </c>
      <c r="AK137" t="s">
        <v>69</v>
      </c>
      <c r="AL137" t="s">
        <v>69</v>
      </c>
      <c r="AM137" t="s">
        <v>69</v>
      </c>
      <c r="AN137" t="s">
        <v>69</v>
      </c>
      <c r="AO137" t="s">
        <v>69</v>
      </c>
      <c r="AP137" t="s">
        <v>69</v>
      </c>
      <c r="AQ137" t="s">
        <v>69</v>
      </c>
      <c r="AR137" t="s">
        <v>1316</v>
      </c>
      <c r="AS137">
        <v>2018</v>
      </c>
      <c r="AT137">
        <v>6</v>
      </c>
      <c r="AU137" t="s">
        <v>69</v>
      </c>
      <c r="AV137" t="s">
        <v>69</v>
      </c>
      <c r="AW137" t="s">
        <v>69</v>
      </c>
      <c r="AX137" t="s">
        <v>69</v>
      </c>
      <c r="AY137" t="s">
        <v>69</v>
      </c>
      <c r="AZ137" t="s">
        <v>69</v>
      </c>
      <c r="BA137" t="s">
        <v>69</v>
      </c>
      <c r="BB137" t="s">
        <v>1317</v>
      </c>
      <c r="BC137" t="s">
        <v>1318</v>
      </c>
      <c r="BD137" t="s">
        <v>69</v>
      </c>
      <c r="BE137" t="s">
        <v>69</v>
      </c>
      <c r="BF137" t="s">
        <v>69</v>
      </c>
      <c r="BG137" t="s">
        <v>69</v>
      </c>
      <c r="BH137" t="s">
        <v>69</v>
      </c>
      <c r="BI137" t="s">
        <v>69</v>
      </c>
      <c r="BJ137" t="s">
        <v>1319</v>
      </c>
      <c r="BK137">
        <v>30083438</v>
      </c>
      <c r="BL137" t="s">
        <v>88</v>
      </c>
      <c r="BM137" t="s">
        <v>69</v>
      </c>
      <c r="BN137" t="s">
        <v>69</v>
      </c>
      <c r="BO137" t="s">
        <v>69</v>
      </c>
      <c r="BP137" t="s">
        <v>69</v>
      </c>
    </row>
    <row r="138" spans="1:68" x14ac:dyDescent="0.25">
      <c r="A138" t="s">
        <v>67</v>
      </c>
      <c r="B138" t="s">
        <v>1320</v>
      </c>
      <c r="C138" t="s">
        <v>69</v>
      </c>
      <c r="D138" t="s">
        <v>69</v>
      </c>
      <c r="E138" t="s">
        <v>69</v>
      </c>
      <c r="F138" t="s">
        <v>1321</v>
      </c>
      <c r="G138" t="s">
        <v>69</v>
      </c>
      <c r="H138" t="s">
        <v>69</v>
      </c>
      <c r="I138" t="s">
        <v>1322</v>
      </c>
      <c r="J138" t="s">
        <v>544</v>
      </c>
      <c r="K138" t="s">
        <v>69</v>
      </c>
      <c r="L138" t="s">
        <v>69</v>
      </c>
      <c r="M138" t="s">
        <v>69</v>
      </c>
      <c r="N138" t="s">
        <v>69</v>
      </c>
      <c r="O138" t="s">
        <v>69</v>
      </c>
      <c r="P138" t="s">
        <v>69</v>
      </c>
      <c r="Q138" t="s">
        <v>69</v>
      </c>
      <c r="R138" t="s">
        <v>69</v>
      </c>
      <c r="S138" t="s">
        <v>69</v>
      </c>
      <c r="T138" t="s">
        <v>1323</v>
      </c>
      <c r="U138" t="s">
        <v>1324</v>
      </c>
      <c r="V138" t="s">
        <v>69</v>
      </c>
      <c r="W138" t="s">
        <v>69</v>
      </c>
      <c r="X138" t="s">
        <v>69</v>
      </c>
      <c r="Y138" t="s">
        <v>69</v>
      </c>
      <c r="Z138" t="s">
        <v>1325</v>
      </c>
      <c r="AA138" t="s">
        <v>1326</v>
      </c>
      <c r="AB138" t="s">
        <v>69</v>
      </c>
      <c r="AC138" t="s">
        <v>69</v>
      </c>
      <c r="AD138" t="s">
        <v>69</v>
      </c>
      <c r="AE138" t="s">
        <v>69</v>
      </c>
      <c r="AF138">
        <v>24</v>
      </c>
      <c r="AG138">
        <v>25</v>
      </c>
      <c r="AH138" t="s">
        <v>69</v>
      </c>
      <c r="AI138" t="s">
        <v>69</v>
      </c>
      <c r="AJ138" t="s">
        <v>69</v>
      </c>
      <c r="AK138" t="s">
        <v>69</v>
      </c>
      <c r="AL138" t="s">
        <v>69</v>
      </c>
      <c r="AM138" t="s">
        <v>69</v>
      </c>
      <c r="AN138" t="s">
        <v>69</v>
      </c>
      <c r="AO138" t="s">
        <v>69</v>
      </c>
      <c r="AP138" t="s">
        <v>69</v>
      </c>
      <c r="AQ138" t="s">
        <v>69</v>
      </c>
      <c r="AR138" t="s">
        <v>306</v>
      </c>
      <c r="AS138">
        <v>2018</v>
      </c>
      <c r="AT138">
        <v>67</v>
      </c>
      <c r="AU138">
        <v>4</v>
      </c>
      <c r="AV138" t="s">
        <v>69</v>
      </c>
      <c r="AW138" t="s">
        <v>69</v>
      </c>
      <c r="AX138" t="s">
        <v>69</v>
      </c>
      <c r="AY138" t="s">
        <v>69</v>
      </c>
      <c r="AZ138">
        <v>681</v>
      </c>
      <c r="BA138">
        <v>699</v>
      </c>
      <c r="BB138" t="s">
        <v>69</v>
      </c>
      <c r="BC138" t="s">
        <v>1327</v>
      </c>
      <c r="BD138" t="s">
        <v>69</v>
      </c>
      <c r="BE138" t="s">
        <v>69</v>
      </c>
      <c r="BF138" t="s">
        <v>69</v>
      </c>
      <c r="BG138" t="s">
        <v>69</v>
      </c>
      <c r="BH138" t="s">
        <v>69</v>
      </c>
      <c r="BI138" t="s">
        <v>69</v>
      </c>
      <c r="BJ138" t="s">
        <v>1328</v>
      </c>
      <c r="BK138">
        <v>29385552</v>
      </c>
      <c r="BL138" t="s">
        <v>1329</v>
      </c>
      <c r="BM138" t="s">
        <v>69</v>
      </c>
      <c r="BN138" t="s">
        <v>69</v>
      </c>
      <c r="BO138" t="s">
        <v>69</v>
      </c>
      <c r="BP138" t="s">
        <v>69</v>
      </c>
    </row>
    <row r="139" spans="1:68" x14ac:dyDescent="0.25">
      <c r="A139" t="s">
        <v>67</v>
      </c>
      <c r="B139" t="s">
        <v>1330</v>
      </c>
      <c r="C139" t="s">
        <v>69</v>
      </c>
      <c r="D139" t="s">
        <v>69</v>
      </c>
      <c r="E139" t="s">
        <v>69</v>
      </c>
      <c r="F139" t="s">
        <v>1331</v>
      </c>
      <c r="G139" t="s">
        <v>69</v>
      </c>
      <c r="H139" t="s">
        <v>69</v>
      </c>
      <c r="I139" t="s">
        <v>1332</v>
      </c>
      <c r="J139" t="s">
        <v>348</v>
      </c>
      <c r="K139" t="s">
        <v>69</v>
      </c>
      <c r="L139" t="s">
        <v>69</v>
      </c>
      <c r="M139" t="s">
        <v>69</v>
      </c>
      <c r="N139" t="s">
        <v>69</v>
      </c>
      <c r="O139" t="s">
        <v>69</v>
      </c>
      <c r="P139" t="s">
        <v>69</v>
      </c>
      <c r="Q139" t="s">
        <v>69</v>
      </c>
      <c r="R139" t="s">
        <v>69</v>
      </c>
      <c r="S139" t="s">
        <v>69</v>
      </c>
      <c r="T139" t="s">
        <v>1333</v>
      </c>
      <c r="U139" t="s">
        <v>1334</v>
      </c>
      <c r="V139" t="s">
        <v>69</v>
      </c>
      <c r="W139" t="s">
        <v>69</v>
      </c>
      <c r="X139" t="s">
        <v>69</v>
      </c>
      <c r="Y139" t="s">
        <v>69</v>
      </c>
      <c r="Z139" t="s">
        <v>1335</v>
      </c>
      <c r="AA139" t="s">
        <v>209</v>
      </c>
      <c r="AB139" t="s">
        <v>69</v>
      </c>
      <c r="AC139" t="s">
        <v>69</v>
      </c>
      <c r="AD139" t="s">
        <v>69</v>
      </c>
      <c r="AE139" t="s">
        <v>69</v>
      </c>
      <c r="AF139">
        <v>10</v>
      </c>
      <c r="AG139">
        <v>11</v>
      </c>
      <c r="AH139" t="s">
        <v>69</v>
      </c>
      <c r="AI139" t="s">
        <v>69</v>
      </c>
      <c r="AJ139" t="s">
        <v>69</v>
      </c>
      <c r="AK139" t="s">
        <v>69</v>
      </c>
      <c r="AL139" t="s">
        <v>69</v>
      </c>
      <c r="AM139" t="s">
        <v>69</v>
      </c>
      <c r="AN139" t="s">
        <v>69</v>
      </c>
      <c r="AO139" t="s">
        <v>69</v>
      </c>
      <c r="AP139" t="s">
        <v>69</v>
      </c>
      <c r="AQ139" t="s">
        <v>69</v>
      </c>
      <c r="AR139" t="s">
        <v>1336</v>
      </c>
      <c r="AS139">
        <v>2018</v>
      </c>
      <c r="AT139">
        <v>18</v>
      </c>
      <c r="AU139" t="s">
        <v>69</v>
      </c>
      <c r="AV139" t="s">
        <v>69</v>
      </c>
      <c r="AW139" t="s">
        <v>69</v>
      </c>
      <c r="AX139" t="s">
        <v>69</v>
      </c>
      <c r="AY139" t="s">
        <v>69</v>
      </c>
      <c r="AZ139" t="s">
        <v>69</v>
      </c>
      <c r="BA139" t="s">
        <v>69</v>
      </c>
      <c r="BB139">
        <v>86</v>
      </c>
      <c r="BC139" t="s">
        <v>1337</v>
      </c>
      <c r="BD139" t="s">
        <v>69</v>
      </c>
      <c r="BE139" t="s">
        <v>69</v>
      </c>
      <c r="BF139" t="s">
        <v>69</v>
      </c>
      <c r="BG139" t="s">
        <v>69</v>
      </c>
      <c r="BH139" t="s">
        <v>69</v>
      </c>
      <c r="BI139" t="s">
        <v>69</v>
      </c>
      <c r="BJ139" t="s">
        <v>1338</v>
      </c>
      <c r="BK139">
        <v>29879898</v>
      </c>
      <c r="BL139" t="s">
        <v>88</v>
      </c>
      <c r="BM139" t="s">
        <v>69</v>
      </c>
      <c r="BN139" t="s">
        <v>69</v>
      </c>
      <c r="BO139" t="s">
        <v>69</v>
      </c>
      <c r="BP139" t="s">
        <v>69</v>
      </c>
    </row>
    <row r="140" spans="1:68" x14ac:dyDescent="0.25">
      <c r="A140" t="s">
        <v>67</v>
      </c>
      <c r="B140" t="s">
        <v>1339</v>
      </c>
      <c r="C140" t="s">
        <v>69</v>
      </c>
      <c r="D140" t="s">
        <v>69</v>
      </c>
      <c r="E140" t="s">
        <v>69</v>
      </c>
      <c r="F140" t="s">
        <v>1340</v>
      </c>
      <c r="G140" t="s">
        <v>69</v>
      </c>
      <c r="H140" t="s">
        <v>69</v>
      </c>
      <c r="I140" t="s">
        <v>1341</v>
      </c>
      <c r="J140" t="s">
        <v>376</v>
      </c>
      <c r="K140" t="s">
        <v>69</v>
      </c>
      <c r="L140" t="s">
        <v>69</v>
      </c>
      <c r="M140" t="s">
        <v>69</v>
      </c>
      <c r="N140" t="s">
        <v>69</v>
      </c>
      <c r="O140" t="s">
        <v>69</v>
      </c>
      <c r="P140" t="s">
        <v>69</v>
      </c>
      <c r="Q140" t="s">
        <v>69</v>
      </c>
      <c r="R140" t="s">
        <v>69</v>
      </c>
      <c r="S140" t="s">
        <v>69</v>
      </c>
      <c r="T140" t="s">
        <v>1342</v>
      </c>
      <c r="U140" t="s">
        <v>1343</v>
      </c>
      <c r="V140" t="s">
        <v>69</v>
      </c>
      <c r="W140" t="s">
        <v>69</v>
      </c>
      <c r="X140" t="s">
        <v>69</v>
      </c>
      <c r="Y140" t="s">
        <v>69</v>
      </c>
      <c r="Z140" t="s">
        <v>1344</v>
      </c>
      <c r="AA140" t="s">
        <v>1345</v>
      </c>
      <c r="AB140" t="s">
        <v>69</v>
      </c>
      <c r="AC140" t="s">
        <v>69</v>
      </c>
      <c r="AD140" t="s">
        <v>69</v>
      </c>
      <c r="AE140" t="s">
        <v>69</v>
      </c>
      <c r="AF140">
        <v>4</v>
      </c>
      <c r="AG140">
        <v>4</v>
      </c>
      <c r="AH140" t="s">
        <v>69</v>
      </c>
      <c r="AI140" t="s">
        <v>69</v>
      </c>
      <c r="AJ140" t="s">
        <v>69</v>
      </c>
      <c r="AK140" t="s">
        <v>69</v>
      </c>
      <c r="AL140" t="s">
        <v>69</v>
      </c>
      <c r="AM140" t="s">
        <v>69</v>
      </c>
      <c r="AN140" t="s">
        <v>69</v>
      </c>
      <c r="AO140" t="s">
        <v>69</v>
      </c>
      <c r="AP140" t="s">
        <v>69</v>
      </c>
      <c r="AQ140" t="s">
        <v>69</v>
      </c>
      <c r="AR140" t="s">
        <v>317</v>
      </c>
      <c r="AS140">
        <v>2018</v>
      </c>
      <c r="AT140">
        <v>105</v>
      </c>
      <c r="AU140">
        <v>6</v>
      </c>
      <c r="AV140" t="s">
        <v>69</v>
      </c>
      <c r="AW140" t="s">
        <v>69</v>
      </c>
      <c r="AX140" t="s">
        <v>69</v>
      </c>
      <c r="AY140" t="s">
        <v>69</v>
      </c>
      <c r="AZ140">
        <v>1009</v>
      </c>
      <c r="BA140">
        <v>1020</v>
      </c>
      <c r="BB140" t="s">
        <v>69</v>
      </c>
      <c r="BC140" t="s">
        <v>1346</v>
      </c>
      <c r="BD140" t="s">
        <v>69</v>
      </c>
      <c r="BE140" t="s">
        <v>69</v>
      </c>
      <c r="BF140" t="s">
        <v>69</v>
      </c>
      <c r="BG140" t="s">
        <v>69</v>
      </c>
      <c r="BH140" t="s">
        <v>69</v>
      </c>
      <c r="BI140" t="s">
        <v>69</v>
      </c>
      <c r="BJ140" t="s">
        <v>1347</v>
      </c>
      <c r="BK140">
        <v>29957852</v>
      </c>
      <c r="BL140" t="s">
        <v>524</v>
      </c>
      <c r="BM140" t="s">
        <v>69</v>
      </c>
      <c r="BN140" t="s">
        <v>69</v>
      </c>
      <c r="BO140" t="s">
        <v>69</v>
      </c>
      <c r="BP140" t="s">
        <v>69</v>
      </c>
    </row>
    <row r="141" spans="1:68" x14ac:dyDescent="0.25">
      <c r="A141" t="s">
        <v>67</v>
      </c>
      <c r="B141" t="s">
        <v>1348</v>
      </c>
      <c r="C141" t="s">
        <v>69</v>
      </c>
      <c r="D141" t="s">
        <v>69</v>
      </c>
      <c r="E141" t="s">
        <v>69</v>
      </c>
      <c r="F141" t="s">
        <v>1349</v>
      </c>
      <c r="G141" t="s">
        <v>69</v>
      </c>
      <c r="H141" t="s">
        <v>69</v>
      </c>
      <c r="I141" t="s">
        <v>1350</v>
      </c>
      <c r="J141" t="s">
        <v>416</v>
      </c>
      <c r="K141" t="s">
        <v>69</v>
      </c>
      <c r="L141" t="s">
        <v>69</v>
      </c>
      <c r="M141" t="s">
        <v>69</v>
      </c>
      <c r="N141" t="s">
        <v>69</v>
      </c>
      <c r="O141" t="s">
        <v>69</v>
      </c>
      <c r="P141" t="s">
        <v>69</v>
      </c>
      <c r="Q141" t="s">
        <v>69</v>
      </c>
      <c r="R141" t="s">
        <v>69</v>
      </c>
      <c r="S141" t="s">
        <v>69</v>
      </c>
      <c r="T141" t="s">
        <v>1351</v>
      </c>
      <c r="U141" t="s">
        <v>1352</v>
      </c>
      <c r="V141" t="s">
        <v>69</v>
      </c>
      <c r="W141" t="s">
        <v>69</v>
      </c>
      <c r="X141" t="s">
        <v>69</v>
      </c>
      <c r="Y141" t="s">
        <v>69</v>
      </c>
      <c r="Z141" t="s">
        <v>1353</v>
      </c>
      <c r="AA141" t="s">
        <v>1354</v>
      </c>
      <c r="AB141" t="s">
        <v>69</v>
      </c>
      <c r="AC141" t="s">
        <v>69</v>
      </c>
      <c r="AD141" t="s">
        <v>69</v>
      </c>
      <c r="AE141" t="s">
        <v>69</v>
      </c>
      <c r="AF141">
        <v>35</v>
      </c>
      <c r="AG141">
        <v>35</v>
      </c>
      <c r="AH141" t="s">
        <v>69</v>
      </c>
      <c r="AI141" t="s">
        <v>69</v>
      </c>
      <c r="AJ141" t="s">
        <v>69</v>
      </c>
      <c r="AK141" t="s">
        <v>69</v>
      </c>
      <c r="AL141" t="s">
        <v>69</v>
      </c>
      <c r="AM141" t="s">
        <v>69</v>
      </c>
      <c r="AN141" t="s">
        <v>69</v>
      </c>
      <c r="AO141" t="s">
        <v>69</v>
      </c>
      <c r="AP141" t="s">
        <v>69</v>
      </c>
      <c r="AQ141" t="s">
        <v>69</v>
      </c>
      <c r="AR141" t="s">
        <v>317</v>
      </c>
      <c r="AS141">
        <v>2018</v>
      </c>
      <c r="AT141">
        <v>35</v>
      </c>
      <c r="AU141">
        <v>6</v>
      </c>
      <c r="AV141" t="s">
        <v>69</v>
      </c>
      <c r="AW141" t="s">
        <v>69</v>
      </c>
      <c r="AX141" t="s">
        <v>69</v>
      </c>
      <c r="AY141" t="s">
        <v>69</v>
      </c>
      <c r="AZ141">
        <v>1489</v>
      </c>
      <c r="BA141">
        <v>1506</v>
      </c>
      <c r="BB141" t="s">
        <v>69</v>
      </c>
      <c r="BC141" t="s">
        <v>1355</v>
      </c>
      <c r="BD141" t="s">
        <v>69</v>
      </c>
      <c r="BE141" t="s">
        <v>69</v>
      </c>
      <c r="BF141" t="s">
        <v>69</v>
      </c>
      <c r="BG141" t="s">
        <v>69</v>
      </c>
      <c r="BH141" t="s">
        <v>69</v>
      </c>
      <c r="BI141" t="s">
        <v>69</v>
      </c>
      <c r="BJ141" t="s">
        <v>1356</v>
      </c>
      <c r="BK141">
        <v>29617828</v>
      </c>
      <c r="BL141" t="s">
        <v>1357</v>
      </c>
      <c r="BM141" t="s">
        <v>69</v>
      </c>
      <c r="BN141" t="s">
        <v>69</v>
      </c>
      <c r="BO141" t="s">
        <v>69</v>
      </c>
      <c r="BP141" t="s">
        <v>69</v>
      </c>
    </row>
    <row r="142" spans="1:68" x14ac:dyDescent="0.25">
      <c r="A142" t="s">
        <v>67</v>
      </c>
      <c r="B142" t="s">
        <v>1358</v>
      </c>
      <c r="C142" t="s">
        <v>69</v>
      </c>
      <c r="D142" t="s">
        <v>69</v>
      </c>
      <c r="E142" t="s">
        <v>69</v>
      </c>
      <c r="F142" t="s">
        <v>1359</v>
      </c>
      <c r="G142" t="s">
        <v>69</v>
      </c>
      <c r="H142" t="s">
        <v>69</v>
      </c>
      <c r="I142" t="s">
        <v>1360</v>
      </c>
      <c r="J142" t="s">
        <v>1361</v>
      </c>
      <c r="K142" t="s">
        <v>69</v>
      </c>
      <c r="L142" t="s">
        <v>69</v>
      </c>
      <c r="M142" t="s">
        <v>69</v>
      </c>
      <c r="N142" t="s">
        <v>69</v>
      </c>
      <c r="O142" t="s">
        <v>69</v>
      </c>
      <c r="P142" t="s">
        <v>69</v>
      </c>
      <c r="Q142" t="s">
        <v>69</v>
      </c>
      <c r="R142" t="s">
        <v>69</v>
      </c>
      <c r="S142" t="s">
        <v>69</v>
      </c>
      <c r="T142" t="s">
        <v>69</v>
      </c>
      <c r="U142" t="s">
        <v>1362</v>
      </c>
      <c r="V142" t="s">
        <v>69</v>
      </c>
      <c r="W142" t="s">
        <v>69</v>
      </c>
      <c r="X142" t="s">
        <v>69</v>
      </c>
      <c r="Y142" t="s">
        <v>69</v>
      </c>
      <c r="Z142" t="s">
        <v>1363</v>
      </c>
      <c r="AA142" t="s">
        <v>1364</v>
      </c>
      <c r="AB142" t="s">
        <v>69</v>
      </c>
      <c r="AC142" t="s">
        <v>69</v>
      </c>
      <c r="AD142" t="s">
        <v>69</v>
      </c>
      <c r="AE142" t="s">
        <v>69</v>
      </c>
      <c r="AF142">
        <v>3</v>
      </c>
      <c r="AG142">
        <v>3</v>
      </c>
      <c r="AH142" t="s">
        <v>69</v>
      </c>
      <c r="AI142" t="s">
        <v>69</v>
      </c>
      <c r="AJ142" t="s">
        <v>69</v>
      </c>
      <c r="AK142" t="s">
        <v>69</v>
      </c>
      <c r="AL142" t="s">
        <v>69</v>
      </c>
      <c r="AM142" t="s">
        <v>69</v>
      </c>
      <c r="AN142" t="s">
        <v>69</v>
      </c>
      <c r="AO142" t="s">
        <v>69</v>
      </c>
      <c r="AP142" t="s">
        <v>69</v>
      </c>
      <c r="AQ142" t="s">
        <v>69</v>
      </c>
      <c r="AR142" t="s">
        <v>317</v>
      </c>
      <c r="AS142">
        <v>2018</v>
      </c>
      <c r="AT142">
        <v>108</v>
      </c>
      <c r="AU142">
        <v>6</v>
      </c>
      <c r="AV142" t="s">
        <v>69</v>
      </c>
      <c r="AW142" t="s">
        <v>69</v>
      </c>
      <c r="AX142" t="s">
        <v>69</v>
      </c>
      <c r="AY142" t="s">
        <v>69</v>
      </c>
      <c r="AZ142">
        <v>780</v>
      </c>
      <c r="BA142">
        <v>788</v>
      </c>
      <c r="BB142" t="s">
        <v>69</v>
      </c>
      <c r="BC142" t="s">
        <v>1365</v>
      </c>
      <c r="BD142" t="s">
        <v>69</v>
      </c>
      <c r="BE142" t="s">
        <v>69</v>
      </c>
      <c r="BF142" t="s">
        <v>69</v>
      </c>
      <c r="BG142" t="s">
        <v>69</v>
      </c>
      <c r="BH142" t="s">
        <v>69</v>
      </c>
      <c r="BI142" t="s">
        <v>69</v>
      </c>
      <c r="BJ142" t="s">
        <v>1366</v>
      </c>
      <c r="BK142">
        <v>29318912</v>
      </c>
      <c r="BL142" t="s">
        <v>524</v>
      </c>
      <c r="BM142" t="s">
        <v>69</v>
      </c>
      <c r="BN142" t="s">
        <v>69</v>
      </c>
      <c r="BO142" t="s">
        <v>69</v>
      </c>
      <c r="BP142" t="s">
        <v>69</v>
      </c>
    </row>
    <row r="143" spans="1:68" x14ac:dyDescent="0.25">
      <c r="A143" t="s">
        <v>67</v>
      </c>
      <c r="B143" t="s">
        <v>1367</v>
      </c>
      <c r="C143" t="s">
        <v>69</v>
      </c>
      <c r="D143" t="s">
        <v>69</v>
      </c>
      <c r="E143" t="s">
        <v>69</v>
      </c>
      <c r="F143" t="s">
        <v>1368</v>
      </c>
      <c r="G143" t="s">
        <v>69</v>
      </c>
      <c r="H143" t="s">
        <v>69</v>
      </c>
      <c r="I143" t="s">
        <v>1369</v>
      </c>
      <c r="J143" t="s">
        <v>215</v>
      </c>
      <c r="K143" t="s">
        <v>69</v>
      </c>
      <c r="L143" t="s">
        <v>69</v>
      </c>
      <c r="M143" t="s">
        <v>69</v>
      </c>
      <c r="N143" t="s">
        <v>69</v>
      </c>
      <c r="O143" t="s">
        <v>69</v>
      </c>
      <c r="P143" t="s">
        <v>69</v>
      </c>
      <c r="Q143" t="s">
        <v>69</v>
      </c>
      <c r="R143" t="s">
        <v>69</v>
      </c>
      <c r="S143" t="s">
        <v>69</v>
      </c>
      <c r="T143" t="s">
        <v>1370</v>
      </c>
      <c r="U143" t="s">
        <v>1371</v>
      </c>
      <c r="V143" t="s">
        <v>69</v>
      </c>
      <c r="W143" t="s">
        <v>69</v>
      </c>
      <c r="X143" t="s">
        <v>69</v>
      </c>
      <c r="Y143" t="s">
        <v>69</v>
      </c>
      <c r="Z143" t="s">
        <v>69</v>
      </c>
      <c r="AA143" t="s">
        <v>69</v>
      </c>
      <c r="AB143" t="s">
        <v>69</v>
      </c>
      <c r="AC143" t="s">
        <v>69</v>
      </c>
      <c r="AD143" t="s">
        <v>69</v>
      </c>
      <c r="AE143" t="s">
        <v>69</v>
      </c>
      <c r="AF143">
        <v>8</v>
      </c>
      <c r="AG143">
        <v>8</v>
      </c>
      <c r="AH143" t="s">
        <v>69</v>
      </c>
      <c r="AI143" t="s">
        <v>69</v>
      </c>
      <c r="AJ143" t="s">
        <v>69</v>
      </c>
      <c r="AK143" t="s">
        <v>69</v>
      </c>
      <c r="AL143" t="s">
        <v>69</v>
      </c>
      <c r="AM143" t="s">
        <v>69</v>
      </c>
      <c r="AN143" t="s">
        <v>69</v>
      </c>
      <c r="AO143" t="s">
        <v>69</v>
      </c>
      <c r="AP143" t="s">
        <v>69</v>
      </c>
      <c r="AQ143" t="s">
        <v>69</v>
      </c>
      <c r="AR143" t="s">
        <v>317</v>
      </c>
      <c r="AS143">
        <v>2018</v>
      </c>
      <c r="AT143">
        <v>31</v>
      </c>
      <c r="AU143">
        <v>6</v>
      </c>
      <c r="AV143" t="s">
        <v>69</v>
      </c>
      <c r="AW143" t="s">
        <v>69</v>
      </c>
      <c r="AX143" t="s">
        <v>69</v>
      </c>
      <c r="AY143" t="s">
        <v>69</v>
      </c>
      <c r="AZ143">
        <v>893</v>
      </c>
      <c r="BA143">
        <v>903</v>
      </c>
      <c r="BB143" t="s">
        <v>69</v>
      </c>
      <c r="BC143" t="s">
        <v>1372</v>
      </c>
      <c r="BD143" t="s">
        <v>69</v>
      </c>
      <c r="BE143" t="s">
        <v>69</v>
      </c>
      <c r="BF143" t="s">
        <v>69</v>
      </c>
      <c r="BG143" t="s">
        <v>69</v>
      </c>
      <c r="BH143" t="s">
        <v>69</v>
      </c>
      <c r="BI143" t="s">
        <v>69</v>
      </c>
      <c r="BJ143" t="s">
        <v>1373</v>
      </c>
      <c r="BK143">
        <v>29577500</v>
      </c>
      <c r="BL143" t="s">
        <v>524</v>
      </c>
      <c r="BM143" t="s">
        <v>69</v>
      </c>
      <c r="BN143" t="s">
        <v>69</v>
      </c>
      <c r="BO143" t="s">
        <v>69</v>
      </c>
      <c r="BP143" t="s">
        <v>69</v>
      </c>
    </row>
    <row r="144" spans="1:68" x14ac:dyDescent="0.25">
      <c r="A144" t="s">
        <v>67</v>
      </c>
      <c r="B144" t="s">
        <v>1374</v>
      </c>
      <c r="C144" t="s">
        <v>69</v>
      </c>
      <c r="D144" t="s">
        <v>69</v>
      </c>
      <c r="E144" t="s">
        <v>69</v>
      </c>
      <c r="F144" t="s">
        <v>1375</v>
      </c>
      <c r="G144" t="s">
        <v>69</v>
      </c>
      <c r="H144" t="s">
        <v>69</v>
      </c>
      <c r="I144" t="s">
        <v>1376</v>
      </c>
      <c r="J144" t="s">
        <v>1031</v>
      </c>
      <c r="K144" t="s">
        <v>69</v>
      </c>
      <c r="L144" t="s">
        <v>69</v>
      </c>
      <c r="M144" t="s">
        <v>69</v>
      </c>
      <c r="N144" t="s">
        <v>69</v>
      </c>
      <c r="O144" t="s">
        <v>69</v>
      </c>
      <c r="P144" t="s">
        <v>69</v>
      </c>
      <c r="Q144" t="s">
        <v>69</v>
      </c>
      <c r="R144" t="s">
        <v>69</v>
      </c>
      <c r="S144" t="s">
        <v>69</v>
      </c>
      <c r="T144" t="s">
        <v>1377</v>
      </c>
      <c r="U144" t="s">
        <v>1378</v>
      </c>
      <c r="V144" t="s">
        <v>69</v>
      </c>
      <c r="W144" t="s">
        <v>69</v>
      </c>
      <c r="X144" t="s">
        <v>69</v>
      </c>
      <c r="Y144" t="s">
        <v>69</v>
      </c>
      <c r="Z144" t="s">
        <v>1379</v>
      </c>
      <c r="AA144" t="s">
        <v>1380</v>
      </c>
      <c r="AB144" t="s">
        <v>69</v>
      </c>
      <c r="AC144" t="s">
        <v>69</v>
      </c>
      <c r="AD144" t="s">
        <v>69</v>
      </c>
      <c r="AE144" t="s">
        <v>69</v>
      </c>
      <c r="AF144">
        <v>1</v>
      </c>
      <c r="AG144">
        <v>2</v>
      </c>
      <c r="AH144" t="s">
        <v>69</v>
      </c>
      <c r="AI144" t="s">
        <v>69</v>
      </c>
      <c r="AJ144" t="s">
        <v>69</v>
      </c>
      <c r="AK144" t="s">
        <v>69</v>
      </c>
      <c r="AL144" t="s">
        <v>69</v>
      </c>
      <c r="AM144" t="s">
        <v>69</v>
      </c>
      <c r="AN144" t="s">
        <v>69</v>
      </c>
      <c r="AO144" t="s">
        <v>69</v>
      </c>
      <c r="AP144" t="s">
        <v>69</v>
      </c>
      <c r="AQ144" t="s">
        <v>69</v>
      </c>
      <c r="AR144" t="s">
        <v>317</v>
      </c>
      <c r="AS144">
        <v>2018</v>
      </c>
      <c r="AT144">
        <v>124</v>
      </c>
      <c r="AU144">
        <v>2</v>
      </c>
      <c r="AV144" t="s">
        <v>69</v>
      </c>
      <c r="AW144" t="s">
        <v>69</v>
      </c>
      <c r="AX144" t="s">
        <v>69</v>
      </c>
      <c r="AY144" t="s">
        <v>69</v>
      </c>
      <c r="AZ144">
        <v>228</v>
      </c>
      <c r="BA144">
        <v>236</v>
      </c>
      <c r="BB144" t="s">
        <v>69</v>
      </c>
      <c r="BC144" t="s">
        <v>1381</v>
      </c>
      <c r="BD144" t="s">
        <v>69</v>
      </c>
      <c r="BE144" t="s">
        <v>69</v>
      </c>
      <c r="BF144" t="s">
        <v>69</v>
      </c>
      <c r="BG144" t="s">
        <v>69</v>
      </c>
      <c r="BH144" t="s">
        <v>69</v>
      </c>
      <c r="BI144" t="s">
        <v>69</v>
      </c>
      <c r="BJ144" t="s">
        <v>1382</v>
      </c>
      <c r="BK144" t="s">
        <v>69</v>
      </c>
      <c r="BL144" t="s">
        <v>69</v>
      </c>
      <c r="BM144" t="s">
        <v>69</v>
      </c>
      <c r="BN144" t="s">
        <v>69</v>
      </c>
      <c r="BO144" t="s">
        <v>69</v>
      </c>
      <c r="BP144" t="s">
        <v>69</v>
      </c>
    </row>
    <row r="145" spans="1:68" x14ac:dyDescent="0.25">
      <c r="A145" t="s">
        <v>67</v>
      </c>
      <c r="B145" t="s">
        <v>1383</v>
      </c>
      <c r="C145" t="s">
        <v>69</v>
      </c>
      <c r="D145" t="s">
        <v>69</v>
      </c>
      <c r="E145" t="s">
        <v>69</v>
      </c>
      <c r="F145" t="s">
        <v>1384</v>
      </c>
      <c r="G145" t="s">
        <v>69</v>
      </c>
      <c r="H145" t="s">
        <v>69</v>
      </c>
      <c r="I145" t="s">
        <v>1385</v>
      </c>
      <c r="J145" t="s">
        <v>906</v>
      </c>
      <c r="K145" t="s">
        <v>69</v>
      </c>
      <c r="L145" t="s">
        <v>69</v>
      </c>
      <c r="M145" t="s">
        <v>69</v>
      </c>
      <c r="N145" t="s">
        <v>69</v>
      </c>
      <c r="O145" t="s">
        <v>69</v>
      </c>
      <c r="P145" t="s">
        <v>69</v>
      </c>
      <c r="Q145" t="s">
        <v>69</v>
      </c>
      <c r="R145" t="s">
        <v>69</v>
      </c>
      <c r="S145" t="s">
        <v>69</v>
      </c>
      <c r="T145" t="s">
        <v>1386</v>
      </c>
      <c r="U145" t="s">
        <v>1387</v>
      </c>
      <c r="V145" t="s">
        <v>69</v>
      </c>
      <c r="W145" t="s">
        <v>69</v>
      </c>
      <c r="X145" t="s">
        <v>69</v>
      </c>
      <c r="Y145" t="s">
        <v>69</v>
      </c>
      <c r="Z145" t="s">
        <v>69</v>
      </c>
      <c r="AA145" t="s">
        <v>69</v>
      </c>
      <c r="AB145" t="s">
        <v>69</v>
      </c>
      <c r="AC145" t="s">
        <v>69</v>
      </c>
      <c r="AD145" t="s">
        <v>69</v>
      </c>
      <c r="AE145" t="s">
        <v>69</v>
      </c>
      <c r="AF145">
        <v>6</v>
      </c>
      <c r="AG145">
        <v>6</v>
      </c>
      <c r="AH145" t="s">
        <v>69</v>
      </c>
      <c r="AI145" t="s">
        <v>69</v>
      </c>
      <c r="AJ145" t="s">
        <v>69</v>
      </c>
      <c r="AK145" t="s">
        <v>69</v>
      </c>
      <c r="AL145" t="s">
        <v>69</v>
      </c>
      <c r="AM145" t="s">
        <v>69</v>
      </c>
      <c r="AN145" t="s">
        <v>69</v>
      </c>
      <c r="AO145" t="s">
        <v>69</v>
      </c>
      <c r="AP145" t="s">
        <v>69</v>
      </c>
      <c r="AQ145" t="s">
        <v>69</v>
      </c>
      <c r="AR145" t="s">
        <v>361</v>
      </c>
      <c r="AS145">
        <v>2018</v>
      </c>
      <c r="AT145">
        <v>18</v>
      </c>
      <c r="AU145">
        <v>3</v>
      </c>
      <c r="AV145" t="s">
        <v>69</v>
      </c>
      <c r="AW145" t="s">
        <v>69</v>
      </c>
      <c r="AX145" t="s">
        <v>69</v>
      </c>
      <c r="AY145" t="s">
        <v>69</v>
      </c>
      <c r="AZ145">
        <v>525</v>
      </c>
      <c r="BA145">
        <v>540</v>
      </c>
      <c r="BB145" t="s">
        <v>69</v>
      </c>
      <c r="BC145" t="s">
        <v>1388</v>
      </c>
      <c r="BD145" t="s">
        <v>69</v>
      </c>
      <c r="BE145" t="s">
        <v>69</v>
      </c>
      <c r="BF145" t="s">
        <v>69</v>
      </c>
      <c r="BG145" t="s">
        <v>69</v>
      </c>
      <c r="BH145" t="s">
        <v>69</v>
      </c>
      <c r="BI145" t="s">
        <v>69</v>
      </c>
      <c r="BJ145" t="s">
        <v>1389</v>
      </c>
      <c r="BK145">
        <v>29356336</v>
      </c>
      <c r="BL145" t="s">
        <v>69</v>
      </c>
      <c r="BM145" t="s">
        <v>69</v>
      </c>
      <c r="BN145" t="s">
        <v>69</v>
      </c>
      <c r="BO145" t="s">
        <v>69</v>
      </c>
      <c r="BP145" t="s">
        <v>69</v>
      </c>
    </row>
    <row r="146" spans="1:68" x14ac:dyDescent="0.25">
      <c r="A146" t="s">
        <v>67</v>
      </c>
      <c r="B146" t="s">
        <v>1390</v>
      </c>
      <c r="C146" t="s">
        <v>69</v>
      </c>
      <c r="D146" t="s">
        <v>69</v>
      </c>
      <c r="E146" t="s">
        <v>69</v>
      </c>
      <c r="F146" t="s">
        <v>1391</v>
      </c>
      <c r="G146" t="s">
        <v>69</v>
      </c>
      <c r="H146" t="s">
        <v>69</v>
      </c>
      <c r="I146" t="s">
        <v>1392</v>
      </c>
      <c r="J146" t="s">
        <v>454</v>
      </c>
      <c r="K146" t="s">
        <v>69</v>
      </c>
      <c r="L146" t="s">
        <v>69</v>
      </c>
      <c r="M146" t="s">
        <v>69</v>
      </c>
      <c r="N146" t="s">
        <v>69</v>
      </c>
      <c r="O146" t="s">
        <v>69</v>
      </c>
      <c r="P146" t="s">
        <v>69</v>
      </c>
      <c r="Q146" t="s">
        <v>69</v>
      </c>
      <c r="R146" t="s">
        <v>69</v>
      </c>
      <c r="S146" t="s">
        <v>69</v>
      </c>
      <c r="T146" t="s">
        <v>69</v>
      </c>
      <c r="U146" t="s">
        <v>1393</v>
      </c>
      <c r="V146" t="s">
        <v>69</v>
      </c>
      <c r="W146" t="s">
        <v>69</v>
      </c>
      <c r="X146" t="s">
        <v>69</v>
      </c>
      <c r="Y146" t="s">
        <v>69</v>
      </c>
      <c r="Z146" t="s">
        <v>69</v>
      </c>
      <c r="AA146" t="s">
        <v>69</v>
      </c>
      <c r="AB146" t="s">
        <v>69</v>
      </c>
      <c r="AC146" t="s">
        <v>69</v>
      </c>
      <c r="AD146" t="s">
        <v>69</v>
      </c>
      <c r="AE146" t="s">
        <v>69</v>
      </c>
      <c r="AF146">
        <v>21</v>
      </c>
      <c r="AG146">
        <v>21</v>
      </c>
      <c r="AH146" t="s">
        <v>69</v>
      </c>
      <c r="AI146" t="s">
        <v>69</v>
      </c>
      <c r="AJ146" t="s">
        <v>69</v>
      </c>
      <c r="AK146" t="s">
        <v>69</v>
      </c>
      <c r="AL146" t="s">
        <v>69</v>
      </c>
      <c r="AM146" t="s">
        <v>69</v>
      </c>
      <c r="AN146" t="s">
        <v>69</v>
      </c>
      <c r="AO146" t="s">
        <v>69</v>
      </c>
      <c r="AP146" t="s">
        <v>69</v>
      </c>
      <c r="AQ146" t="s">
        <v>69</v>
      </c>
      <c r="AR146" t="s">
        <v>361</v>
      </c>
      <c r="AS146">
        <v>2018</v>
      </c>
      <c r="AT146">
        <v>14</v>
      </c>
      <c r="AU146">
        <v>5</v>
      </c>
      <c r="AV146" t="s">
        <v>69</v>
      </c>
      <c r="AW146" t="s">
        <v>69</v>
      </c>
      <c r="AX146" t="s">
        <v>69</v>
      </c>
      <c r="AY146" t="s">
        <v>69</v>
      </c>
      <c r="AZ146" t="s">
        <v>69</v>
      </c>
      <c r="BA146" t="s">
        <v>69</v>
      </c>
      <c r="BB146" t="s">
        <v>1394</v>
      </c>
      <c r="BC146" t="s">
        <v>1395</v>
      </c>
      <c r="BD146" t="s">
        <v>69</v>
      </c>
      <c r="BE146" t="s">
        <v>69</v>
      </c>
      <c r="BF146" t="s">
        <v>69</v>
      </c>
      <c r="BG146" t="s">
        <v>69</v>
      </c>
      <c r="BH146" t="s">
        <v>69</v>
      </c>
      <c r="BI146" t="s">
        <v>69</v>
      </c>
      <c r="BJ146" t="s">
        <v>1396</v>
      </c>
      <c r="BK146">
        <v>29791436</v>
      </c>
      <c r="BL146" t="s">
        <v>88</v>
      </c>
      <c r="BM146" t="s">
        <v>69</v>
      </c>
      <c r="BN146" t="s">
        <v>69</v>
      </c>
      <c r="BO146" t="s">
        <v>69</v>
      </c>
      <c r="BP146" t="s">
        <v>69</v>
      </c>
    </row>
    <row r="147" spans="1:68" x14ac:dyDescent="0.25">
      <c r="A147" t="s">
        <v>67</v>
      </c>
      <c r="B147" t="s">
        <v>1397</v>
      </c>
      <c r="C147" t="s">
        <v>69</v>
      </c>
      <c r="D147" t="s">
        <v>69</v>
      </c>
      <c r="E147" t="s">
        <v>69</v>
      </c>
      <c r="F147" t="s">
        <v>1398</v>
      </c>
      <c r="G147" t="s">
        <v>69</v>
      </c>
      <c r="H147" t="s">
        <v>69</v>
      </c>
      <c r="I147" t="s">
        <v>1399</v>
      </c>
      <c r="J147" t="s">
        <v>544</v>
      </c>
      <c r="K147" t="s">
        <v>69</v>
      </c>
      <c r="L147" t="s">
        <v>69</v>
      </c>
      <c r="M147" t="s">
        <v>69</v>
      </c>
      <c r="N147" t="s">
        <v>69</v>
      </c>
      <c r="O147" t="s">
        <v>69</v>
      </c>
      <c r="P147" t="s">
        <v>69</v>
      </c>
      <c r="Q147" t="s">
        <v>69</v>
      </c>
      <c r="R147" t="s">
        <v>69</v>
      </c>
      <c r="S147" t="s">
        <v>69</v>
      </c>
      <c r="T147" t="s">
        <v>1400</v>
      </c>
      <c r="U147" t="s">
        <v>1401</v>
      </c>
      <c r="V147" t="s">
        <v>69</v>
      </c>
      <c r="W147" t="s">
        <v>69</v>
      </c>
      <c r="X147" t="s">
        <v>69</v>
      </c>
      <c r="Y147" t="s">
        <v>69</v>
      </c>
      <c r="Z147" t="s">
        <v>69</v>
      </c>
      <c r="AA147" t="s">
        <v>1402</v>
      </c>
      <c r="AB147" t="s">
        <v>69</v>
      </c>
      <c r="AC147" t="s">
        <v>69</v>
      </c>
      <c r="AD147" t="s">
        <v>69</v>
      </c>
      <c r="AE147" t="s">
        <v>69</v>
      </c>
      <c r="AF147">
        <v>10</v>
      </c>
      <c r="AG147">
        <v>10</v>
      </c>
      <c r="AH147" t="s">
        <v>69</v>
      </c>
      <c r="AI147" t="s">
        <v>69</v>
      </c>
      <c r="AJ147" t="s">
        <v>69</v>
      </c>
      <c r="AK147" t="s">
        <v>69</v>
      </c>
      <c r="AL147" t="s">
        <v>69</v>
      </c>
      <c r="AM147" t="s">
        <v>69</v>
      </c>
      <c r="AN147" t="s">
        <v>69</v>
      </c>
      <c r="AO147" t="s">
        <v>69</v>
      </c>
      <c r="AP147" t="s">
        <v>69</v>
      </c>
      <c r="AQ147" t="s">
        <v>69</v>
      </c>
      <c r="AR147" t="s">
        <v>361</v>
      </c>
      <c r="AS147">
        <v>2018</v>
      </c>
      <c r="AT147">
        <v>67</v>
      </c>
      <c r="AU147">
        <v>3</v>
      </c>
      <c r="AV147" t="s">
        <v>69</v>
      </c>
      <c r="AW147" t="s">
        <v>69</v>
      </c>
      <c r="AX147" t="s">
        <v>69</v>
      </c>
      <c r="AY147" t="s">
        <v>69</v>
      </c>
      <c r="AZ147">
        <v>367</v>
      </c>
      <c r="BA147">
        <v>383</v>
      </c>
      <c r="BB147" t="s">
        <v>69</v>
      </c>
      <c r="BC147" t="s">
        <v>1403</v>
      </c>
      <c r="BD147" t="s">
        <v>69</v>
      </c>
      <c r="BE147" t="s">
        <v>69</v>
      </c>
      <c r="BF147" t="s">
        <v>69</v>
      </c>
      <c r="BG147" t="s">
        <v>69</v>
      </c>
      <c r="BH147" t="s">
        <v>69</v>
      </c>
      <c r="BI147" t="s">
        <v>69</v>
      </c>
      <c r="BJ147" t="s">
        <v>1404</v>
      </c>
      <c r="BK147">
        <v>29029339</v>
      </c>
      <c r="BL147" t="s">
        <v>524</v>
      </c>
      <c r="BM147" t="s">
        <v>69</v>
      </c>
      <c r="BN147" t="s">
        <v>69</v>
      </c>
      <c r="BO147" t="s">
        <v>69</v>
      </c>
      <c r="BP147" t="s">
        <v>69</v>
      </c>
    </row>
    <row r="148" spans="1:68" x14ac:dyDescent="0.25">
      <c r="A148" t="s">
        <v>67</v>
      </c>
      <c r="B148" t="s">
        <v>1405</v>
      </c>
      <c r="C148" t="s">
        <v>69</v>
      </c>
      <c r="D148" t="s">
        <v>69</v>
      </c>
      <c r="E148" t="s">
        <v>69</v>
      </c>
      <c r="F148" t="s">
        <v>1406</v>
      </c>
      <c r="G148" t="s">
        <v>69</v>
      </c>
      <c r="H148" t="s">
        <v>69</v>
      </c>
      <c r="I148" t="s">
        <v>1407</v>
      </c>
      <c r="J148" t="s">
        <v>332</v>
      </c>
      <c r="K148" t="s">
        <v>69</v>
      </c>
      <c r="L148" t="s">
        <v>69</v>
      </c>
      <c r="M148" t="s">
        <v>69</v>
      </c>
      <c r="N148" t="s">
        <v>69</v>
      </c>
      <c r="O148" t="s">
        <v>69</v>
      </c>
      <c r="P148" t="s">
        <v>69</v>
      </c>
      <c r="Q148" t="s">
        <v>69</v>
      </c>
      <c r="R148" t="s">
        <v>69</v>
      </c>
      <c r="S148" t="s">
        <v>69</v>
      </c>
      <c r="T148" t="s">
        <v>1408</v>
      </c>
      <c r="U148" t="s">
        <v>1409</v>
      </c>
      <c r="V148" t="s">
        <v>69</v>
      </c>
      <c r="W148" t="s">
        <v>69</v>
      </c>
      <c r="X148" t="s">
        <v>69</v>
      </c>
      <c r="Y148" t="s">
        <v>69</v>
      </c>
      <c r="Z148" t="s">
        <v>69</v>
      </c>
      <c r="AA148" t="s">
        <v>69</v>
      </c>
      <c r="AB148" t="s">
        <v>69</v>
      </c>
      <c r="AC148" t="s">
        <v>69</v>
      </c>
      <c r="AD148" t="s">
        <v>69</v>
      </c>
      <c r="AE148" t="s">
        <v>69</v>
      </c>
      <c r="AF148">
        <v>9</v>
      </c>
      <c r="AG148">
        <v>9</v>
      </c>
      <c r="AH148" t="s">
        <v>69</v>
      </c>
      <c r="AI148" t="s">
        <v>69</v>
      </c>
      <c r="AJ148" t="s">
        <v>69</v>
      </c>
      <c r="AK148" t="s">
        <v>69</v>
      </c>
      <c r="AL148" t="s">
        <v>69</v>
      </c>
      <c r="AM148" t="s">
        <v>69</v>
      </c>
      <c r="AN148" t="s">
        <v>69</v>
      </c>
      <c r="AO148" t="s">
        <v>69</v>
      </c>
      <c r="AP148" t="s">
        <v>69</v>
      </c>
      <c r="AQ148" t="s">
        <v>69</v>
      </c>
      <c r="AR148" t="s">
        <v>419</v>
      </c>
      <c r="AS148">
        <v>2018</v>
      </c>
      <c r="AT148">
        <v>121</v>
      </c>
      <c r="AU148" t="s">
        <v>69</v>
      </c>
      <c r="AV148" t="s">
        <v>69</v>
      </c>
      <c r="AW148" t="s">
        <v>69</v>
      </c>
      <c r="AX148" t="s">
        <v>69</v>
      </c>
      <c r="AY148" t="s">
        <v>69</v>
      </c>
      <c r="AZ148">
        <v>61</v>
      </c>
      <c r="BA148">
        <v>70</v>
      </c>
      <c r="BB148" t="s">
        <v>69</v>
      </c>
      <c r="BC148" t="s">
        <v>1410</v>
      </c>
      <c r="BD148" t="s">
        <v>69</v>
      </c>
      <c r="BE148" t="s">
        <v>69</v>
      </c>
      <c r="BF148" t="s">
        <v>69</v>
      </c>
      <c r="BG148" t="s">
        <v>69</v>
      </c>
      <c r="BH148" t="s">
        <v>69</v>
      </c>
      <c r="BI148" t="s">
        <v>69</v>
      </c>
      <c r="BJ148" t="s">
        <v>1411</v>
      </c>
      <c r="BK148">
        <v>29242165</v>
      </c>
      <c r="BL148" t="s">
        <v>69</v>
      </c>
      <c r="BM148" t="s">
        <v>69</v>
      </c>
      <c r="BN148" t="s">
        <v>69</v>
      </c>
      <c r="BO148" t="s">
        <v>69</v>
      </c>
      <c r="BP148" t="s">
        <v>69</v>
      </c>
    </row>
    <row r="149" spans="1:68" x14ac:dyDescent="0.25">
      <c r="A149" t="s">
        <v>67</v>
      </c>
      <c r="B149" t="s">
        <v>1412</v>
      </c>
      <c r="C149" t="s">
        <v>69</v>
      </c>
      <c r="D149" t="s">
        <v>69</v>
      </c>
      <c r="E149" t="s">
        <v>69</v>
      </c>
      <c r="F149" t="s">
        <v>1413</v>
      </c>
      <c r="G149" t="s">
        <v>69</v>
      </c>
      <c r="H149" t="s">
        <v>69</v>
      </c>
      <c r="I149" t="s">
        <v>1414</v>
      </c>
      <c r="J149" t="s">
        <v>376</v>
      </c>
      <c r="K149" t="s">
        <v>69</v>
      </c>
      <c r="L149" t="s">
        <v>69</v>
      </c>
      <c r="M149" t="s">
        <v>69</v>
      </c>
      <c r="N149" t="s">
        <v>69</v>
      </c>
      <c r="O149" t="s">
        <v>69</v>
      </c>
      <c r="P149" t="s">
        <v>69</v>
      </c>
      <c r="Q149" t="s">
        <v>69</v>
      </c>
      <c r="R149" t="s">
        <v>69</v>
      </c>
      <c r="S149" t="s">
        <v>69</v>
      </c>
      <c r="T149" t="s">
        <v>1415</v>
      </c>
      <c r="U149" t="s">
        <v>1416</v>
      </c>
      <c r="V149" t="s">
        <v>69</v>
      </c>
      <c r="W149" t="s">
        <v>69</v>
      </c>
      <c r="X149" t="s">
        <v>69</v>
      </c>
      <c r="Y149" t="s">
        <v>69</v>
      </c>
      <c r="Z149" t="s">
        <v>69</v>
      </c>
      <c r="AA149" t="s">
        <v>69</v>
      </c>
      <c r="AB149" t="s">
        <v>69</v>
      </c>
      <c r="AC149" t="s">
        <v>69</v>
      </c>
      <c r="AD149" t="s">
        <v>69</v>
      </c>
      <c r="AE149" t="s">
        <v>69</v>
      </c>
      <c r="AF149">
        <v>8</v>
      </c>
      <c r="AG149">
        <v>8</v>
      </c>
      <c r="AH149" t="s">
        <v>69</v>
      </c>
      <c r="AI149" t="s">
        <v>69</v>
      </c>
      <c r="AJ149" t="s">
        <v>69</v>
      </c>
      <c r="AK149" t="s">
        <v>69</v>
      </c>
      <c r="AL149" t="s">
        <v>69</v>
      </c>
      <c r="AM149" t="s">
        <v>69</v>
      </c>
      <c r="AN149" t="s">
        <v>69</v>
      </c>
      <c r="AO149" t="s">
        <v>69</v>
      </c>
      <c r="AP149" t="s">
        <v>69</v>
      </c>
      <c r="AQ149" t="s">
        <v>69</v>
      </c>
      <c r="AR149" t="s">
        <v>448</v>
      </c>
      <c r="AS149">
        <v>2018</v>
      </c>
      <c r="AT149">
        <v>105</v>
      </c>
      <c r="AU149">
        <v>3</v>
      </c>
      <c r="AV149" t="s">
        <v>69</v>
      </c>
      <c r="AW149" t="s">
        <v>69</v>
      </c>
      <c r="AX149" t="s">
        <v>579</v>
      </c>
      <c r="AY149" t="s">
        <v>69</v>
      </c>
      <c r="AZ149">
        <v>315</v>
      </c>
      <c r="BA149">
        <v>329</v>
      </c>
      <c r="BB149" t="s">
        <v>69</v>
      </c>
      <c r="BC149" t="s">
        <v>1417</v>
      </c>
      <c r="BD149" t="s">
        <v>69</v>
      </c>
      <c r="BE149" t="s">
        <v>69</v>
      </c>
      <c r="BF149" t="s">
        <v>69</v>
      </c>
      <c r="BG149" t="s">
        <v>69</v>
      </c>
      <c r="BH149" t="s">
        <v>69</v>
      </c>
      <c r="BI149" t="s">
        <v>69</v>
      </c>
      <c r="BJ149" t="s">
        <v>1418</v>
      </c>
      <c r="BK149">
        <v>29722901</v>
      </c>
      <c r="BL149" t="s">
        <v>251</v>
      </c>
      <c r="BM149" t="s">
        <v>69</v>
      </c>
      <c r="BN149" t="s">
        <v>69</v>
      </c>
      <c r="BO149" t="s">
        <v>69</v>
      </c>
      <c r="BP149" t="s">
        <v>69</v>
      </c>
    </row>
    <row r="150" spans="1:68" x14ac:dyDescent="0.25">
      <c r="A150" t="s">
        <v>67</v>
      </c>
      <c r="B150" t="s">
        <v>1419</v>
      </c>
      <c r="C150" t="s">
        <v>69</v>
      </c>
      <c r="D150" t="s">
        <v>69</v>
      </c>
      <c r="E150" t="s">
        <v>69</v>
      </c>
      <c r="F150" t="s">
        <v>1420</v>
      </c>
      <c r="G150" t="s">
        <v>69</v>
      </c>
      <c r="H150" t="s">
        <v>69</v>
      </c>
      <c r="I150" t="s">
        <v>1421</v>
      </c>
      <c r="J150" t="s">
        <v>376</v>
      </c>
      <c r="K150" t="s">
        <v>69</v>
      </c>
      <c r="L150" t="s">
        <v>69</v>
      </c>
      <c r="M150" t="s">
        <v>69</v>
      </c>
      <c r="N150" t="s">
        <v>69</v>
      </c>
      <c r="O150" t="s">
        <v>69</v>
      </c>
      <c r="P150" t="s">
        <v>69</v>
      </c>
      <c r="Q150" t="s">
        <v>69</v>
      </c>
      <c r="R150" t="s">
        <v>69</v>
      </c>
      <c r="S150" t="s">
        <v>69</v>
      </c>
      <c r="T150" t="s">
        <v>1422</v>
      </c>
      <c r="U150" t="s">
        <v>1423</v>
      </c>
      <c r="V150" t="s">
        <v>69</v>
      </c>
      <c r="W150" t="s">
        <v>69</v>
      </c>
      <c r="X150" t="s">
        <v>69</v>
      </c>
      <c r="Y150" t="s">
        <v>69</v>
      </c>
      <c r="Z150" t="s">
        <v>1424</v>
      </c>
      <c r="AA150" t="s">
        <v>69</v>
      </c>
      <c r="AB150" t="s">
        <v>69</v>
      </c>
      <c r="AC150" t="s">
        <v>69</v>
      </c>
      <c r="AD150" t="s">
        <v>69</v>
      </c>
      <c r="AE150" t="s">
        <v>69</v>
      </c>
      <c r="AF150">
        <v>6</v>
      </c>
      <c r="AG150">
        <v>6</v>
      </c>
      <c r="AH150" t="s">
        <v>69</v>
      </c>
      <c r="AI150" t="s">
        <v>69</v>
      </c>
      <c r="AJ150" t="s">
        <v>69</v>
      </c>
      <c r="AK150" t="s">
        <v>69</v>
      </c>
      <c r="AL150" t="s">
        <v>69</v>
      </c>
      <c r="AM150" t="s">
        <v>69</v>
      </c>
      <c r="AN150" t="s">
        <v>69</v>
      </c>
      <c r="AO150" t="s">
        <v>69</v>
      </c>
      <c r="AP150" t="s">
        <v>69</v>
      </c>
      <c r="AQ150" t="s">
        <v>69</v>
      </c>
      <c r="AR150" t="s">
        <v>448</v>
      </c>
      <c r="AS150">
        <v>2018</v>
      </c>
      <c r="AT150">
        <v>105</v>
      </c>
      <c r="AU150">
        <v>3</v>
      </c>
      <c r="AV150" t="s">
        <v>69</v>
      </c>
      <c r="AW150" t="s">
        <v>69</v>
      </c>
      <c r="AX150" t="s">
        <v>579</v>
      </c>
      <c r="AY150" t="s">
        <v>69</v>
      </c>
      <c r="AZ150">
        <v>536</v>
      </c>
      <c r="BA150">
        <v>548</v>
      </c>
      <c r="BB150" t="s">
        <v>69</v>
      </c>
      <c r="BC150" t="s">
        <v>1425</v>
      </c>
      <c r="BD150" t="s">
        <v>69</v>
      </c>
      <c r="BE150" t="s">
        <v>69</v>
      </c>
      <c r="BF150" t="s">
        <v>69</v>
      </c>
      <c r="BG150" t="s">
        <v>69</v>
      </c>
      <c r="BH150" t="s">
        <v>69</v>
      </c>
      <c r="BI150" t="s">
        <v>69</v>
      </c>
      <c r="BJ150" t="s">
        <v>1426</v>
      </c>
      <c r="BK150">
        <v>29672830</v>
      </c>
      <c r="BL150" t="s">
        <v>251</v>
      </c>
      <c r="BM150" t="s">
        <v>69</v>
      </c>
      <c r="BN150" t="s">
        <v>69</v>
      </c>
      <c r="BO150" t="s">
        <v>69</v>
      </c>
      <c r="BP150" t="s">
        <v>69</v>
      </c>
    </row>
    <row r="151" spans="1:68" x14ac:dyDescent="0.25">
      <c r="A151" t="s">
        <v>67</v>
      </c>
      <c r="B151" t="s">
        <v>1427</v>
      </c>
      <c r="C151" t="s">
        <v>69</v>
      </c>
      <c r="D151" t="s">
        <v>69</v>
      </c>
      <c r="E151" t="s">
        <v>69</v>
      </c>
      <c r="F151" t="s">
        <v>1428</v>
      </c>
      <c r="G151" t="s">
        <v>69</v>
      </c>
      <c r="H151" t="s">
        <v>69</v>
      </c>
      <c r="I151" t="s">
        <v>1429</v>
      </c>
      <c r="J151" t="s">
        <v>72</v>
      </c>
      <c r="K151" t="s">
        <v>69</v>
      </c>
      <c r="L151" t="s">
        <v>69</v>
      </c>
      <c r="M151" t="s">
        <v>69</v>
      </c>
      <c r="N151" t="s">
        <v>69</v>
      </c>
      <c r="O151" t="s">
        <v>69</v>
      </c>
      <c r="P151" t="s">
        <v>69</v>
      </c>
      <c r="Q151" t="s">
        <v>69</v>
      </c>
      <c r="R151" t="s">
        <v>69</v>
      </c>
      <c r="S151" t="s">
        <v>69</v>
      </c>
      <c r="T151" t="s">
        <v>1430</v>
      </c>
      <c r="U151" t="s">
        <v>1431</v>
      </c>
      <c r="V151" t="s">
        <v>69</v>
      </c>
      <c r="W151" t="s">
        <v>69</v>
      </c>
      <c r="X151" t="s">
        <v>69</v>
      </c>
      <c r="Y151" t="s">
        <v>69</v>
      </c>
      <c r="Z151" t="s">
        <v>1432</v>
      </c>
      <c r="AA151" t="s">
        <v>1433</v>
      </c>
      <c r="AB151" t="s">
        <v>69</v>
      </c>
      <c r="AC151" t="s">
        <v>69</v>
      </c>
      <c r="AD151" t="s">
        <v>69</v>
      </c>
      <c r="AE151" t="s">
        <v>69</v>
      </c>
      <c r="AF151">
        <v>10</v>
      </c>
      <c r="AG151">
        <v>10</v>
      </c>
      <c r="AH151" t="s">
        <v>69</v>
      </c>
      <c r="AI151" t="s">
        <v>69</v>
      </c>
      <c r="AJ151" t="s">
        <v>69</v>
      </c>
      <c r="AK151" t="s">
        <v>69</v>
      </c>
      <c r="AL151" t="s">
        <v>69</v>
      </c>
      <c r="AM151" t="s">
        <v>69</v>
      </c>
      <c r="AN151" t="s">
        <v>69</v>
      </c>
      <c r="AO151" t="s">
        <v>69</v>
      </c>
      <c r="AP151" t="s">
        <v>69</v>
      </c>
      <c r="AQ151" t="s">
        <v>69</v>
      </c>
      <c r="AR151" t="s">
        <v>448</v>
      </c>
      <c r="AS151">
        <v>2018</v>
      </c>
      <c r="AT151">
        <v>27</v>
      </c>
      <c r="AU151">
        <v>5</v>
      </c>
      <c r="AV151" t="s">
        <v>69</v>
      </c>
      <c r="AW151" t="s">
        <v>69</v>
      </c>
      <c r="AX151" t="s">
        <v>69</v>
      </c>
      <c r="AY151" t="s">
        <v>69</v>
      </c>
      <c r="AZ151">
        <v>1214</v>
      </c>
      <c r="BA151">
        <v>1228</v>
      </c>
      <c r="BB151" t="s">
        <v>69</v>
      </c>
      <c r="BC151" t="s">
        <v>1434</v>
      </c>
      <c r="BD151" t="s">
        <v>69</v>
      </c>
      <c r="BE151" t="s">
        <v>69</v>
      </c>
      <c r="BF151" t="s">
        <v>69</v>
      </c>
      <c r="BG151" t="s">
        <v>69</v>
      </c>
      <c r="BH151" t="s">
        <v>69</v>
      </c>
      <c r="BI151" t="s">
        <v>69</v>
      </c>
      <c r="BJ151" t="s">
        <v>1435</v>
      </c>
      <c r="BK151">
        <v>29134729</v>
      </c>
      <c r="BL151" t="s">
        <v>191</v>
      </c>
      <c r="BM151" t="s">
        <v>69</v>
      </c>
      <c r="BN151" t="s">
        <v>69</v>
      </c>
      <c r="BO151" t="s">
        <v>69</v>
      </c>
      <c r="BP151" t="s">
        <v>69</v>
      </c>
    </row>
    <row r="152" spans="1:68" x14ac:dyDescent="0.25">
      <c r="A152" t="s">
        <v>67</v>
      </c>
      <c r="B152" t="s">
        <v>1436</v>
      </c>
      <c r="C152" t="s">
        <v>69</v>
      </c>
      <c r="D152" t="s">
        <v>69</v>
      </c>
      <c r="E152" t="s">
        <v>69</v>
      </c>
      <c r="F152" t="s">
        <v>1437</v>
      </c>
      <c r="G152" t="s">
        <v>69</v>
      </c>
      <c r="H152" t="s">
        <v>69</v>
      </c>
      <c r="I152" t="s">
        <v>1438</v>
      </c>
      <c r="J152" t="s">
        <v>72</v>
      </c>
      <c r="K152" t="s">
        <v>69</v>
      </c>
      <c r="L152" t="s">
        <v>69</v>
      </c>
      <c r="M152" t="s">
        <v>69</v>
      </c>
      <c r="N152" t="s">
        <v>69</v>
      </c>
      <c r="O152" t="s">
        <v>69</v>
      </c>
      <c r="P152" t="s">
        <v>69</v>
      </c>
      <c r="Q152" t="s">
        <v>69</v>
      </c>
      <c r="R152" t="s">
        <v>69</v>
      </c>
      <c r="S152" t="s">
        <v>69</v>
      </c>
      <c r="T152" t="s">
        <v>1439</v>
      </c>
      <c r="U152" t="s">
        <v>1440</v>
      </c>
      <c r="V152" t="s">
        <v>69</v>
      </c>
      <c r="W152" t="s">
        <v>69</v>
      </c>
      <c r="X152" t="s">
        <v>69</v>
      </c>
      <c r="Y152" t="s">
        <v>69</v>
      </c>
      <c r="Z152" t="s">
        <v>1441</v>
      </c>
      <c r="AA152" t="s">
        <v>1442</v>
      </c>
      <c r="AB152" t="s">
        <v>69</v>
      </c>
      <c r="AC152" t="s">
        <v>69</v>
      </c>
      <c r="AD152" t="s">
        <v>69</v>
      </c>
      <c r="AE152" t="s">
        <v>69</v>
      </c>
      <c r="AF152">
        <v>14</v>
      </c>
      <c r="AG152">
        <v>14</v>
      </c>
      <c r="AH152" t="s">
        <v>69</v>
      </c>
      <c r="AI152" t="s">
        <v>69</v>
      </c>
      <c r="AJ152" t="s">
        <v>69</v>
      </c>
      <c r="AK152" t="s">
        <v>69</v>
      </c>
      <c r="AL152" t="s">
        <v>69</v>
      </c>
      <c r="AM152" t="s">
        <v>69</v>
      </c>
      <c r="AN152" t="s">
        <v>69</v>
      </c>
      <c r="AO152" t="s">
        <v>69</v>
      </c>
      <c r="AP152" t="s">
        <v>69</v>
      </c>
      <c r="AQ152" t="s">
        <v>69</v>
      </c>
      <c r="AR152" t="s">
        <v>448</v>
      </c>
      <c r="AS152">
        <v>2018</v>
      </c>
      <c r="AT152">
        <v>27</v>
      </c>
      <c r="AU152">
        <v>5</v>
      </c>
      <c r="AV152" t="s">
        <v>69</v>
      </c>
      <c r="AW152" t="s">
        <v>69</v>
      </c>
      <c r="AX152" t="s">
        <v>69</v>
      </c>
      <c r="AY152" t="s">
        <v>69</v>
      </c>
      <c r="AZ152">
        <v>1229</v>
      </c>
      <c r="BA152">
        <v>1244</v>
      </c>
      <c r="BB152" t="s">
        <v>69</v>
      </c>
      <c r="BC152" t="s">
        <v>1443</v>
      </c>
      <c r="BD152" t="s">
        <v>69</v>
      </c>
      <c r="BE152" t="s">
        <v>69</v>
      </c>
      <c r="BF152" t="s">
        <v>69</v>
      </c>
      <c r="BG152" t="s">
        <v>69</v>
      </c>
      <c r="BH152" t="s">
        <v>69</v>
      </c>
      <c r="BI152" t="s">
        <v>69</v>
      </c>
      <c r="BJ152" t="s">
        <v>1444</v>
      </c>
      <c r="BK152">
        <v>29411440</v>
      </c>
      <c r="BL152" t="s">
        <v>69</v>
      </c>
      <c r="BM152" t="s">
        <v>69</v>
      </c>
      <c r="BN152" t="s">
        <v>69</v>
      </c>
      <c r="BO152" t="s">
        <v>69</v>
      </c>
      <c r="BP152" t="s">
        <v>69</v>
      </c>
    </row>
    <row r="153" spans="1:68" x14ac:dyDescent="0.25">
      <c r="A153" t="s">
        <v>67</v>
      </c>
      <c r="B153" t="s">
        <v>1445</v>
      </c>
      <c r="C153" t="s">
        <v>69</v>
      </c>
      <c r="D153" t="s">
        <v>69</v>
      </c>
      <c r="E153" t="s">
        <v>69</v>
      </c>
      <c r="F153" t="s">
        <v>1446</v>
      </c>
      <c r="G153" t="s">
        <v>69</v>
      </c>
      <c r="H153" t="s">
        <v>69</v>
      </c>
      <c r="I153" t="s">
        <v>1447</v>
      </c>
      <c r="J153" t="s">
        <v>574</v>
      </c>
      <c r="K153" t="s">
        <v>69</v>
      </c>
      <c r="L153" t="s">
        <v>69</v>
      </c>
      <c r="M153" t="s">
        <v>69</v>
      </c>
      <c r="N153" t="s">
        <v>69</v>
      </c>
      <c r="O153" t="s">
        <v>69</v>
      </c>
      <c r="P153" t="s">
        <v>69</v>
      </c>
      <c r="Q153" t="s">
        <v>69</v>
      </c>
      <c r="R153" t="s">
        <v>69</v>
      </c>
      <c r="S153" t="s">
        <v>69</v>
      </c>
      <c r="T153" t="s">
        <v>1448</v>
      </c>
      <c r="U153" t="s">
        <v>1449</v>
      </c>
      <c r="V153" t="s">
        <v>69</v>
      </c>
      <c r="W153" t="s">
        <v>69</v>
      </c>
      <c r="X153" t="s">
        <v>69</v>
      </c>
      <c r="Y153" t="s">
        <v>69</v>
      </c>
      <c r="Z153" t="s">
        <v>1450</v>
      </c>
      <c r="AA153" t="s">
        <v>1451</v>
      </c>
      <c r="AB153" t="s">
        <v>69</v>
      </c>
      <c r="AC153" t="s">
        <v>69</v>
      </c>
      <c r="AD153" t="s">
        <v>69</v>
      </c>
      <c r="AE153" t="s">
        <v>69</v>
      </c>
      <c r="AF153">
        <v>15</v>
      </c>
      <c r="AG153">
        <v>16</v>
      </c>
      <c r="AH153" t="s">
        <v>69</v>
      </c>
      <c r="AI153" t="s">
        <v>69</v>
      </c>
      <c r="AJ153" t="s">
        <v>69</v>
      </c>
      <c r="AK153" t="s">
        <v>69</v>
      </c>
      <c r="AL153" t="s">
        <v>69</v>
      </c>
      <c r="AM153" t="s">
        <v>69</v>
      </c>
      <c r="AN153" t="s">
        <v>69</v>
      </c>
      <c r="AO153" t="s">
        <v>69</v>
      </c>
      <c r="AP153" t="s">
        <v>69</v>
      </c>
      <c r="AQ153" t="s">
        <v>69</v>
      </c>
      <c r="AR153" t="s">
        <v>448</v>
      </c>
      <c r="AS153">
        <v>2018</v>
      </c>
      <c r="AT153">
        <v>217</v>
      </c>
      <c r="AU153">
        <v>4</v>
      </c>
      <c r="AV153" t="s">
        <v>69</v>
      </c>
      <c r="AW153" t="s">
        <v>69</v>
      </c>
      <c r="AX153" t="s">
        <v>69</v>
      </c>
      <c r="AY153" t="s">
        <v>69</v>
      </c>
      <c r="AZ153">
        <v>1726</v>
      </c>
      <c r="BA153">
        <v>1736</v>
      </c>
      <c r="BB153" t="s">
        <v>69</v>
      </c>
      <c r="BC153" t="s">
        <v>1452</v>
      </c>
      <c r="BD153" t="s">
        <v>69</v>
      </c>
      <c r="BE153" t="s">
        <v>69</v>
      </c>
      <c r="BF153" t="s">
        <v>69</v>
      </c>
      <c r="BG153" t="s">
        <v>69</v>
      </c>
      <c r="BH153" t="s">
        <v>69</v>
      </c>
      <c r="BI153" t="s">
        <v>69</v>
      </c>
      <c r="BJ153" t="s">
        <v>1453</v>
      </c>
      <c r="BK153">
        <v>29178135</v>
      </c>
      <c r="BL153" t="s">
        <v>524</v>
      </c>
      <c r="BM153" t="s">
        <v>69</v>
      </c>
      <c r="BN153" t="s">
        <v>69</v>
      </c>
      <c r="BO153" t="s">
        <v>69</v>
      </c>
      <c r="BP153" t="s">
        <v>69</v>
      </c>
    </row>
    <row r="154" spans="1:68" x14ac:dyDescent="0.25">
      <c r="A154" t="s">
        <v>67</v>
      </c>
      <c r="B154" t="s">
        <v>1454</v>
      </c>
      <c r="C154" t="s">
        <v>69</v>
      </c>
      <c r="D154" t="s">
        <v>69</v>
      </c>
      <c r="E154" t="s">
        <v>69</v>
      </c>
      <c r="F154" t="s">
        <v>1455</v>
      </c>
      <c r="G154" t="s">
        <v>69</v>
      </c>
      <c r="H154" t="s">
        <v>69</v>
      </c>
      <c r="I154" t="s">
        <v>1456</v>
      </c>
      <c r="J154" t="s">
        <v>1457</v>
      </c>
      <c r="K154" t="s">
        <v>69</v>
      </c>
      <c r="L154" t="s">
        <v>69</v>
      </c>
      <c r="M154" t="s">
        <v>69</v>
      </c>
      <c r="N154" t="s">
        <v>69</v>
      </c>
      <c r="O154" t="s">
        <v>69</v>
      </c>
      <c r="P154" t="s">
        <v>69</v>
      </c>
      <c r="Q154" t="s">
        <v>69</v>
      </c>
      <c r="R154" t="s">
        <v>69</v>
      </c>
      <c r="S154" t="s">
        <v>69</v>
      </c>
      <c r="T154" t="s">
        <v>1458</v>
      </c>
      <c r="U154" t="s">
        <v>1459</v>
      </c>
      <c r="V154" t="s">
        <v>69</v>
      </c>
      <c r="W154" t="s">
        <v>69</v>
      </c>
      <c r="X154" t="s">
        <v>69</v>
      </c>
      <c r="Y154" t="s">
        <v>69</v>
      </c>
      <c r="Z154" t="s">
        <v>1460</v>
      </c>
      <c r="AA154" t="s">
        <v>1461</v>
      </c>
      <c r="AB154" t="s">
        <v>69</v>
      </c>
      <c r="AC154" t="s">
        <v>69</v>
      </c>
      <c r="AD154" t="s">
        <v>69</v>
      </c>
      <c r="AE154" t="s">
        <v>69</v>
      </c>
      <c r="AF154">
        <v>7</v>
      </c>
      <c r="AG154">
        <v>7</v>
      </c>
      <c r="AH154" t="s">
        <v>69</v>
      </c>
      <c r="AI154" t="s">
        <v>69</v>
      </c>
      <c r="AJ154" t="s">
        <v>69</v>
      </c>
      <c r="AK154" t="s">
        <v>69</v>
      </c>
      <c r="AL154" t="s">
        <v>69</v>
      </c>
      <c r="AM154" t="s">
        <v>69</v>
      </c>
      <c r="AN154" t="s">
        <v>69</v>
      </c>
      <c r="AO154" t="s">
        <v>69</v>
      </c>
      <c r="AP154" t="s">
        <v>69</v>
      </c>
      <c r="AQ154" t="s">
        <v>69</v>
      </c>
      <c r="AR154" t="s">
        <v>448</v>
      </c>
      <c r="AS154">
        <v>2018</v>
      </c>
      <c r="AT154">
        <v>24</v>
      </c>
      <c r="AU154">
        <v>3</v>
      </c>
      <c r="AV154" t="s">
        <v>69</v>
      </c>
      <c r="AW154" t="s">
        <v>69</v>
      </c>
      <c r="AX154" t="s">
        <v>69</v>
      </c>
      <c r="AY154" t="s">
        <v>69</v>
      </c>
      <c r="AZ154">
        <v>325</v>
      </c>
      <c r="BA154">
        <v>340</v>
      </c>
      <c r="BB154" t="s">
        <v>69</v>
      </c>
      <c r="BC154" t="s">
        <v>1462</v>
      </c>
      <c r="BD154" t="s">
        <v>69</v>
      </c>
      <c r="BE154" t="s">
        <v>69</v>
      </c>
      <c r="BF154" t="s">
        <v>69</v>
      </c>
      <c r="BG154" t="s">
        <v>69</v>
      </c>
      <c r="BH154" t="s">
        <v>69</v>
      </c>
      <c r="BI154" t="s">
        <v>69</v>
      </c>
      <c r="BJ154" t="s">
        <v>1463</v>
      </c>
      <c r="BK154" t="s">
        <v>69</v>
      </c>
      <c r="BL154" t="s">
        <v>1464</v>
      </c>
      <c r="BM154" t="s">
        <v>69</v>
      </c>
      <c r="BN154" t="s">
        <v>69</v>
      </c>
      <c r="BO154" t="s">
        <v>69</v>
      </c>
      <c r="BP154" t="s">
        <v>69</v>
      </c>
    </row>
    <row r="155" spans="1:68" x14ac:dyDescent="0.25">
      <c r="A155" t="s">
        <v>67</v>
      </c>
      <c r="B155" t="s">
        <v>1465</v>
      </c>
      <c r="C155" t="s">
        <v>69</v>
      </c>
      <c r="D155" t="s">
        <v>69</v>
      </c>
      <c r="E155" t="s">
        <v>69</v>
      </c>
      <c r="F155" t="s">
        <v>1466</v>
      </c>
      <c r="G155" t="s">
        <v>69</v>
      </c>
      <c r="H155" t="s">
        <v>69</v>
      </c>
      <c r="I155" t="s">
        <v>1467</v>
      </c>
      <c r="J155" t="s">
        <v>111</v>
      </c>
      <c r="K155" t="s">
        <v>69</v>
      </c>
      <c r="L155" t="s">
        <v>69</v>
      </c>
      <c r="M155" t="s">
        <v>69</v>
      </c>
      <c r="N155" t="s">
        <v>69</v>
      </c>
      <c r="O155" t="s">
        <v>69</v>
      </c>
      <c r="P155" t="s">
        <v>69</v>
      </c>
      <c r="Q155" t="s">
        <v>69</v>
      </c>
      <c r="R155" t="s">
        <v>69</v>
      </c>
      <c r="S155" t="s">
        <v>69</v>
      </c>
      <c r="T155" t="s">
        <v>1468</v>
      </c>
      <c r="U155" t="s">
        <v>1469</v>
      </c>
      <c r="V155" t="s">
        <v>69</v>
      </c>
      <c r="W155" t="s">
        <v>69</v>
      </c>
      <c r="X155" t="s">
        <v>69</v>
      </c>
      <c r="Y155" t="s">
        <v>69</v>
      </c>
      <c r="Z155" t="s">
        <v>69</v>
      </c>
      <c r="AA155" t="s">
        <v>1470</v>
      </c>
      <c r="AB155" t="s">
        <v>69</v>
      </c>
      <c r="AC155" t="s">
        <v>69</v>
      </c>
      <c r="AD155" t="s">
        <v>69</v>
      </c>
      <c r="AE155" t="s">
        <v>69</v>
      </c>
      <c r="AF155">
        <v>14</v>
      </c>
      <c r="AG155">
        <v>14</v>
      </c>
      <c r="AH155" t="s">
        <v>69</v>
      </c>
      <c r="AI155" t="s">
        <v>69</v>
      </c>
      <c r="AJ155" t="s">
        <v>69</v>
      </c>
      <c r="AK155" t="s">
        <v>69</v>
      </c>
      <c r="AL155" t="s">
        <v>69</v>
      </c>
      <c r="AM155" t="s">
        <v>69</v>
      </c>
      <c r="AN155" t="s">
        <v>69</v>
      </c>
      <c r="AO155" t="s">
        <v>69</v>
      </c>
      <c r="AP155" t="s">
        <v>69</v>
      </c>
      <c r="AQ155" t="s">
        <v>69</v>
      </c>
      <c r="AR155" t="s">
        <v>466</v>
      </c>
      <c r="AS155">
        <v>2018</v>
      </c>
      <c r="AT155">
        <v>45</v>
      </c>
      <c r="AU155">
        <v>2</v>
      </c>
      <c r="AV155" t="s">
        <v>69</v>
      </c>
      <c r="AW155" t="s">
        <v>69</v>
      </c>
      <c r="AX155" t="s">
        <v>69</v>
      </c>
      <c r="AY155" t="s">
        <v>69</v>
      </c>
      <c r="AZ155">
        <v>304</v>
      </c>
      <c r="BA155">
        <v>317</v>
      </c>
      <c r="BB155" t="s">
        <v>69</v>
      </c>
      <c r="BC155" t="s">
        <v>1471</v>
      </c>
      <c r="BD155" t="s">
        <v>69</v>
      </c>
      <c r="BE155" t="s">
        <v>69</v>
      </c>
      <c r="BF155" t="s">
        <v>69</v>
      </c>
      <c r="BG155" t="s">
        <v>69</v>
      </c>
      <c r="BH155" t="s">
        <v>69</v>
      </c>
      <c r="BI155" t="s">
        <v>69</v>
      </c>
      <c r="BJ155" t="s">
        <v>1472</v>
      </c>
      <c r="BK155" t="s">
        <v>69</v>
      </c>
      <c r="BL155" t="s">
        <v>524</v>
      </c>
      <c r="BM155" t="s">
        <v>69</v>
      </c>
      <c r="BN155" t="s">
        <v>69</v>
      </c>
      <c r="BO155" t="s">
        <v>69</v>
      </c>
      <c r="BP155" t="s">
        <v>69</v>
      </c>
    </row>
    <row r="156" spans="1:68" x14ac:dyDescent="0.25">
      <c r="A156" t="s">
        <v>67</v>
      </c>
      <c r="B156" t="s">
        <v>1473</v>
      </c>
      <c r="C156" t="s">
        <v>69</v>
      </c>
      <c r="D156" t="s">
        <v>69</v>
      </c>
      <c r="E156" t="s">
        <v>69</v>
      </c>
      <c r="F156" t="s">
        <v>1474</v>
      </c>
      <c r="G156" t="s">
        <v>69</v>
      </c>
      <c r="H156" t="s">
        <v>69</v>
      </c>
      <c r="I156" t="s">
        <v>1475</v>
      </c>
      <c r="J156" t="s">
        <v>1476</v>
      </c>
      <c r="K156" t="s">
        <v>69</v>
      </c>
      <c r="L156" t="s">
        <v>69</v>
      </c>
      <c r="M156" t="s">
        <v>69</v>
      </c>
      <c r="N156" t="s">
        <v>69</v>
      </c>
      <c r="O156" t="s">
        <v>69</v>
      </c>
      <c r="P156" t="s">
        <v>69</v>
      </c>
      <c r="Q156" t="s">
        <v>69</v>
      </c>
      <c r="R156" t="s">
        <v>69</v>
      </c>
      <c r="S156" t="s">
        <v>69</v>
      </c>
      <c r="T156" t="s">
        <v>1477</v>
      </c>
      <c r="U156" t="s">
        <v>1478</v>
      </c>
      <c r="V156" t="s">
        <v>69</v>
      </c>
      <c r="W156" t="s">
        <v>69</v>
      </c>
      <c r="X156" t="s">
        <v>69</v>
      </c>
      <c r="Y156" t="s">
        <v>69</v>
      </c>
      <c r="Z156" t="s">
        <v>1479</v>
      </c>
      <c r="AA156" t="s">
        <v>1480</v>
      </c>
      <c r="AB156" t="s">
        <v>69</v>
      </c>
      <c r="AC156" t="s">
        <v>69</v>
      </c>
      <c r="AD156" t="s">
        <v>69</v>
      </c>
      <c r="AE156" t="s">
        <v>69</v>
      </c>
      <c r="AF156">
        <v>4</v>
      </c>
      <c r="AG156">
        <v>4</v>
      </c>
      <c r="AH156" t="s">
        <v>69</v>
      </c>
      <c r="AI156" t="s">
        <v>69</v>
      </c>
      <c r="AJ156" t="s">
        <v>69</v>
      </c>
      <c r="AK156" t="s">
        <v>69</v>
      </c>
      <c r="AL156" t="s">
        <v>69</v>
      </c>
      <c r="AM156" t="s">
        <v>69</v>
      </c>
      <c r="AN156" t="s">
        <v>69</v>
      </c>
      <c r="AO156" t="s">
        <v>69</v>
      </c>
      <c r="AP156" t="s">
        <v>69</v>
      </c>
      <c r="AQ156" t="s">
        <v>69</v>
      </c>
      <c r="AR156" t="s">
        <v>69</v>
      </c>
      <c r="AS156">
        <v>2018</v>
      </c>
      <c r="AT156">
        <v>159</v>
      </c>
      <c r="AU156">
        <v>3</v>
      </c>
      <c r="AV156" t="s">
        <v>69</v>
      </c>
      <c r="AW156" t="s">
        <v>69</v>
      </c>
      <c r="AX156" t="s">
        <v>69</v>
      </c>
      <c r="AY156" t="s">
        <v>69</v>
      </c>
      <c r="AZ156">
        <v>167</v>
      </c>
      <c r="BA156">
        <v>190</v>
      </c>
      <c r="BB156" t="s">
        <v>69</v>
      </c>
      <c r="BC156" t="s">
        <v>69</v>
      </c>
      <c r="BD156" t="s">
        <v>69</v>
      </c>
      <c r="BE156" t="s">
        <v>69</v>
      </c>
      <c r="BF156" t="s">
        <v>69</v>
      </c>
      <c r="BG156" t="s">
        <v>69</v>
      </c>
      <c r="BH156" t="s">
        <v>69</v>
      </c>
      <c r="BI156" t="s">
        <v>69</v>
      </c>
      <c r="BJ156" t="s">
        <v>1481</v>
      </c>
      <c r="BK156" t="s">
        <v>69</v>
      </c>
      <c r="BL156" t="s">
        <v>69</v>
      </c>
      <c r="BM156" t="s">
        <v>69</v>
      </c>
      <c r="BN156" t="s">
        <v>69</v>
      </c>
      <c r="BO156" t="s">
        <v>69</v>
      </c>
      <c r="BP156" t="s">
        <v>69</v>
      </c>
    </row>
    <row r="157" spans="1:68" x14ac:dyDescent="0.25">
      <c r="A157" t="s">
        <v>67</v>
      </c>
      <c r="B157" t="s">
        <v>1482</v>
      </c>
      <c r="C157" t="s">
        <v>69</v>
      </c>
      <c r="D157" t="s">
        <v>69</v>
      </c>
      <c r="E157" t="s">
        <v>69</v>
      </c>
      <c r="F157" t="s">
        <v>1483</v>
      </c>
      <c r="G157" t="s">
        <v>69</v>
      </c>
      <c r="H157" t="s">
        <v>69</v>
      </c>
      <c r="I157" t="s">
        <v>1484</v>
      </c>
      <c r="J157" t="s">
        <v>416</v>
      </c>
      <c r="K157" t="s">
        <v>69</v>
      </c>
      <c r="L157" t="s">
        <v>69</v>
      </c>
      <c r="M157" t="s">
        <v>69</v>
      </c>
      <c r="N157" t="s">
        <v>69</v>
      </c>
      <c r="O157" t="s">
        <v>69</v>
      </c>
      <c r="P157" t="s">
        <v>69</v>
      </c>
      <c r="Q157" t="s">
        <v>69</v>
      </c>
      <c r="R157" t="s">
        <v>69</v>
      </c>
      <c r="S157" t="s">
        <v>69</v>
      </c>
      <c r="T157" t="s">
        <v>1485</v>
      </c>
      <c r="U157" t="s">
        <v>1486</v>
      </c>
      <c r="V157" t="s">
        <v>69</v>
      </c>
      <c r="W157" t="s">
        <v>69</v>
      </c>
      <c r="X157" t="s">
        <v>69</v>
      </c>
      <c r="Y157" t="s">
        <v>69</v>
      </c>
      <c r="Z157" t="s">
        <v>1487</v>
      </c>
      <c r="AA157" t="s">
        <v>1488</v>
      </c>
      <c r="AB157" t="s">
        <v>69</v>
      </c>
      <c r="AC157" t="s">
        <v>69</v>
      </c>
      <c r="AD157" t="s">
        <v>69</v>
      </c>
      <c r="AE157" t="s">
        <v>69</v>
      </c>
      <c r="AF157">
        <v>15</v>
      </c>
      <c r="AG157">
        <v>16</v>
      </c>
      <c r="AH157" t="s">
        <v>69</v>
      </c>
      <c r="AI157" t="s">
        <v>69</v>
      </c>
      <c r="AJ157" t="s">
        <v>69</v>
      </c>
      <c r="AK157" t="s">
        <v>69</v>
      </c>
      <c r="AL157" t="s">
        <v>69</v>
      </c>
      <c r="AM157" t="s">
        <v>69</v>
      </c>
      <c r="AN157" t="s">
        <v>69</v>
      </c>
      <c r="AO157" t="s">
        <v>69</v>
      </c>
      <c r="AP157" t="s">
        <v>69</v>
      </c>
      <c r="AQ157" t="s">
        <v>69</v>
      </c>
      <c r="AR157" t="s">
        <v>75</v>
      </c>
      <c r="AS157">
        <v>2018</v>
      </c>
      <c r="AT157">
        <v>35</v>
      </c>
      <c r="AU157">
        <v>1</v>
      </c>
      <c r="AV157" t="s">
        <v>69</v>
      </c>
      <c r="AW157" t="s">
        <v>69</v>
      </c>
      <c r="AX157" t="s">
        <v>69</v>
      </c>
      <c r="AY157" t="s">
        <v>69</v>
      </c>
      <c r="AZ157">
        <v>159</v>
      </c>
      <c r="BA157">
        <v>179</v>
      </c>
      <c r="BB157" t="s">
        <v>69</v>
      </c>
      <c r="BC157" t="s">
        <v>1489</v>
      </c>
      <c r="BD157" t="s">
        <v>69</v>
      </c>
      <c r="BE157" t="s">
        <v>69</v>
      </c>
      <c r="BF157" t="s">
        <v>69</v>
      </c>
      <c r="BG157" t="s">
        <v>69</v>
      </c>
      <c r="BH157" t="s">
        <v>69</v>
      </c>
      <c r="BI157" t="s">
        <v>69</v>
      </c>
      <c r="BJ157" t="s">
        <v>1490</v>
      </c>
      <c r="BK157">
        <v>29087487</v>
      </c>
      <c r="BL157" t="s">
        <v>191</v>
      </c>
      <c r="BM157" t="s">
        <v>69</v>
      </c>
      <c r="BN157" t="s">
        <v>69</v>
      </c>
      <c r="BO157" t="s">
        <v>69</v>
      </c>
      <c r="BP157" t="s">
        <v>69</v>
      </c>
    </row>
    <row r="158" spans="1:68" x14ac:dyDescent="0.25">
      <c r="A158" t="s">
        <v>67</v>
      </c>
      <c r="B158" t="s">
        <v>1491</v>
      </c>
      <c r="C158" t="s">
        <v>69</v>
      </c>
      <c r="D158" t="s">
        <v>69</v>
      </c>
      <c r="E158" t="s">
        <v>69</v>
      </c>
      <c r="F158" t="s">
        <v>1492</v>
      </c>
      <c r="G158" t="s">
        <v>69</v>
      </c>
      <c r="H158" t="s">
        <v>69</v>
      </c>
      <c r="I158" t="s">
        <v>1493</v>
      </c>
      <c r="J158" t="s">
        <v>544</v>
      </c>
      <c r="K158" t="s">
        <v>69</v>
      </c>
      <c r="L158" t="s">
        <v>69</v>
      </c>
      <c r="M158" t="s">
        <v>69</v>
      </c>
      <c r="N158" t="s">
        <v>69</v>
      </c>
      <c r="O158" t="s">
        <v>69</v>
      </c>
      <c r="P158" t="s">
        <v>69</v>
      </c>
      <c r="Q158" t="s">
        <v>69</v>
      </c>
      <c r="R158" t="s">
        <v>69</v>
      </c>
      <c r="S158" t="s">
        <v>69</v>
      </c>
      <c r="T158" t="s">
        <v>1494</v>
      </c>
      <c r="U158" t="s">
        <v>1495</v>
      </c>
      <c r="V158" t="s">
        <v>69</v>
      </c>
      <c r="W158" t="s">
        <v>69</v>
      </c>
      <c r="X158" t="s">
        <v>69</v>
      </c>
      <c r="Y158" t="s">
        <v>69</v>
      </c>
      <c r="Z158" t="s">
        <v>69</v>
      </c>
      <c r="AA158" t="s">
        <v>1496</v>
      </c>
      <c r="AB158" t="s">
        <v>69</v>
      </c>
      <c r="AC158" t="s">
        <v>69</v>
      </c>
      <c r="AD158" t="s">
        <v>69</v>
      </c>
      <c r="AE158" t="s">
        <v>69</v>
      </c>
      <c r="AF158">
        <v>41</v>
      </c>
      <c r="AG158">
        <v>42</v>
      </c>
      <c r="AH158" t="s">
        <v>69</v>
      </c>
      <c r="AI158" t="s">
        <v>69</v>
      </c>
      <c r="AJ158" t="s">
        <v>69</v>
      </c>
      <c r="AK158" t="s">
        <v>69</v>
      </c>
      <c r="AL158" t="s">
        <v>69</v>
      </c>
      <c r="AM158" t="s">
        <v>69</v>
      </c>
      <c r="AN158" t="s">
        <v>69</v>
      </c>
      <c r="AO158" t="s">
        <v>69</v>
      </c>
      <c r="AP158" t="s">
        <v>69</v>
      </c>
      <c r="AQ158" t="s">
        <v>69</v>
      </c>
      <c r="AR158" t="s">
        <v>75</v>
      </c>
      <c r="AS158">
        <v>2018</v>
      </c>
      <c r="AT158">
        <v>67</v>
      </c>
      <c r="AU158">
        <v>1</v>
      </c>
      <c r="AV158" t="s">
        <v>69</v>
      </c>
      <c r="AW158" t="s">
        <v>69</v>
      </c>
      <c r="AX158" t="s">
        <v>69</v>
      </c>
      <c r="AY158" t="s">
        <v>69</v>
      </c>
      <c r="AZ158">
        <v>94</v>
      </c>
      <c r="BA158">
        <v>112</v>
      </c>
      <c r="BB158" t="s">
        <v>69</v>
      </c>
      <c r="BC158" t="s">
        <v>1497</v>
      </c>
      <c r="BD158" t="s">
        <v>69</v>
      </c>
      <c r="BE158" t="s">
        <v>69</v>
      </c>
      <c r="BF158" t="s">
        <v>69</v>
      </c>
      <c r="BG158" t="s">
        <v>69</v>
      </c>
      <c r="BH158" t="s">
        <v>69</v>
      </c>
      <c r="BI158" t="s">
        <v>69</v>
      </c>
      <c r="BJ158" t="s">
        <v>1498</v>
      </c>
      <c r="BK158">
        <v>28472459</v>
      </c>
      <c r="BL158" t="s">
        <v>524</v>
      </c>
      <c r="BM158" t="s">
        <v>69</v>
      </c>
      <c r="BN158" t="s">
        <v>69</v>
      </c>
      <c r="BO158" t="s">
        <v>69</v>
      </c>
      <c r="BP158" t="s">
        <v>69</v>
      </c>
    </row>
    <row r="159" spans="1:68" x14ac:dyDescent="0.25">
      <c r="A159" t="s">
        <v>67</v>
      </c>
      <c r="B159" t="s">
        <v>1499</v>
      </c>
      <c r="C159" t="s">
        <v>69</v>
      </c>
      <c r="D159" t="s">
        <v>69</v>
      </c>
      <c r="E159" t="s">
        <v>69</v>
      </c>
      <c r="F159" t="s">
        <v>1500</v>
      </c>
      <c r="G159" t="s">
        <v>69</v>
      </c>
      <c r="H159" t="s">
        <v>69</v>
      </c>
      <c r="I159" t="s">
        <v>1501</v>
      </c>
      <c r="J159" t="s">
        <v>1502</v>
      </c>
      <c r="K159" t="s">
        <v>69</v>
      </c>
      <c r="L159" t="s">
        <v>69</v>
      </c>
      <c r="M159" t="s">
        <v>69</v>
      </c>
      <c r="N159" t="s">
        <v>69</v>
      </c>
      <c r="O159" t="s">
        <v>69</v>
      </c>
      <c r="P159" t="s">
        <v>69</v>
      </c>
      <c r="Q159" t="s">
        <v>69</v>
      </c>
      <c r="R159" t="s">
        <v>69</v>
      </c>
      <c r="S159" t="s">
        <v>69</v>
      </c>
      <c r="T159" t="s">
        <v>1503</v>
      </c>
      <c r="U159" t="s">
        <v>1504</v>
      </c>
      <c r="V159" t="s">
        <v>69</v>
      </c>
      <c r="W159" t="s">
        <v>69</v>
      </c>
      <c r="X159" t="s">
        <v>69</v>
      </c>
      <c r="Y159" t="s">
        <v>69</v>
      </c>
      <c r="Z159" t="s">
        <v>1505</v>
      </c>
      <c r="AA159" t="s">
        <v>1506</v>
      </c>
      <c r="AB159" t="s">
        <v>69</v>
      </c>
      <c r="AC159" t="s">
        <v>69</v>
      </c>
      <c r="AD159" t="s">
        <v>69</v>
      </c>
      <c r="AE159" t="s">
        <v>69</v>
      </c>
      <c r="AF159">
        <v>4</v>
      </c>
      <c r="AG159">
        <v>4</v>
      </c>
      <c r="AH159" t="s">
        <v>69</v>
      </c>
      <c r="AI159" t="s">
        <v>69</v>
      </c>
      <c r="AJ159" t="s">
        <v>69</v>
      </c>
      <c r="AK159" t="s">
        <v>69</v>
      </c>
      <c r="AL159" t="s">
        <v>69</v>
      </c>
      <c r="AM159" t="s">
        <v>69</v>
      </c>
      <c r="AN159" t="s">
        <v>69</v>
      </c>
      <c r="AO159" t="s">
        <v>69</v>
      </c>
      <c r="AP159" t="s">
        <v>69</v>
      </c>
      <c r="AQ159" t="s">
        <v>69</v>
      </c>
      <c r="AR159" t="s">
        <v>69</v>
      </c>
      <c r="AS159">
        <v>2018</v>
      </c>
      <c r="AT159">
        <v>118</v>
      </c>
      <c r="AU159">
        <v>1</v>
      </c>
      <c r="AV159" t="s">
        <v>69</v>
      </c>
      <c r="AW159" t="s">
        <v>69</v>
      </c>
      <c r="AX159" t="s">
        <v>579</v>
      </c>
      <c r="AY159" t="s">
        <v>69</v>
      </c>
      <c r="AZ159">
        <v>22</v>
      </c>
      <c r="BA159">
        <v>35</v>
      </c>
      <c r="BB159" t="s">
        <v>69</v>
      </c>
      <c r="BC159" t="s">
        <v>1507</v>
      </c>
      <c r="BD159" t="s">
        <v>69</v>
      </c>
      <c r="BE159" t="s">
        <v>69</v>
      </c>
      <c r="BF159" t="s">
        <v>69</v>
      </c>
      <c r="BG159" t="s">
        <v>69</v>
      </c>
      <c r="BH159" t="s">
        <v>69</v>
      </c>
      <c r="BI159" t="s">
        <v>69</v>
      </c>
      <c r="BJ159" t="s">
        <v>1508</v>
      </c>
      <c r="BK159" t="s">
        <v>69</v>
      </c>
      <c r="BL159" t="s">
        <v>69</v>
      </c>
      <c r="BM159" t="s">
        <v>69</v>
      </c>
      <c r="BN159" t="s">
        <v>69</v>
      </c>
      <c r="BO159" t="s">
        <v>69</v>
      </c>
      <c r="BP159" t="s">
        <v>69</v>
      </c>
    </row>
    <row r="160" spans="1:68" x14ac:dyDescent="0.25">
      <c r="A160" t="s">
        <v>67</v>
      </c>
      <c r="B160" t="s">
        <v>1509</v>
      </c>
      <c r="C160" t="s">
        <v>69</v>
      </c>
      <c r="D160" t="s">
        <v>69</v>
      </c>
      <c r="E160" t="s">
        <v>69</v>
      </c>
      <c r="F160" t="s">
        <v>1510</v>
      </c>
      <c r="G160" t="s">
        <v>69</v>
      </c>
      <c r="H160" t="s">
        <v>69</v>
      </c>
      <c r="I160" t="s">
        <v>1511</v>
      </c>
      <c r="J160" t="s">
        <v>1512</v>
      </c>
      <c r="K160" t="s">
        <v>69</v>
      </c>
      <c r="L160" t="s">
        <v>69</v>
      </c>
      <c r="M160" t="s">
        <v>69</v>
      </c>
      <c r="N160" t="s">
        <v>69</v>
      </c>
      <c r="O160" t="s">
        <v>69</v>
      </c>
      <c r="P160" t="s">
        <v>69</v>
      </c>
      <c r="Q160" t="s">
        <v>69</v>
      </c>
      <c r="R160" t="s">
        <v>69</v>
      </c>
      <c r="S160" t="s">
        <v>69</v>
      </c>
      <c r="T160" t="s">
        <v>1513</v>
      </c>
      <c r="U160" t="s">
        <v>1514</v>
      </c>
      <c r="V160" t="s">
        <v>69</v>
      </c>
      <c r="W160" t="s">
        <v>69</v>
      </c>
      <c r="X160" t="s">
        <v>69</v>
      </c>
      <c r="Y160" t="s">
        <v>69</v>
      </c>
      <c r="Z160" t="s">
        <v>69</v>
      </c>
      <c r="AA160" t="s">
        <v>1515</v>
      </c>
      <c r="AB160" t="s">
        <v>69</v>
      </c>
      <c r="AC160" t="s">
        <v>69</v>
      </c>
      <c r="AD160" t="s">
        <v>69</v>
      </c>
      <c r="AE160" t="s">
        <v>69</v>
      </c>
      <c r="AF160">
        <v>9</v>
      </c>
      <c r="AG160">
        <v>10</v>
      </c>
      <c r="AH160" t="s">
        <v>69</v>
      </c>
      <c r="AI160" t="s">
        <v>69</v>
      </c>
      <c r="AJ160" t="s">
        <v>69</v>
      </c>
      <c r="AK160" t="s">
        <v>69</v>
      </c>
      <c r="AL160" t="s">
        <v>69</v>
      </c>
      <c r="AM160" t="s">
        <v>69</v>
      </c>
      <c r="AN160" t="s">
        <v>69</v>
      </c>
      <c r="AO160" t="s">
        <v>69</v>
      </c>
      <c r="AP160" t="s">
        <v>69</v>
      </c>
      <c r="AQ160" t="s">
        <v>69</v>
      </c>
      <c r="AR160" t="s">
        <v>69</v>
      </c>
      <c r="AS160">
        <v>2018</v>
      </c>
      <c r="AT160">
        <v>52</v>
      </c>
      <c r="AU160" t="s">
        <v>1516</v>
      </c>
      <c r="AV160" t="s">
        <v>69</v>
      </c>
      <c r="AW160" t="s">
        <v>69</v>
      </c>
      <c r="AX160" t="s">
        <v>579</v>
      </c>
      <c r="AY160" t="s">
        <v>69</v>
      </c>
      <c r="AZ160">
        <v>989</v>
      </c>
      <c r="BA160">
        <v>1016</v>
      </c>
      <c r="BB160" t="s">
        <v>69</v>
      </c>
      <c r="BC160" t="s">
        <v>1517</v>
      </c>
      <c r="BD160" t="s">
        <v>69</v>
      </c>
      <c r="BE160" t="s">
        <v>69</v>
      </c>
      <c r="BF160" t="s">
        <v>69</v>
      </c>
      <c r="BG160" t="s">
        <v>69</v>
      </c>
      <c r="BH160" t="s">
        <v>69</v>
      </c>
      <c r="BI160" t="s">
        <v>69</v>
      </c>
      <c r="BJ160" t="s">
        <v>1518</v>
      </c>
      <c r="BK160" t="s">
        <v>69</v>
      </c>
      <c r="BL160" t="s">
        <v>69</v>
      </c>
      <c r="BM160" t="s">
        <v>69</v>
      </c>
      <c r="BN160" t="s">
        <v>69</v>
      </c>
      <c r="BO160" t="s">
        <v>69</v>
      </c>
      <c r="BP160" t="s">
        <v>69</v>
      </c>
    </row>
    <row r="161" spans="1:68" x14ac:dyDescent="0.25">
      <c r="A161" t="s">
        <v>67</v>
      </c>
      <c r="B161" t="s">
        <v>1519</v>
      </c>
      <c r="C161" t="s">
        <v>69</v>
      </c>
      <c r="D161" t="s">
        <v>69</v>
      </c>
      <c r="E161" t="s">
        <v>69</v>
      </c>
      <c r="F161" t="s">
        <v>1520</v>
      </c>
      <c r="G161" t="s">
        <v>69</v>
      </c>
      <c r="H161" t="s">
        <v>69</v>
      </c>
      <c r="I161" t="s">
        <v>1521</v>
      </c>
      <c r="J161" t="s">
        <v>806</v>
      </c>
      <c r="K161" t="s">
        <v>69</v>
      </c>
      <c r="L161" t="s">
        <v>69</v>
      </c>
      <c r="M161" t="s">
        <v>69</v>
      </c>
      <c r="N161" t="s">
        <v>69</v>
      </c>
      <c r="O161" t="s">
        <v>69</v>
      </c>
      <c r="P161" t="s">
        <v>69</v>
      </c>
      <c r="Q161" t="s">
        <v>69</v>
      </c>
      <c r="R161" t="s">
        <v>69</v>
      </c>
      <c r="S161" t="s">
        <v>69</v>
      </c>
      <c r="T161" t="s">
        <v>1522</v>
      </c>
      <c r="U161" t="s">
        <v>1523</v>
      </c>
      <c r="V161" t="s">
        <v>69</v>
      </c>
      <c r="W161" t="s">
        <v>69</v>
      </c>
      <c r="X161" t="s">
        <v>69</v>
      </c>
      <c r="Y161" t="s">
        <v>69</v>
      </c>
      <c r="Z161" t="s">
        <v>69</v>
      </c>
      <c r="AA161" t="s">
        <v>1524</v>
      </c>
      <c r="AB161" t="s">
        <v>69</v>
      </c>
      <c r="AC161" t="s">
        <v>69</v>
      </c>
      <c r="AD161" t="s">
        <v>69</v>
      </c>
      <c r="AE161" t="s">
        <v>69</v>
      </c>
      <c r="AF161">
        <v>1</v>
      </c>
      <c r="AG161">
        <v>1</v>
      </c>
      <c r="AH161" t="s">
        <v>69</v>
      </c>
      <c r="AI161" t="s">
        <v>69</v>
      </c>
      <c r="AJ161" t="s">
        <v>69</v>
      </c>
      <c r="AK161" t="s">
        <v>69</v>
      </c>
      <c r="AL161" t="s">
        <v>69</v>
      </c>
      <c r="AM161" t="s">
        <v>69</v>
      </c>
      <c r="AN161" t="s">
        <v>69</v>
      </c>
      <c r="AO161" t="s">
        <v>69</v>
      </c>
      <c r="AP161" t="s">
        <v>69</v>
      </c>
      <c r="AQ161" t="s">
        <v>69</v>
      </c>
      <c r="AR161" t="s">
        <v>69</v>
      </c>
      <c r="AS161">
        <v>2018</v>
      </c>
      <c r="AT161">
        <v>29</v>
      </c>
      <c r="AU161">
        <v>2</v>
      </c>
      <c r="AV161" t="s">
        <v>69</v>
      </c>
      <c r="AW161" t="s">
        <v>69</v>
      </c>
      <c r="AX161" t="s">
        <v>69</v>
      </c>
      <c r="AY161" t="s">
        <v>69</v>
      </c>
      <c r="AZ161">
        <v>212</v>
      </c>
      <c r="BA161">
        <v>219</v>
      </c>
      <c r="BB161" t="s">
        <v>69</v>
      </c>
      <c r="BC161" t="s">
        <v>1525</v>
      </c>
      <c r="BD161" t="s">
        <v>69</v>
      </c>
      <c r="BE161" t="s">
        <v>69</v>
      </c>
      <c r="BF161" t="s">
        <v>69</v>
      </c>
      <c r="BG161" t="s">
        <v>69</v>
      </c>
      <c r="BH161" t="s">
        <v>69</v>
      </c>
      <c r="BI161" t="s">
        <v>69</v>
      </c>
      <c r="BJ161" t="s">
        <v>1526</v>
      </c>
      <c r="BK161">
        <v>28116946</v>
      </c>
      <c r="BL161" t="s">
        <v>69</v>
      </c>
      <c r="BM161" t="s">
        <v>69</v>
      </c>
      <c r="BN161" t="s">
        <v>69</v>
      </c>
      <c r="BO161" t="s">
        <v>69</v>
      </c>
      <c r="BP161" t="s">
        <v>69</v>
      </c>
    </row>
    <row r="162" spans="1:68" x14ac:dyDescent="0.25">
      <c r="A162" t="s">
        <v>67</v>
      </c>
      <c r="B162" t="s">
        <v>1527</v>
      </c>
      <c r="C162" t="s">
        <v>69</v>
      </c>
      <c r="D162" t="s">
        <v>69</v>
      </c>
      <c r="E162" t="s">
        <v>69</v>
      </c>
      <c r="F162" t="s">
        <v>1528</v>
      </c>
      <c r="G162" t="s">
        <v>69</v>
      </c>
      <c r="H162" t="s">
        <v>69</v>
      </c>
      <c r="I162" t="s">
        <v>1529</v>
      </c>
      <c r="J162" t="s">
        <v>406</v>
      </c>
      <c r="K162" t="s">
        <v>69</v>
      </c>
      <c r="L162" t="s">
        <v>69</v>
      </c>
      <c r="M162" t="s">
        <v>69</v>
      </c>
      <c r="N162" t="s">
        <v>69</v>
      </c>
      <c r="O162" t="s">
        <v>69</v>
      </c>
      <c r="P162" t="s">
        <v>69</v>
      </c>
      <c r="Q162" t="s">
        <v>69</v>
      </c>
      <c r="R162" t="s">
        <v>69</v>
      </c>
      <c r="S162" t="s">
        <v>69</v>
      </c>
      <c r="T162" t="s">
        <v>1530</v>
      </c>
      <c r="U162" t="s">
        <v>1531</v>
      </c>
      <c r="V162" t="s">
        <v>69</v>
      </c>
      <c r="W162" t="s">
        <v>69</v>
      </c>
      <c r="X162" t="s">
        <v>69</v>
      </c>
      <c r="Y162" t="s">
        <v>69</v>
      </c>
      <c r="Z162" t="s">
        <v>1532</v>
      </c>
      <c r="AA162" t="s">
        <v>1533</v>
      </c>
      <c r="AB162" t="s">
        <v>69</v>
      </c>
      <c r="AC162" t="s">
        <v>69</v>
      </c>
      <c r="AD162" t="s">
        <v>69</v>
      </c>
      <c r="AE162" t="s">
        <v>69</v>
      </c>
      <c r="AF162">
        <v>2</v>
      </c>
      <c r="AG162">
        <v>2</v>
      </c>
      <c r="AH162" t="s">
        <v>69</v>
      </c>
      <c r="AI162" t="s">
        <v>69</v>
      </c>
      <c r="AJ162" t="s">
        <v>69</v>
      </c>
      <c r="AK162" t="s">
        <v>69</v>
      </c>
      <c r="AL162" t="s">
        <v>69</v>
      </c>
      <c r="AM162" t="s">
        <v>69</v>
      </c>
      <c r="AN162" t="s">
        <v>69</v>
      </c>
      <c r="AO162" t="s">
        <v>69</v>
      </c>
      <c r="AP162" t="s">
        <v>69</v>
      </c>
      <c r="AQ162" t="s">
        <v>69</v>
      </c>
      <c r="AR162" t="s">
        <v>69</v>
      </c>
      <c r="AS162">
        <v>2018</v>
      </c>
      <c r="AT162">
        <v>16</v>
      </c>
      <c r="AU162">
        <v>2</v>
      </c>
      <c r="AV162" t="s">
        <v>69</v>
      </c>
      <c r="AW162" t="s">
        <v>69</v>
      </c>
      <c r="AX162" t="s">
        <v>69</v>
      </c>
      <c r="AY162" t="s">
        <v>69</v>
      </c>
      <c r="AZ162">
        <v>188</v>
      </c>
      <c r="BA162">
        <v>199</v>
      </c>
      <c r="BB162" t="s">
        <v>69</v>
      </c>
      <c r="BC162" t="s">
        <v>1534</v>
      </c>
      <c r="BD162" t="s">
        <v>69</v>
      </c>
      <c r="BE162" t="s">
        <v>69</v>
      </c>
      <c r="BF162" t="s">
        <v>69</v>
      </c>
      <c r="BG162" t="s">
        <v>69</v>
      </c>
      <c r="BH162" t="s">
        <v>69</v>
      </c>
      <c r="BI162" t="s">
        <v>69</v>
      </c>
      <c r="BJ162" t="s">
        <v>1535</v>
      </c>
      <c r="BK162" t="s">
        <v>69</v>
      </c>
      <c r="BL162" t="s">
        <v>69</v>
      </c>
      <c r="BM162" t="s">
        <v>69</v>
      </c>
      <c r="BN162" t="s">
        <v>69</v>
      </c>
      <c r="BO162" t="s">
        <v>69</v>
      </c>
      <c r="BP162" t="s">
        <v>69</v>
      </c>
    </row>
    <row r="163" spans="1:68" x14ac:dyDescent="0.25">
      <c r="A163" t="s">
        <v>67</v>
      </c>
      <c r="B163" t="s">
        <v>1536</v>
      </c>
      <c r="C163" t="s">
        <v>69</v>
      </c>
      <c r="D163" t="s">
        <v>69</v>
      </c>
      <c r="E163" t="s">
        <v>69</v>
      </c>
      <c r="F163" t="s">
        <v>1537</v>
      </c>
      <c r="G163" t="s">
        <v>69</v>
      </c>
      <c r="H163" t="s">
        <v>69</v>
      </c>
      <c r="I163" t="s">
        <v>1538</v>
      </c>
      <c r="J163" t="s">
        <v>348</v>
      </c>
      <c r="K163" t="s">
        <v>69</v>
      </c>
      <c r="L163" t="s">
        <v>69</v>
      </c>
      <c r="M163" t="s">
        <v>69</v>
      </c>
      <c r="N163" t="s">
        <v>69</v>
      </c>
      <c r="O163" t="s">
        <v>69</v>
      </c>
      <c r="P163" t="s">
        <v>69</v>
      </c>
      <c r="Q163" t="s">
        <v>69</v>
      </c>
      <c r="R163" t="s">
        <v>69</v>
      </c>
      <c r="S163" t="s">
        <v>69</v>
      </c>
      <c r="T163" t="s">
        <v>1539</v>
      </c>
      <c r="U163" t="s">
        <v>1540</v>
      </c>
      <c r="V163" t="s">
        <v>69</v>
      </c>
      <c r="W163" t="s">
        <v>69</v>
      </c>
      <c r="X163" t="s">
        <v>69</v>
      </c>
      <c r="Y163" t="s">
        <v>69</v>
      </c>
      <c r="Z163" t="s">
        <v>69</v>
      </c>
      <c r="AA163" t="s">
        <v>1541</v>
      </c>
      <c r="AB163" t="s">
        <v>69</v>
      </c>
      <c r="AC163" t="s">
        <v>69</v>
      </c>
      <c r="AD163" t="s">
        <v>69</v>
      </c>
      <c r="AE163" t="s">
        <v>69</v>
      </c>
      <c r="AF163">
        <v>0</v>
      </c>
      <c r="AG163">
        <v>0</v>
      </c>
      <c r="AH163" t="s">
        <v>69</v>
      </c>
      <c r="AI163" t="s">
        <v>69</v>
      </c>
      <c r="AJ163" t="s">
        <v>69</v>
      </c>
      <c r="AK163" t="s">
        <v>69</v>
      </c>
      <c r="AL163" t="s">
        <v>69</v>
      </c>
      <c r="AM163" t="s">
        <v>69</v>
      </c>
      <c r="AN163" t="s">
        <v>69</v>
      </c>
      <c r="AO163" t="s">
        <v>69</v>
      </c>
      <c r="AP163" t="s">
        <v>69</v>
      </c>
      <c r="AQ163" t="s">
        <v>69</v>
      </c>
      <c r="AR163" t="s">
        <v>1542</v>
      </c>
      <c r="AS163">
        <v>2017</v>
      </c>
      <c r="AT163">
        <v>17</v>
      </c>
      <c r="AU163" t="s">
        <v>69</v>
      </c>
      <c r="AV163" t="s">
        <v>69</v>
      </c>
      <c r="AW163" t="s">
        <v>69</v>
      </c>
      <c r="AX163" t="s">
        <v>69</v>
      </c>
      <c r="AY163" t="s">
        <v>69</v>
      </c>
      <c r="AZ163" t="s">
        <v>69</v>
      </c>
      <c r="BA163" t="s">
        <v>69</v>
      </c>
      <c r="BB163">
        <v>246</v>
      </c>
      <c r="BC163" t="s">
        <v>1543</v>
      </c>
      <c r="BD163" t="s">
        <v>69</v>
      </c>
      <c r="BE163" t="s">
        <v>69</v>
      </c>
      <c r="BF163" t="s">
        <v>69</v>
      </c>
      <c r="BG163" t="s">
        <v>69</v>
      </c>
      <c r="BH163" t="s">
        <v>69</v>
      </c>
      <c r="BI163" t="s">
        <v>69</v>
      </c>
      <c r="BJ163" t="s">
        <v>1544</v>
      </c>
      <c r="BK163">
        <v>29216823</v>
      </c>
      <c r="BL163" t="s">
        <v>88</v>
      </c>
      <c r="BM163" t="s">
        <v>69</v>
      </c>
      <c r="BN163" t="s">
        <v>69</v>
      </c>
      <c r="BO163" t="s">
        <v>69</v>
      </c>
      <c r="BP163" t="s">
        <v>69</v>
      </c>
    </row>
    <row r="164" spans="1:68" x14ac:dyDescent="0.25">
      <c r="A164" t="s">
        <v>67</v>
      </c>
      <c r="B164" t="s">
        <v>1545</v>
      </c>
      <c r="C164" t="s">
        <v>69</v>
      </c>
      <c r="D164" t="s">
        <v>69</v>
      </c>
      <c r="E164" t="s">
        <v>69</v>
      </c>
      <c r="F164" t="s">
        <v>1546</v>
      </c>
      <c r="G164" t="s">
        <v>69</v>
      </c>
      <c r="H164" t="s">
        <v>69</v>
      </c>
      <c r="I164" t="s">
        <v>1547</v>
      </c>
      <c r="J164" t="s">
        <v>348</v>
      </c>
      <c r="K164" t="s">
        <v>69</v>
      </c>
      <c r="L164" t="s">
        <v>69</v>
      </c>
      <c r="M164" t="s">
        <v>69</v>
      </c>
      <c r="N164" t="s">
        <v>69</v>
      </c>
      <c r="O164" t="s">
        <v>69</v>
      </c>
      <c r="P164" t="s">
        <v>69</v>
      </c>
      <c r="Q164" t="s">
        <v>69</v>
      </c>
      <c r="R164" t="s">
        <v>69</v>
      </c>
      <c r="S164" t="s">
        <v>69</v>
      </c>
      <c r="T164" t="s">
        <v>1548</v>
      </c>
      <c r="U164" t="s">
        <v>1549</v>
      </c>
      <c r="V164" t="s">
        <v>69</v>
      </c>
      <c r="W164" t="s">
        <v>69</v>
      </c>
      <c r="X164" t="s">
        <v>69</v>
      </c>
      <c r="Y164" t="s">
        <v>69</v>
      </c>
      <c r="Z164" t="s">
        <v>69</v>
      </c>
      <c r="AA164" t="s">
        <v>69</v>
      </c>
      <c r="AB164" t="s">
        <v>69</v>
      </c>
      <c r="AC164" t="s">
        <v>69</v>
      </c>
      <c r="AD164" t="s">
        <v>69</v>
      </c>
      <c r="AE164" t="s">
        <v>69</v>
      </c>
      <c r="AF164">
        <v>7</v>
      </c>
      <c r="AG164">
        <v>7</v>
      </c>
      <c r="AH164" t="s">
        <v>69</v>
      </c>
      <c r="AI164" t="s">
        <v>69</v>
      </c>
      <c r="AJ164" t="s">
        <v>69</v>
      </c>
      <c r="AK164" t="s">
        <v>69</v>
      </c>
      <c r="AL164" t="s">
        <v>69</v>
      </c>
      <c r="AM164" t="s">
        <v>69</v>
      </c>
      <c r="AN164" t="s">
        <v>69</v>
      </c>
      <c r="AO164" t="s">
        <v>69</v>
      </c>
      <c r="AP164" t="s">
        <v>69</v>
      </c>
      <c r="AQ164" t="s">
        <v>69</v>
      </c>
      <c r="AR164" t="s">
        <v>1550</v>
      </c>
      <c r="AS164">
        <v>2017</v>
      </c>
      <c r="AT164">
        <v>17</v>
      </c>
      <c r="AU164" t="s">
        <v>69</v>
      </c>
      <c r="AV164" t="s">
        <v>69</v>
      </c>
      <c r="AW164" t="s">
        <v>69</v>
      </c>
      <c r="AX164" t="s">
        <v>69</v>
      </c>
      <c r="AY164" t="s">
        <v>69</v>
      </c>
      <c r="AZ164" t="s">
        <v>69</v>
      </c>
      <c r="BA164" t="s">
        <v>69</v>
      </c>
      <c r="BB164">
        <v>244</v>
      </c>
      <c r="BC164" t="s">
        <v>1551</v>
      </c>
      <c r="BD164" t="s">
        <v>69</v>
      </c>
      <c r="BE164" t="s">
        <v>69</v>
      </c>
      <c r="BF164" t="s">
        <v>69</v>
      </c>
      <c r="BG164" t="s">
        <v>69</v>
      </c>
      <c r="BH164" t="s">
        <v>69</v>
      </c>
      <c r="BI164" t="s">
        <v>69</v>
      </c>
      <c r="BJ164" t="s">
        <v>1552</v>
      </c>
      <c r="BK164">
        <v>29212454</v>
      </c>
      <c r="BL164" t="s">
        <v>88</v>
      </c>
      <c r="BM164" t="s">
        <v>69</v>
      </c>
      <c r="BN164" t="s">
        <v>69</v>
      </c>
      <c r="BO164" t="s">
        <v>69</v>
      </c>
      <c r="BP164" t="s">
        <v>69</v>
      </c>
    </row>
    <row r="165" spans="1:68" x14ac:dyDescent="0.25">
      <c r="A165" t="s">
        <v>67</v>
      </c>
      <c r="B165" t="s">
        <v>1553</v>
      </c>
      <c r="C165" t="s">
        <v>69</v>
      </c>
      <c r="D165" t="s">
        <v>69</v>
      </c>
      <c r="E165" t="s">
        <v>69</v>
      </c>
      <c r="F165" t="s">
        <v>1554</v>
      </c>
      <c r="G165" t="s">
        <v>69</v>
      </c>
      <c r="H165" t="s">
        <v>69</v>
      </c>
      <c r="I165" t="s">
        <v>1555</v>
      </c>
      <c r="J165" t="s">
        <v>1556</v>
      </c>
      <c r="K165" t="s">
        <v>69</v>
      </c>
      <c r="L165" t="s">
        <v>69</v>
      </c>
      <c r="M165" t="s">
        <v>69</v>
      </c>
      <c r="N165" t="s">
        <v>69</v>
      </c>
      <c r="O165" t="s">
        <v>69</v>
      </c>
      <c r="P165" t="s">
        <v>69</v>
      </c>
      <c r="Q165" t="s">
        <v>69</v>
      </c>
      <c r="R165" t="s">
        <v>69</v>
      </c>
      <c r="S165" t="s">
        <v>69</v>
      </c>
      <c r="T165" t="s">
        <v>1557</v>
      </c>
      <c r="U165" t="s">
        <v>1558</v>
      </c>
      <c r="V165" t="s">
        <v>69</v>
      </c>
      <c r="W165" t="s">
        <v>69</v>
      </c>
      <c r="X165" t="s">
        <v>69</v>
      </c>
      <c r="Y165" t="s">
        <v>69</v>
      </c>
      <c r="Z165" t="s">
        <v>1559</v>
      </c>
      <c r="AA165" t="s">
        <v>1560</v>
      </c>
      <c r="AB165" t="s">
        <v>69</v>
      </c>
      <c r="AC165" t="s">
        <v>69</v>
      </c>
      <c r="AD165" t="s">
        <v>69</v>
      </c>
      <c r="AE165" t="s">
        <v>69</v>
      </c>
      <c r="AF165">
        <v>2</v>
      </c>
      <c r="AG165">
        <v>2</v>
      </c>
      <c r="AH165" t="s">
        <v>69</v>
      </c>
      <c r="AI165" t="s">
        <v>69</v>
      </c>
      <c r="AJ165" t="s">
        <v>69</v>
      </c>
      <c r="AK165" t="s">
        <v>69</v>
      </c>
      <c r="AL165" t="s">
        <v>69</v>
      </c>
      <c r="AM165" t="s">
        <v>69</v>
      </c>
      <c r="AN165" t="s">
        <v>69</v>
      </c>
      <c r="AO165" t="s">
        <v>69</v>
      </c>
      <c r="AP165" t="s">
        <v>69</v>
      </c>
      <c r="AQ165" t="s">
        <v>69</v>
      </c>
      <c r="AR165" t="s">
        <v>104</v>
      </c>
      <c r="AS165">
        <v>2017</v>
      </c>
      <c r="AT165">
        <v>27</v>
      </c>
      <c r="AU165">
        <v>6</v>
      </c>
      <c r="AV165" t="s">
        <v>69</v>
      </c>
      <c r="AW165" t="s">
        <v>69</v>
      </c>
      <c r="AX165" t="s">
        <v>69</v>
      </c>
      <c r="AY165" t="s">
        <v>69</v>
      </c>
      <c r="AZ165">
        <v>1313</v>
      </c>
      <c r="BA165">
        <v>1324</v>
      </c>
      <c r="BB165" t="s">
        <v>69</v>
      </c>
      <c r="BC165" t="s">
        <v>1561</v>
      </c>
      <c r="BD165" t="s">
        <v>69</v>
      </c>
      <c r="BE165" t="s">
        <v>69</v>
      </c>
      <c r="BF165" t="s">
        <v>69</v>
      </c>
      <c r="BG165" t="s">
        <v>69</v>
      </c>
      <c r="BH165" t="s">
        <v>69</v>
      </c>
      <c r="BI165" t="s">
        <v>69</v>
      </c>
      <c r="BJ165" t="s">
        <v>1562</v>
      </c>
      <c r="BK165" t="s">
        <v>69</v>
      </c>
      <c r="BL165" t="s">
        <v>69</v>
      </c>
      <c r="BM165" t="s">
        <v>69</v>
      </c>
      <c r="BN165" t="s">
        <v>69</v>
      </c>
      <c r="BO165" t="s">
        <v>69</v>
      </c>
      <c r="BP165" t="s">
        <v>69</v>
      </c>
    </row>
    <row r="166" spans="1:68" x14ac:dyDescent="0.25">
      <c r="A166" t="s">
        <v>67</v>
      </c>
      <c r="B166" t="s">
        <v>1563</v>
      </c>
      <c r="C166" t="s">
        <v>69</v>
      </c>
      <c r="D166" t="s">
        <v>69</v>
      </c>
      <c r="E166" t="s">
        <v>69</v>
      </c>
      <c r="F166" t="s">
        <v>1564</v>
      </c>
      <c r="G166" t="s">
        <v>69</v>
      </c>
      <c r="H166" t="s">
        <v>69</v>
      </c>
      <c r="I166" t="s">
        <v>1565</v>
      </c>
      <c r="J166" t="s">
        <v>111</v>
      </c>
      <c r="K166" t="s">
        <v>69</v>
      </c>
      <c r="L166" t="s">
        <v>69</v>
      </c>
      <c r="M166" t="s">
        <v>69</v>
      </c>
      <c r="N166" t="s">
        <v>69</v>
      </c>
      <c r="O166" t="s">
        <v>69</v>
      </c>
      <c r="P166" t="s">
        <v>69</v>
      </c>
      <c r="Q166" t="s">
        <v>69</v>
      </c>
      <c r="R166" t="s">
        <v>69</v>
      </c>
      <c r="S166" t="s">
        <v>69</v>
      </c>
      <c r="T166" t="s">
        <v>1566</v>
      </c>
      <c r="U166" t="s">
        <v>1567</v>
      </c>
      <c r="V166" t="s">
        <v>69</v>
      </c>
      <c r="W166" t="s">
        <v>69</v>
      </c>
      <c r="X166" t="s">
        <v>69</v>
      </c>
      <c r="Y166" t="s">
        <v>69</v>
      </c>
      <c r="Z166" t="s">
        <v>1568</v>
      </c>
      <c r="AA166" t="s">
        <v>1569</v>
      </c>
      <c r="AB166" t="s">
        <v>69</v>
      </c>
      <c r="AC166" t="s">
        <v>69</v>
      </c>
      <c r="AD166" t="s">
        <v>69</v>
      </c>
      <c r="AE166" t="s">
        <v>69</v>
      </c>
      <c r="AF166">
        <v>6</v>
      </c>
      <c r="AG166">
        <v>6</v>
      </c>
      <c r="AH166" t="s">
        <v>69</v>
      </c>
      <c r="AI166" t="s">
        <v>69</v>
      </c>
      <c r="AJ166" t="s">
        <v>69</v>
      </c>
      <c r="AK166" t="s">
        <v>69</v>
      </c>
      <c r="AL166" t="s">
        <v>69</v>
      </c>
      <c r="AM166" t="s">
        <v>69</v>
      </c>
      <c r="AN166" t="s">
        <v>69</v>
      </c>
      <c r="AO166" t="s">
        <v>69</v>
      </c>
      <c r="AP166" t="s">
        <v>69</v>
      </c>
      <c r="AQ166" t="s">
        <v>69</v>
      </c>
      <c r="AR166" t="s">
        <v>104</v>
      </c>
      <c r="AS166">
        <v>2017</v>
      </c>
      <c r="AT166">
        <v>44</v>
      </c>
      <c r="AU166">
        <v>12</v>
      </c>
      <c r="AV166" t="s">
        <v>69</v>
      </c>
      <c r="AW166" t="s">
        <v>69</v>
      </c>
      <c r="AX166" t="s">
        <v>69</v>
      </c>
      <c r="AY166" t="s">
        <v>69</v>
      </c>
      <c r="AZ166">
        <v>2729</v>
      </c>
      <c r="BA166">
        <v>2739</v>
      </c>
      <c r="BB166" t="s">
        <v>69</v>
      </c>
      <c r="BC166" t="s">
        <v>1570</v>
      </c>
      <c r="BD166" t="s">
        <v>69</v>
      </c>
      <c r="BE166" t="s">
        <v>69</v>
      </c>
      <c r="BF166" t="s">
        <v>69</v>
      </c>
      <c r="BG166" t="s">
        <v>69</v>
      </c>
      <c r="BH166" t="s">
        <v>69</v>
      </c>
      <c r="BI166" t="s">
        <v>69</v>
      </c>
      <c r="BJ166" t="s">
        <v>1571</v>
      </c>
      <c r="BK166" t="s">
        <v>69</v>
      </c>
      <c r="BL166" t="s">
        <v>251</v>
      </c>
      <c r="BM166" t="s">
        <v>69</v>
      </c>
      <c r="BN166" t="s">
        <v>69</v>
      </c>
      <c r="BO166" t="s">
        <v>69</v>
      </c>
      <c r="BP166" t="s">
        <v>69</v>
      </c>
    </row>
    <row r="167" spans="1:68" x14ac:dyDescent="0.25">
      <c r="A167" t="s">
        <v>67</v>
      </c>
      <c r="B167" t="s">
        <v>1572</v>
      </c>
      <c r="C167" t="s">
        <v>69</v>
      </c>
      <c r="D167" t="s">
        <v>69</v>
      </c>
      <c r="E167" t="s">
        <v>69</v>
      </c>
      <c r="F167" t="s">
        <v>1573</v>
      </c>
      <c r="G167" t="s">
        <v>69</v>
      </c>
      <c r="H167" t="s">
        <v>69</v>
      </c>
      <c r="I167" t="s">
        <v>1574</v>
      </c>
      <c r="J167" t="s">
        <v>1575</v>
      </c>
      <c r="K167" t="s">
        <v>69</v>
      </c>
      <c r="L167" t="s">
        <v>69</v>
      </c>
      <c r="M167" t="s">
        <v>69</v>
      </c>
      <c r="N167" t="s">
        <v>69</v>
      </c>
      <c r="O167" t="s">
        <v>69</v>
      </c>
      <c r="P167" t="s">
        <v>69</v>
      </c>
      <c r="Q167" t="s">
        <v>69</v>
      </c>
      <c r="R167" t="s">
        <v>69</v>
      </c>
      <c r="S167" t="s">
        <v>69</v>
      </c>
      <c r="T167" t="s">
        <v>1576</v>
      </c>
      <c r="U167" t="s">
        <v>1577</v>
      </c>
      <c r="V167" t="s">
        <v>69</v>
      </c>
      <c r="W167" t="s">
        <v>69</v>
      </c>
      <c r="X167" t="s">
        <v>69</v>
      </c>
      <c r="Y167" t="s">
        <v>69</v>
      </c>
      <c r="Z167" t="s">
        <v>69</v>
      </c>
      <c r="AA167" t="s">
        <v>69</v>
      </c>
      <c r="AB167" t="s">
        <v>69</v>
      </c>
      <c r="AC167" t="s">
        <v>69</v>
      </c>
      <c r="AD167" t="s">
        <v>69</v>
      </c>
      <c r="AE167" t="s">
        <v>69</v>
      </c>
      <c r="AF167">
        <v>0</v>
      </c>
      <c r="AG167">
        <v>0</v>
      </c>
      <c r="AH167" t="s">
        <v>69</v>
      </c>
      <c r="AI167" t="s">
        <v>69</v>
      </c>
      <c r="AJ167" t="s">
        <v>69</v>
      </c>
      <c r="AK167" t="s">
        <v>69</v>
      </c>
      <c r="AL167" t="s">
        <v>69</v>
      </c>
      <c r="AM167" t="s">
        <v>69</v>
      </c>
      <c r="AN167" t="s">
        <v>69</v>
      </c>
      <c r="AO167" t="s">
        <v>69</v>
      </c>
      <c r="AP167" t="s">
        <v>69</v>
      </c>
      <c r="AQ167" t="s">
        <v>69</v>
      </c>
      <c r="AR167" t="s">
        <v>104</v>
      </c>
      <c r="AS167">
        <v>2017</v>
      </c>
      <c r="AT167">
        <v>145</v>
      </c>
      <c r="AU167">
        <v>6</v>
      </c>
      <c r="AV167" t="s">
        <v>69</v>
      </c>
      <c r="AW167" t="s">
        <v>69</v>
      </c>
      <c r="AX167" t="s">
        <v>69</v>
      </c>
      <c r="AY167" t="s">
        <v>69</v>
      </c>
      <c r="AZ167">
        <v>603</v>
      </c>
      <c r="BA167">
        <v>612</v>
      </c>
      <c r="BB167" t="s">
        <v>69</v>
      </c>
      <c r="BC167" t="s">
        <v>1578</v>
      </c>
      <c r="BD167" t="s">
        <v>69</v>
      </c>
      <c r="BE167" t="s">
        <v>69</v>
      </c>
      <c r="BF167" t="s">
        <v>69</v>
      </c>
      <c r="BG167" t="s">
        <v>69</v>
      </c>
      <c r="BH167" t="s">
        <v>69</v>
      </c>
      <c r="BI167" t="s">
        <v>69</v>
      </c>
      <c r="BJ167" t="s">
        <v>1579</v>
      </c>
      <c r="BK167">
        <v>29103106</v>
      </c>
      <c r="BL167" t="s">
        <v>69</v>
      </c>
      <c r="BM167" t="s">
        <v>69</v>
      </c>
      <c r="BN167" t="s">
        <v>69</v>
      </c>
      <c r="BO167" t="s">
        <v>69</v>
      </c>
      <c r="BP167" t="s">
        <v>69</v>
      </c>
    </row>
    <row r="168" spans="1:68" x14ac:dyDescent="0.25">
      <c r="A168" t="s">
        <v>67</v>
      </c>
      <c r="B168" t="s">
        <v>1580</v>
      </c>
      <c r="C168" t="s">
        <v>69</v>
      </c>
      <c r="D168" t="s">
        <v>69</v>
      </c>
      <c r="E168" t="s">
        <v>69</v>
      </c>
      <c r="F168" t="s">
        <v>1581</v>
      </c>
      <c r="G168" t="s">
        <v>69</v>
      </c>
      <c r="H168" t="s">
        <v>69</v>
      </c>
      <c r="I168" t="s">
        <v>1582</v>
      </c>
      <c r="J168" t="s">
        <v>111</v>
      </c>
      <c r="K168" t="s">
        <v>69</v>
      </c>
      <c r="L168" t="s">
        <v>69</v>
      </c>
      <c r="M168" t="s">
        <v>69</v>
      </c>
      <c r="N168" t="s">
        <v>69</v>
      </c>
      <c r="O168" t="s">
        <v>69</v>
      </c>
      <c r="P168" t="s">
        <v>69</v>
      </c>
      <c r="Q168" t="s">
        <v>69</v>
      </c>
      <c r="R168" t="s">
        <v>69</v>
      </c>
      <c r="S168" t="s">
        <v>69</v>
      </c>
      <c r="T168" t="s">
        <v>1583</v>
      </c>
      <c r="U168" t="s">
        <v>1584</v>
      </c>
      <c r="V168" t="s">
        <v>69</v>
      </c>
      <c r="W168" t="s">
        <v>69</v>
      </c>
      <c r="X168" t="s">
        <v>69</v>
      </c>
      <c r="Y168" t="s">
        <v>69</v>
      </c>
      <c r="Z168" t="s">
        <v>1585</v>
      </c>
      <c r="AA168" t="s">
        <v>1586</v>
      </c>
      <c r="AB168" t="s">
        <v>69</v>
      </c>
      <c r="AC168" t="s">
        <v>69</v>
      </c>
      <c r="AD168" t="s">
        <v>69</v>
      </c>
      <c r="AE168" t="s">
        <v>69</v>
      </c>
      <c r="AF168">
        <v>5</v>
      </c>
      <c r="AG168">
        <v>5</v>
      </c>
      <c r="AH168" t="s">
        <v>69</v>
      </c>
      <c r="AI168" t="s">
        <v>69</v>
      </c>
      <c r="AJ168" t="s">
        <v>69</v>
      </c>
      <c r="AK168" t="s">
        <v>69</v>
      </c>
      <c r="AL168" t="s">
        <v>69</v>
      </c>
      <c r="AM168" t="s">
        <v>69</v>
      </c>
      <c r="AN168" t="s">
        <v>69</v>
      </c>
      <c r="AO168" t="s">
        <v>69</v>
      </c>
      <c r="AP168" t="s">
        <v>69</v>
      </c>
      <c r="AQ168" t="s">
        <v>69</v>
      </c>
      <c r="AR168" t="s">
        <v>104</v>
      </c>
      <c r="AS168">
        <v>2017</v>
      </c>
      <c r="AT168">
        <v>44</v>
      </c>
      <c r="AU168">
        <v>12</v>
      </c>
      <c r="AV168" t="s">
        <v>69</v>
      </c>
      <c r="AW168" t="s">
        <v>69</v>
      </c>
      <c r="AX168" t="s">
        <v>69</v>
      </c>
      <c r="AY168" t="s">
        <v>69</v>
      </c>
      <c r="AZ168">
        <v>2681</v>
      </c>
      <c r="BA168">
        <v>2691</v>
      </c>
      <c r="BB168" t="s">
        <v>69</v>
      </c>
      <c r="BC168" t="s">
        <v>1587</v>
      </c>
      <c r="BD168" t="s">
        <v>69</v>
      </c>
      <c r="BE168" t="s">
        <v>69</v>
      </c>
      <c r="BF168" t="s">
        <v>69</v>
      </c>
      <c r="BG168" t="s">
        <v>69</v>
      </c>
      <c r="BH168" t="s">
        <v>69</v>
      </c>
      <c r="BI168" t="s">
        <v>69</v>
      </c>
      <c r="BJ168" t="s">
        <v>1588</v>
      </c>
      <c r="BK168" t="s">
        <v>69</v>
      </c>
      <c r="BL168" t="s">
        <v>551</v>
      </c>
      <c r="BM168" t="s">
        <v>69</v>
      </c>
      <c r="BN168" t="s">
        <v>69</v>
      </c>
      <c r="BO168" t="s">
        <v>69</v>
      </c>
      <c r="BP168" t="s">
        <v>69</v>
      </c>
    </row>
    <row r="169" spans="1:68" x14ac:dyDescent="0.25">
      <c r="A169" t="s">
        <v>67</v>
      </c>
      <c r="B169" t="s">
        <v>1589</v>
      </c>
      <c r="C169" t="s">
        <v>69</v>
      </c>
      <c r="D169" t="s">
        <v>69</v>
      </c>
      <c r="E169" t="s">
        <v>69</v>
      </c>
      <c r="F169" t="s">
        <v>1590</v>
      </c>
      <c r="G169" t="s">
        <v>69</v>
      </c>
      <c r="H169" t="s">
        <v>69</v>
      </c>
      <c r="I169" t="s">
        <v>1591</v>
      </c>
      <c r="J169" t="s">
        <v>1592</v>
      </c>
      <c r="K169" t="s">
        <v>69</v>
      </c>
      <c r="L169" t="s">
        <v>69</v>
      </c>
      <c r="M169" t="s">
        <v>69</v>
      </c>
      <c r="N169" t="s">
        <v>69</v>
      </c>
      <c r="O169" t="s">
        <v>69</v>
      </c>
      <c r="P169" t="s">
        <v>69</v>
      </c>
      <c r="Q169" t="s">
        <v>69</v>
      </c>
      <c r="R169" t="s">
        <v>69</v>
      </c>
      <c r="S169" t="s">
        <v>69</v>
      </c>
      <c r="T169" t="s">
        <v>1593</v>
      </c>
      <c r="U169" t="s">
        <v>1594</v>
      </c>
      <c r="V169" t="s">
        <v>69</v>
      </c>
      <c r="W169" t="s">
        <v>69</v>
      </c>
      <c r="X169" t="s">
        <v>69</v>
      </c>
      <c r="Y169" t="s">
        <v>69</v>
      </c>
      <c r="Z169" t="s">
        <v>1595</v>
      </c>
      <c r="AA169" t="s">
        <v>1596</v>
      </c>
      <c r="AB169" t="s">
        <v>69</v>
      </c>
      <c r="AC169" t="s">
        <v>69</v>
      </c>
      <c r="AD169" t="s">
        <v>69</v>
      </c>
      <c r="AE169" t="s">
        <v>69</v>
      </c>
      <c r="AF169">
        <v>30</v>
      </c>
      <c r="AG169">
        <v>34</v>
      </c>
      <c r="AH169" t="s">
        <v>69</v>
      </c>
      <c r="AI169" t="s">
        <v>69</v>
      </c>
      <c r="AJ169" t="s">
        <v>69</v>
      </c>
      <c r="AK169" t="s">
        <v>69</v>
      </c>
      <c r="AL169" t="s">
        <v>69</v>
      </c>
      <c r="AM169" t="s">
        <v>69</v>
      </c>
      <c r="AN169" t="s">
        <v>69</v>
      </c>
      <c r="AO169" t="s">
        <v>69</v>
      </c>
      <c r="AP169" t="s">
        <v>69</v>
      </c>
      <c r="AQ169" t="s">
        <v>69</v>
      </c>
      <c r="AR169" t="s">
        <v>1597</v>
      </c>
      <c r="AS169">
        <v>2017</v>
      </c>
      <c r="AT169">
        <v>7</v>
      </c>
      <c r="AU169">
        <v>2</v>
      </c>
      <c r="AV169" t="s">
        <v>69</v>
      </c>
      <c r="AW169" t="s">
        <v>69</v>
      </c>
      <c r="AX169" t="s">
        <v>69</v>
      </c>
      <c r="AY169" t="s">
        <v>69</v>
      </c>
      <c r="AZ169" t="s">
        <v>69</v>
      </c>
      <c r="BA169" t="s">
        <v>69</v>
      </c>
      <c r="BB169" t="s">
        <v>69</v>
      </c>
      <c r="BC169" t="s">
        <v>1598</v>
      </c>
      <c r="BD169" t="s">
        <v>69</v>
      </c>
      <c r="BE169" t="s">
        <v>69</v>
      </c>
      <c r="BF169" t="s">
        <v>69</v>
      </c>
      <c r="BG169" t="s">
        <v>69</v>
      </c>
      <c r="BH169" t="s">
        <v>69</v>
      </c>
      <c r="BI169" t="s">
        <v>69</v>
      </c>
      <c r="BJ169" t="s">
        <v>1599</v>
      </c>
      <c r="BK169">
        <v>29186447</v>
      </c>
      <c r="BL169" t="s">
        <v>88</v>
      </c>
      <c r="BM169" t="s">
        <v>69</v>
      </c>
      <c r="BN169" t="s">
        <v>69</v>
      </c>
      <c r="BO169" t="s">
        <v>69</v>
      </c>
      <c r="BP169" t="s">
        <v>69</v>
      </c>
    </row>
    <row r="170" spans="1:68" x14ac:dyDescent="0.25">
      <c r="A170" t="s">
        <v>67</v>
      </c>
      <c r="B170" t="s">
        <v>1600</v>
      </c>
      <c r="C170" t="s">
        <v>69</v>
      </c>
      <c r="D170" t="s">
        <v>69</v>
      </c>
      <c r="E170" t="s">
        <v>69</v>
      </c>
      <c r="F170" t="s">
        <v>1601</v>
      </c>
      <c r="G170" t="s">
        <v>69</v>
      </c>
      <c r="H170" t="s">
        <v>69</v>
      </c>
      <c r="I170" t="s">
        <v>1602</v>
      </c>
      <c r="J170" t="s">
        <v>655</v>
      </c>
      <c r="K170" t="s">
        <v>69</v>
      </c>
      <c r="L170" t="s">
        <v>69</v>
      </c>
      <c r="M170" t="s">
        <v>69</v>
      </c>
      <c r="N170" t="s">
        <v>69</v>
      </c>
      <c r="O170" t="s">
        <v>69</v>
      </c>
      <c r="P170" t="s">
        <v>69</v>
      </c>
      <c r="Q170" t="s">
        <v>69</v>
      </c>
      <c r="R170" t="s">
        <v>69</v>
      </c>
      <c r="S170" t="s">
        <v>69</v>
      </c>
      <c r="T170" t="s">
        <v>1603</v>
      </c>
      <c r="U170" t="s">
        <v>1604</v>
      </c>
      <c r="V170" t="s">
        <v>69</v>
      </c>
      <c r="W170" t="s">
        <v>69</v>
      </c>
      <c r="X170" t="s">
        <v>69</v>
      </c>
      <c r="Y170" t="s">
        <v>69</v>
      </c>
      <c r="Z170" t="s">
        <v>69</v>
      </c>
      <c r="AA170" t="s">
        <v>69</v>
      </c>
      <c r="AB170" t="s">
        <v>69</v>
      </c>
      <c r="AC170" t="s">
        <v>69</v>
      </c>
      <c r="AD170" t="s">
        <v>69</v>
      </c>
      <c r="AE170" t="s">
        <v>69</v>
      </c>
      <c r="AF170">
        <v>16</v>
      </c>
      <c r="AG170">
        <v>16</v>
      </c>
      <c r="AH170" t="s">
        <v>69</v>
      </c>
      <c r="AI170" t="s">
        <v>69</v>
      </c>
      <c r="AJ170" t="s">
        <v>69</v>
      </c>
      <c r="AK170" t="s">
        <v>69</v>
      </c>
      <c r="AL170" t="s">
        <v>69</v>
      </c>
      <c r="AM170" t="s">
        <v>69</v>
      </c>
      <c r="AN170" t="s">
        <v>69</v>
      </c>
      <c r="AO170" t="s">
        <v>69</v>
      </c>
      <c r="AP170" t="s">
        <v>69</v>
      </c>
      <c r="AQ170" t="s">
        <v>69</v>
      </c>
      <c r="AR170" t="s">
        <v>1605</v>
      </c>
      <c r="AS170">
        <v>2017</v>
      </c>
      <c r="AT170">
        <v>284</v>
      </c>
      <c r="AU170">
        <v>1866</v>
      </c>
      <c r="AV170" t="s">
        <v>69</v>
      </c>
      <c r="AW170" t="s">
        <v>69</v>
      </c>
      <c r="AX170" t="s">
        <v>69</v>
      </c>
      <c r="AY170" t="s">
        <v>69</v>
      </c>
      <c r="AZ170" t="s">
        <v>69</v>
      </c>
      <c r="BA170" t="s">
        <v>69</v>
      </c>
      <c r="BB170">
        <v>20171800</v>
      </c>
      <c r="BC170" t="s">
        <v>1606</v>
      </c>
      <c r="BD170" t="s">
        <v>69</v>
      </c>
      <c r="BE170" t="s">
        <v>69</v>
      </c>
      <c r="BF170" t="s">
        <v>69</v>
      </c>
      <c r="BG170" t="s">
        <v>69</v>
      </c>
      <c r="BH170" t="s">
        <v>69</v>
      </c>
      <c r="BI170" t="s">
        <v>69</v>
      </c>
      <c r="BJ170" t="s">
        <v>1607</v>
      </c>
      <c r="BK170">
        <v>29093226</v>
      </c>
      <c r="BL170" t="s">
        <v>662</v>
      </c>
      <c r="BM170" t="s">
        <v>69</v>
      </c>
      <c r="BN170" t="s">
        <v>69</v>
      </c>
      <c r="BO170" t="s">
        <v>69</v>
      </c>
      <c r="BP170" t="s">
        <v>69</v>
      </c>
    </row>
    <row r="171" spans="1:68" x14ac:dyDescent="0.25">
      <c r="A171" t="s">
        <v>67</v>
      </c>
      <c r="B171" t="s">
        <v>1608</v>
      </c>
      <c r="C171" t="s">
        <v>69</v>
      </c>
      <c r="D171" t="s">
        <v>69</v>
      </c>
      <c r="E171" t="s">
        <v>69</v>
      </c>
      <c r="F171" t="s">
        <v>1609</v>
      </c>
      <c r="G171" t="s">
        <v>69</v>
      </c>
      <c r="H171" t="s">
        <v>69</v>
      </c>
      <c r="I171" t="s">
        <v>1610</v>
      </c>
      <c r="J171" t="s">
        <v>332</v>
      </c>
      <c r="K171" t="s">
        <v>69</v>
      </c>
      <c r="L171" t="s">
        <v>69</v>
      </c>
      <c r="M171" t="s">
        <v>69</v>
      </c>
      <c r="N171" t="s">
        <v>69</v>
      </c>
      <c r="O171" t="s">
        <v>69</v>
      </c>
      <c r="P171" t="s">
        <v>69</v>
      </c>
      <c r="Q171" t="s">
        <v>69</v>
      </c>
      <c r="R171" t="s">
        <v>69</v>
      </c>
      <c r="S171" t="s">
        <v>69</v>
      </c>
      <c r="T171" t="s">
        <v>1611</v>
      </c>
      <c r="U171" t="s">
        <v>1612</v>
      </c>
      <c r="V171" t="s">
        <v>69</v>
      </c>
      <c r="W171" t="s">
        <v>69</v>
      </c>
      <c r="X171" t="s">
        <v>69</v>
      </c>
      <c r="Y171" t="s">
        <v>69</v>
      </c>
      <c r="Z171" t="s">
        <v>1613</v>
      </c>
      <c r="AA171" t="s">
        <v>1614</v>
      </c>
      <c r="AB171" t="s">
        <v>69</v>
      </c>
      <c r="AC171" t="s">
        <v>69</v>
      </c>
      <c r="AD171" t="s">
        <v>69</v>
      </c>
      <c r="AE171" t="s">
        <v>69</v>
      </c>
      <c r="AF171">
        <v>3</v>
      </c>
      <c r="AG171">
        <v>3</v>
      </c>
      <c r="AH171" t="s">
        <v>69</v>
      </c>
      <c r="AI171" t="s">
        <v>69</v>
      </c>
      <c r="AJ171" t="s">
        <v>69</v>
      </c>
      <c r="AK171" t="s">
        <v>69</v>
      </c>
      <c r="AL171" t="s">
        <v>69</v>
      </c>
      <c r="AM171" t="s">
        <v>69</v>
      </c>
      <c r="AN171" t="s">
        <v>69</v>
      </c>
      <c r="AO171" t="s">
        <v>69</v>
      </c>
      <c r="AP171" t="s">
        <v>69</v>
      </c>
      <c r="AQ171" t="s">
        <v>69</v>
      </c>
      <c r="AR171" t="s">
        <v>240</v>
      </c>
      <c r="AS171">
        <v>2017</v>
      </c>
      <c r="AT171">
        <v>116</v>
      </c>
      <c r="AU171" t="s">
        <v>69</v>
      </c>
      <c r="AV171" t="s">
        <v>69</v>
      </c>
      <c r="AW171" t="s">
        <v>69</v>
      </c>
      <c r="AX171" t="s">
        <v>69</v>
      </c>
      <c r="AY171" t="s">
        <v>69</v>
      </c>
      <c r="AZ171">
        <v>192</v>
      </c>
      <c r="BA171">
        <v>201</v>
      </c>
      <c r="BB171" t="s">
        <v>69</v>
      </c>
      <c r="BC171" t="s">
        <v>1615</v>
      </c>
      <c r="BD171" t="s">
        <v>69</v>
      </c>
      <c r="BE171" t="s">
        <v>69</v>
      </c>
      <c r="BF171" t="s">
        <v>69</v>
      </c>
      <c r="BG171" t="s">
        <v>69</v>
      </c>
      <c r="BH171" t="s">
        <v>69</v>
      </c>
      <c r="BI171" t="s">
        <v>69</v>
      </c>
      <c r="BJ171" t="s">
        <v>1616</v>
      </c>
      <c r="BK171">
        <v>28743644</v>
      </c>
      <c r="BL171" t="s">
        <v>69</v>
      </c>
      <c r="BM171" t="s">
        <v>69</v>
      </c>
      <c r="BN171" t="s">
        <v>69</v>
      </c>
      <c r="BO171" t="s">
        <v>69</v>
      </c>
      <c r="BP171" t="s">
        <v>69</v>
      </c>
    </row>
    <row r="172" spans="1:68" x14ac:dyDescent="0.25">
      <c r="A172" t="s">
        <v>67</v>
      </c>
      <c r="B172" t="s">
        <v>1617</v>
      </c>
      <c r="C172" t="s">
        <v>69</v>
      </c>
      <c r="D172" t="s">
        <v>69</v>
      </c>
      <c r="E172" t="s">
        <v>69</v>
      </c>
      <c r="F172" t="s">
        <v>1618</v>
      </c>
      <c r="G172" t="s">
        <v>69</v>
      </c>
      <c r="H172" t="s">
        <v>69</v>
      </c>
      <c r="I172" t="s">
        <v>1619</v>
      </c>
      <c r="J172" t="s">
        <v>1620</v>
      </c>
      <c r="K172" t="s">
        <v>69</v>
      </c>
      <c r="L172" t="s">
        <v>69</v>
      </c>
      <c r="M172" t="s">
        <v>69</v>
      </c>
      <c r="N172" t="s">
        <v>69</v>
      </c>
      <c r="O172" t="s">
        <v>69</v>
      </c>
      <c r="P172" t="s">
        <v>69</v>
      </c>
      <c r="Q172" t="s">
        <v>69</v>
      </c>
      <c r="R172" t="s">
        <v>69</v>
      </c>
      <c r="S172" t="s">
        <v>69</v>
      </c>
      <c r="T172" t="s">
        <v>69</v>
      </c>
      <c r="U172" t="s">
        <v>69</v>
      </c>
      <c r="V172" t="s">
        <v>69</v>
      </c>
      <c r="W172" t="s">
        <v>69</v>
      </c>
      <c r="X172" t="s">
        <v>69</v>
      </c>
      <c r="Y172" t="s">
        <v>69</v>
      </c>
      <c r="Z172" t="s">
        <v>1621</v>
      </c>
      <c r="AA172" t="s">
        <v>1622</v>
      </c>
      <c r="AB172" t="s">
        <v>69</v>
      </c>
      <c r="AC172" t="s">
        <v>69</v>
      </c>
      <c r="AD172" t="s">
        <v>69</v>
      </c>
      <c r="AE172" t="s">
        <v>69</v>
      </c>
      <c r="AF172">
        <v>0</v>
      </c>
      <c r="AG172">
        <v>0</v>
      </c>
      <c r="AH172" t="s">
        <v>69</v>
      </c>
      <c r="AI172" t="s">
        <v>69</v>
      </c>
      <c r="AJ172" t="s">
        <v>69</v>
      </c>
      <c r="AK172" t="s">
        <v>69</v>
      </c>
      <c r="AL172" t="s">
        <v>69</v>
      </c>
      <c r="AM172" t="s">
        <v>69</v>
      </c>
      <c r="AN172" t="s">
        <v>69</v>
      </c>
      <c r="AO172" t="s">
        <v>69</v>
      </c>
      <c r="AP172" t="s">
        <v>69</v>
      </c>
      <c r="AQ172" t="s">
        <v>69</v>
      </c>
      <c r="AR172" t="s">
        <v>240</v>
      </c>
      <c r="AS172">
        <v>2017</v>
      </c>
      <c r="AT172">
        <v>146</v>
      </c>
      <c r="AU172">
        <v>6</v>
      </c>
      <c r="AV172" t="s">
        <v>69</v>
      </c>
      <c r="AW172" t="s">
        <v>69</v>
      </c>
      <c r="AX172" t="s">
        <v>69</v>
      </c>
      <c r="AY172" t="s">
        <v>69</v>
      </c>
      <c r="AZ172">
        <v>1212</v>
      </c>
      <c r="BA172">
        <v>1222</v>
      </c>
      <c r="BB172" t="s">
        <v>69</v>
      </c>
      <c r="BC172" t="s">
        <v>1623</v>
      </c>
      <c r="BD172" t="s">
        <v>69</v>
      </c>
      <c r="BE172" t="s">
        <v>69</v>
      </c>
      <c r="BF172" t="s">
        <v>69</v>
      </c>
      <c r="BG172" t="s">
        <v>69</v>
      </c>
      <c r="BH172" t="s">
        <v>69</v>
      </c>
      <c r="BI172" t="s">
        <v>69</v>
      </c>
      <c r="BJ172" t="s">
        <v>1624</v>
      </c>
      <c r="BK172" t="s">
        <v>69</v>
      </c>
      <c r="BL172" t="s">
        <v>69</v>
      </c>
      <c r="BM172" t="s">
        <v>69</v>
      </c>
      <c r="BN172" t="s">
        <v>69</v>
      </c>
      <c r="BO172" t="s">
        <v>69</v>
      </c>
      <c r="BP172" t="s">
        <v>69</v>
      </c>
    </row>
    <row r="173" spans="1:68" x14ac:dyDescent="0.25">
      <c r="A173" t="s">
        <v>67</v>
      </c>
      <c r="B173" t="s">
        <v>1625</v>
      </c>
      <c r="C173" t="s">
        <v>69</v>
      </c>
      <c r="D173" t="s">
        <v>69</v>
      </c>
      <c r="E173" t="s">
        <v>69</v>
      </c>
      <c r="F173" t="s">
        <v>1626</v>
      </c>
      <c r="G173" t="s">
        <v>69</v>
      </c>
      <c r="H173" t="s">
        <v>69</v>
      </c>
      <c r="I173" t="s">
        <v>1627</v>
      </c>
      <c r="J173" t="s">
        <v>72</v>
      </c>
      <c r="K173" t="s">
        <v>69</v>
      </c>
      <c r="L173" t="s">
        <v>69</v>
      </c>
      <c r="M173" t="s">
        <v>69</v>
      </c>
      <c r="N173" t="s">
        <v>69</v>
      </c>
      <c r="O173" t="s">
        <v>69</v>
      </c>
      <c r="P173" t="s">
        <v>69</v>
      </c>
      <c r="Q173" t="s">
        <v>69</v>
      </c>
      <c r="R173" t="s">
        <v>69</v>
      </c>
      <c r="S173" t="s">
        <v>69</v>
      </c>
      <c r="T173" t="s">
        <v>1628</v>
      </c>
      <c r="U173" t="s">
        <v>1629</v>
      </c>
      <c r="V173" t="s">
        <v>69</v>
      </c>
      <c r="W173" t="s">
        <v>69</v>
      </c>
      <c r="X173" t="s">
        <v>69</v>
      </c>
      <c r="Y173" t="s">
        <v>69</v>
      </c>
      <c r="Z173" t="s">
        <v>1630</v>
      </c>
      <c r="AA173" t="s">
        <v>1631</v>
      </c>
      <c r="AB173" t="s">
        <v>69</v>
      </c>
      <c r="AC173" t="s">
        <v>69</v>
      </c>
      <c r="AD173" t="s">
        <v>69</v>
      </c>
      <c r="AE173" t="s">
        <v>69</v>
      </c>
      <c r="AF173">
        <v>1</v>
      </c>
      <c r="AG173">
        <v>1</v>
      </c>
      <c r="AH173" t="s">
        <v>69</v>
      </c>
      <c r="AI173" t="s">
        <v>69</v>
      </c>
      <c r="AJ173" t="s">
        <v>69</v>
      </c>
      <c r="AK173" t="s">
        <v>69</v>
      </c>
      <c r="AL173" t="s">
        <v>69</v>
      </c>
      <c r="AM173" t="s">
        <v>69</v>
      </c>
      <c r="AN173" t="s">
        <v>69</v>
      </c>
      <c r="AO173" t="s">
        <v>69</v>
      </c>
      <c r="AP173" t="s">
        <v>69</v>
      </c>
      <c r="AQ173" t="s">
        <v>69</v>
      </c>
      <c r="AR173" t="s">
        <v>168</v>
      </c>
      <c r="AS173">
        <v>2017</v>
      </c>
      <c r="AT173">
        <v>26</v>
      </c>
      <c r="AU173">
        <v>19</v>
      </c>
      <c r="AV173" t="s">
        <v>69</v>
      </c>
      <c r="AW173" t="s">
        <v>69</v>
      </c>
      <c r="AX173" t="s">
        <v>69</v>
      </c>
      <c r="AY173" t="s">
        <v>69</v>
      </c>
      <c r="AZ173">
        <v>4862</v>
      </c>
      <c r="BA173">
        <v>4871</v>
      </c>
      <c r="BB173" t="s">
        <v>69</v>
      </c>
      <c r="BC173" t="s">
        <v>1632</v>
      </c>
      <c r="BD173" t="s">
        <v>69</v>
      </c>
      <c r="BE173" t="s">
        <v>69</v>
      </c>
      <c r="BF173" t="s">
        <v>69</v>
      </c>
      <c r="BG173" t="s">
        <v>69</v>
      </c>
      <c r="BH173" t="s">
        <v>69</v>
      </c>
      <c r="BI173" t="s">
        <v>69</v>
      </c>
      <c r="BJ173" t="s">
        <v>1633</v>
      </c>
      <c r="BK173">
        <v>28752599</v>
      </c>
      <c r="BL173" t="s">
        <v>524</v>
      </c>
      <c r="BM173" t="s">
        <v>69</v>
      </c>
      <c r="BN173" t="s">
        <v>69</v>
      </c>
      <c r="BO173" t="s">
        <v>69</v>
      </c>
      <c r="BP173" t="s">
        <v>69</v>
      </c>
    </row>
    <row r="174" spans="1:68" x14ac:dyDescent="0.25">
      <c r="A174" t="s">
        <v>67</v>
      </c>
      <c r="B174" t="s">
        <v>1634</v>
      </c>
      <c r="C174" t="s">
        <v>69</v>
      </c>
      <c r="D174" t="s">
        <v>69</v>
      </c>
      <c r="E174" t="s">
        <v>69</v>
      </c>
      <c r="F174" t="s">
        <v>1635</v>
      </c>
      <c r="G174" t="s">
        <v>69</v>
      </c>
      <c r="H174" t="s">
        <v>69</v>
      </c>
      <c r="I174" t="s">
        <v>1636</v>
      </c>
      <c r="J174" t="s">
        <v>416</v>
      </c>
      <c r="K174" t="s">
        <v>69</v>
      </c>
      <c r="L174" t="s">
        <v>69</v>
      </c>
      <c r="M174" t="s">
        <v>69</v>
      </c>
      <c r="N174" t="s">
        <v>69</v>
      </c>
      <c r="O174" t="s">
        <v>69</v>
      </c>
      <c r="P174" t="s">
        <v>69</v>
      </c>
      <c r="Q174" t="s">
        <v>69</v>
      </c>
      <c r="R174" t="s">
        <v>69</v>
      </c>
      <c r="S174" t="s">
        <v>69</v>
      </c>
      <c r="T174" t="s">
        <v>1637</v>
      </c>
      <c r="U174" t="s">
        <v>1638</v>
      </c>
      <c r="V174" t="s">
        <v>69</v>
      </c>
      <c r="W174" t="s">
        <v>69</v>
      </c>
      <c r="X174" t="s">
        <v>69</v>
      </c>
      <c r="Y174" t="s">
        <v>69</v>
      </c>
      <c r="Z174" t="s">
        <v>69</v>
      </c>
      <c r="AA174" t="s">
        <v>1639</v>
      </c>
      <c r="AB174" t="s">
        <v>69</v>
      </c>
      <c r="AC174" t="s">
        <v>69</v>
      </c>
      <c r="AD174" t="s">
        <v>69</v>
      </c>
      <c r="AE174" t="s">
        <v>69</v>
      </c>
      <c r="AF174">
        <v>14</v>
      </c>
      <c r="AG174">
        <v>14</v>
      </c>
      <c r="AH174" t="s">
        <v>69</v>
      </c>
      <c r="AI174" t="s">
        <v>69</v>
      </c>
      <c r="AJ174" t="s">
        <v>69</v>
      </c>
      <c r="AK174" t="s">
        <v>69</v>
      </c>
      <c r="AL174" t="s">
        <v>69</v>
      </c>
      <c r="AM174" t="s">
        <v>69</v>
      </c>
      <c r="AN174" t="s">
        <v>69</v>
      </c>
      <c r="AO174" t="s">
        <v>69</v>
      </c>
      <c r="AP174" t="s">
        <v>69</v>
      </c>
      <c r="AQ174" t="s">
        <v>69</v>
      </c>
      <c r="AR174" t="s">
        <v>168</v>
      </c>
      <c r="AS174">
        <v>2017</v>
      </c>
      <c r="AT174">
        <v>34</v>
      </c>
      <c r="AU174">
        <v>10</v>
      </c>
      <c r="AV174" t="s">
        <v>69</v>
      </c>
      <c r="AW174" t="s">
        <v>69</v>
      </c>
      <c r="AX174" t="s">
        <v>69</v>
      </c>
      <c r="AY174" t="s">
        <v>69</v>
      </c>
      <c r="AZ174">
        <v>2665</v>
      </c>
      <c r="BA174">
        <v>2677</v>
      </c>
      <c r="BB174" t="s">
        <v>69</v>
      </c>
      <c r="BC174" t="s">
        <v>1640</v>
      </c>
      <c r="BD174" t="s">
        <v>69</v>
      </c>
      <c r="BE174" t="s">
        <v>69</v>
      </c>
      <c r="BF174" t="s">
        <v>69</v>
      </c>
      <c r="BG174" t="s">
        <v>69</v>
      </c>
      <c r="BH174" t="s">
        <v>69</v>
      </c>
      <c r="BI174" t="s">
        <v>69</v>
      </c>
      <c r="BJ174" t="s">
        <v>1641</v>
      </c>
      <c r="BK174">
        <v>28957505</v>
      </c>
      <c r="BL174" t="s">
        <v>1464</v>
      </c>
      <c r="BM174" t="s">
        <v>69</v>
      </c>
      <c r="BN174" t="s">
        <v>69</v>
      </c>
      <c r="BO174" t="s">
        <v>69</v>
      </c>
      <c r="BP174" t="s">
        <v>69</v>
      </c>
    </row>
    <row r="175" spans="1:68" x14ac:dyDescent="0.25">
      <c r="A175" t="s">
        <v>67</v>
      </c>
      <c r="B175" t="s">
        <v>1642</v>
      </c>
      <c r="C175" t="s">
        <v>69</v>
      </c>
      <c r="D175" t="s">
        <v>69</v>
      </c>
      <c r="E175" t="s">
        <v>69</v>
      </c>
      <c r="F175" t="s">
        <v>1643</v>
      </c>
      <c r="G175" t="s">
        <v>69</v>
      </c>
      <c r="H175" t="s">
        <v>69</v>
      </c>
      <c r="I175" t="s">
        <v>1644</v>
      </c>
      <c r="J175" t="s">
        <v>1094</v>
      </c>
      <c r="K175" t="s">
        <v>69</v>
      </c>
      <c r="L175" t="s">
        <v>69</v>
      </c>
      <c r="M175" t="s">
        <v>69</v>
      </c>
      <c r="N175" t="s">
        <v>69</v>
      </c>
      <c r="O175" t="s">
        <v>69</v>
      </c>
      <c r="P175" t="s">
        <v>69</v>
      </c>
      <c r="Q175" t="s">
        <v>69</v>
      </c>
      <c r="R175" t="s">
        <v>69</v>
      </c>
      <c r="S175" t="s">
        <v>69</v>
      </c>
      <c r="T175" t="s">
        <v>1645</v>
      </c>
      <c r="U175" t="s">
        <v>1646</v>
      </c>
      <c r="V175" t="s">
        <v>69</v>
      </c>
      <c r="W175" t="s">
        <v>69</v>
      </c>
      <c r="X175" t="s">
        <v>69</v>
      </c>
      <c r="Y175" t="s">
        <v>69</v>
      </c>
      <c r="Z175" t="s">
        <v>1647</v>
      </c>
      <c r="AA175" t="s">
        <v>69</v>
      </c>
      <c r="AB175" t="s">
        <v>69</v>
      </c>
      <c r="AC175" t="s">
        <v>69</v>
      </c>
      <c r="AD175" t="s">
        <v>69</v>
      </c>
      <c r="AE175" t="s">
        <v>69</v>
      </c>
      <c r="AF175">
        <v>6</v>
      </c>
      <c r="AG175">
        <v>6</v>
      </c>
      <c r="AH175" t="s">
        <v>69</v>
      </c>
      <c r="AI175" t="s">
        <v>69</v>
      </c>
      <c r="AJ175" t="s">
        <v>69</v>
      </c>
      <c r="AK175" t="s">
        <v>69</v>
      </c>
      <c r="AL175" t="s">
        <v>69</v>
      </c>
      <c r="AM175" t="s">
        <v>69</v>
      </c>
      <c r="AN175" t="s">
        <v>69</v>
      </c>
      <c r="AO175" t="s">
        <v>69</v>
      </c>
      <c r="AP175" t="s">
        <v>69</v>
      </c>
      <c r="AQ175" t="s">
        <v>69</v>
      </c>
      <c r="AR175" t="s">
        <v>168</v>
      </c>
      <c r="AS175">
        <v>2017</v>
      </c>
      <c r="AT175">
        <v>13</v>
      </c>
      <c r="AU175">
        <v>5</v>
      </c>
      <c r="AV175" t="s">
        <v>69</v>
      </c>
      <c r="AW175" t="s">
        <v>69</v>
      </c>
      <c r="AX175" t="s">
        <v>69</v>
      </c>
      <c r="AY175" t="s">
        <v>69</v>
      </c>
      <c r="AZ175" t="s">
        <v>69</v>
      </c>
      <c r="BA175" t="s">
        <v>69</v>
      </c>
      <c r="BB175">
        <v>100</v>
      </c>
      <c r="BC175" t="s">
        <v>1648</v>
      </c>
      <c r="BD175" t="s">
        <v>69</v>
      </c>
      <c r="BE175" t="s">
        <v>69</v>
      </c>
      <c r="BF175" t="s">
        <v>69</v>
      </c>
      <c r="BG175" t="s">
        <v>69</v>
      </c>
      <c r="BH175" t="s">
        <v>69</v>
      </c>
      <c r="BI175" t="s">
        <v>69</v>
      </c>
      <c r="BJ175" t="s">
        <v>1649</v>
      </c>
      <c r="BK175" t="s">
        <v>69</v>
      </c>
      <c r="BL175" t="s">
        <v>69</v>
      </c>
      <c r="BM175" t="s">
        <v>69</v>
      </c>
      <c r="BN175" t="s">
        <v>69</v>
      </c>
      <c r="BO175" t="s">
        <v>69</v>
      </c>
      <c r="BP175" t="s">
        <v>69</v>
      </c>
    </row>
    <row r="176" spans="1:68" x14ac:dyDescent="0.25">
      <c r="A176" t="s">
        <v>67</v>
      </c>
      <c r="B176" t="s">
        <v>1650</v>
      </c>
      <c r="C176" t="s">
        <v>69</v>
      </c>
      <c r="D176" t="s">
        <v>69</v>
      </c>
      <c r="E176" t="s">
        <v>69</v>
      </c>
      <c r="F176" t="s">
        <v>1651</v>
      </c>
      <c r="G176" t="s">
        <v>69</v>
      </c>
      <c r="H176" t="s">
        <v>69</v>
      </c>
      <c r="I176" t="s">
        <v>1652</v>
      </c>
      <c r="J176" t="s">
        <v>1653</v>
      </c>
      <c r="K176" t="s">
        <v>69</v>
      </c>
      <c r="L176" t="s">
        <v>69</v>
      </c>
      <c r="M176" t="s">
        <v>69</v>
      </c>
      <c r="N176" t="s">
        <v>69</v>
      </c>
      <c r="O176" t="s">
        <v>69</v>
      </c>
      <c r="P176" t="s">
        <v>69</v>
      </c>
      <c r="Q176" t="s">
        <v>69</v>
      </c>
      <c r="R176" t="s">
        <v>69</v>
      </c>
      <c r="S176" t="s">
        <v>69</v>
      </c>
      <c r="T176" t="s">
        <v>1654</v>
      </c>
      <c r="U176" t="s">
        <v>1655</v>
      </c>
      <c r="V176" t="s">
        <v>69</v>
      </c>
      <c r="W176" t="s">
        <v>69</v>
      </c>
      <c r="X176" t="s">
        <v>69</v>
      </c>
      <c r="Y176" t="s">
        <v>69</v>
      </c>
      <c r="Z176" t="s">
        <v>1656</v>
      </c>
      <c r="AA176" t="s">
        <v>1657</v>
      </c>
      <c r="AB176" t="s">
        <v>69</v>
      </c>
      <c r="AC176" t="s">
        <v>69</v>
      </c>
      <c r="AD176" t="s">
        <v>69</v>
      </c>
      <c r="AE176" t="s">
        <v>69</v>
      </c>
      <c r="AF176">
        <v>5</v>
      </c>
      <c r="AG176">
        <v>5</v>
      </c>
      <c r="AH176" t="s">
        <v>69</v>
      </c>
      <c r="AI176" t="s">
        <v>69</v>
      </c>
      <c r="AJ176" t="s">
        <v>69</v>
      </c>
      <c r="AK176" t="s">
        <v>69</v>
      </c>
      <c r="AL176" t="s">
        <v>69</v>
      </c>
      <c r="AM176" t="s">
        <v>69</v>
      </c>
      <c r="AN176" t="s">
        <v>69</v>
      </c>
      <c r="AO176" t="s">
        <v>69</v>
      </c>
      <c r="AP176" t="s">
        <v>69</v>
      </c>
      <c r="AQ176" t="s">
        <v>69</v>
      </c>
      <c r="AR176" t="s">
        <v>198</v>
      </c>
      <c r="AS176">
        <v>2017</v>
      </c>
      <c r="AT176">
        <v>100</v>
      </c>
      <c r="AU176">
        <v>9</v>
      </c>
      <c r="AV176" t="s">
        <v>69</v>
      </c>
      <c r="AW176" t="s">
        <v>69</v>
      </c>
      <c r="AX176" t="s">
        <v>69</v>
      </c>
      <c r="AY176" t="s">
        <v>69</v>
      </c>
      <c r="AZ176">
        <v>1047</v>
      </c>
      <c r="BA176">
        <v>1067</v>
      </c>
      <c r="BB176" t="s">
        <v>69</v>
      </c>
      <c r="BC176" t="s">
        <v>1658</v>
      </c>
      <c r="BD176" t="s">
        <v>69</v>
      </c>
      <c r="BE176" t="s">
        <v>69</v>
      </c>
      <c r="BF176" t="s">
        <v>69</v>
      </c>
      <c r="BG176" t="s">
        <v>69</v>
      </c>
      <c r="BH176" t="s">
        <v>69</v>
      </c>
      <c r="BI176" t="s">
        <v>69</v>
      </c>
      <c r="BJ176" t="s">
        <v>1659</v>
      </c>
      <c r="BK176" t="s">
        <v>69</v>
      </c>
      <c r="BL176" t="s">
        <v>69</v>
      </c>
      <c r="BM176" t="s">
        <v>69</v>
      </c>
      <c r="BN176" t="s">
        <v>69</v>
      </c>
      <c r="BO176" t="s">
        <v>69</v>
      </c>
      <c r="BP176" t="s">
        <v>69</v>
      </c>
    </row>
    <row r="177" spans="1:68" x14ac:dyDescent="0.25">
      <c r="A177" t="s">
        <v>67</v>
      </c>
      <c r="B177" t="s">
        <v>1660</v>
      </c>
      <c r="C177" t="s">
        <v>69</v>
      </c>
      <c r="D177" t="s">
        <v>69</v>
      </c>
      <c r="E177" t="s">
        <v>69</v>
      </c>
      <c r="F177" t="s">
        <v>1661</v>
      </c>
      <c r="G177" t="s">
        <v>69</v>
      </c>
      <c r="H177" t="s">
        <v>69</v>
      </c>
      <c r="I177" t="s">
        <v>1662</v>
      </c>
      <c r="J177" t="s">
        <v>1168</v>
      </c>
      <c r="K177" t="s">
        <v>69</v>
      </c>
      <c r="L177" t="s">
        <v>69</v>
      </c>
      <c r="M177" t="s">
        <v>69</v>
      </c>
      <c r="N177" t="s">
        <v>69</v>
      </c>
      <c r="O177" t="s">
        <v>69</v>
      </c>
      <c r="P177" t="s">
        <v>69</v>
      </c>
      <c r="Q177" t="s">
        <v>69</v>
      </c>
      <c r="R177" t="s">
        <v>69</v>
      </c>
      <c r="S177" t="s">
        <v>69</v>
      </c>
      <c r="T177" t="s">
        <v>1663</v>
      </c>
      <c r="U177" t="s">
        <v>1664</v>
      </c>
      <c r="V177" t="s">
        <v>69</v>
      </c>
      <c r="W177" t="s">
        <v>69</v>
      </c>
      <c r="X177" t="s">
        <v>69</v>
      </c>
      <c r="Y177" t="s">
        <v>69</v>
      </c>
      <c r="Z177" t="s">
        <v>69</v>
      </c>
      <c r="AA177" t="s">
        <v>69</v>
      </c>
      <c r="AB177" t="s">
        <v>69</v>
      </c>
      <c r="AC177" t="s">
        <v>69</v>
      </c>
      <c r="AD177" t="s">
        <v>69</v>
      </c>
      <c r="AE177" t="s">
        <v>69</v>
      </c>
      <c r="AF177">
        <v>7</v>
      </c>
      <c r="AG177">
        <v>7</v>
      </c>
      <c r="AH177" t="s">
        <v>69</v>
      </c>
      <c r="AI177" t="s">
        <v>69</v>
      </c>
      <c r="AJ177" t="s">
        <v>69</v>
      </c>
      <c r="AK177" t="s">
        <v>69</v>
      </c>
      <c r="AL177" t="s">
        <v>69</v>
      </c>
      <c r="AM177" t="s">
        <v>69</v>
      </c>
      <c r="AN177" t="s">
        <v>69</v>
      </c>
      <c r="AO177" t="s">
        <v>69</v>
      </c>
      <c r="AP177" t="s">
        <v>69</v>
      </c>
      <c r="AQ177" t="s">
        <v>69</v>
      </c>
      <c r="AR177" t="s">
        <v>198</v>
      </c>
      <c r="AS177">
        <v>2017</v>
      </c>
      <c r="AT177">
        <v>207</v>
      </c>
      <c r="AU177">
        <v>1</v>
      </c>
      <c r="AV177" t="s">
        <v>69</v>
      </c>
      <c r="AW177" t="s">
        <v>69</v>
      </c>
      <c r="AX177" t="s">
        <v>69</v>
      </c>
      <c r="AY177" t="s">
        <v>69</v>
      </c>
      <c r="AZ177">
        <v>241</v>
      </c>
      <c r="BA177">
        <v>253</v>
      </c>
      <c r="BB177" t="s">
        <v>69</v>
      </c>
      <c r="BC177" t="s">
        <v>1665</v>
      </c>
      <c r="BD177" t="s">
        <v>69</v>
      </c>
      <c r="BE177" t="s">
        <v>69</v>
      </c>
      <c r="BF177" t="s">
        <v>69</v>
      </c>
      <c r="BG177" t="s">
        <v>69</v>
      </c>
      <c r="BH177" t="s">
        <v>69</v>
      </c>
      <c r="BI177" t="s">
        <v>69</v>
      </c>
      <c r="BJ177" t="s">
        <v>1666</v>
      </c>
      <c r="BK177">
        <v>28696217</v>
      </c>
      <c r="BL177" t="s">
        <v>191</v>
      </c>
      <c r="BM177" t="s">
        <v>69</v>
      </c>
      <c r="BN177" t="s">
        <v>69</v>
      </c>
      <c r="BO177" t="s">
        <v>69</v>
      </c>
      <c r="BP177" t="s">
        <v>69</v>
      </c>
    </row>
    <row r="178" spans="1:68" x14ac:dyDescent="0.25">
      <c r="A178" t="s">
        <v>67</v>
      </c>
      <c r="B178" t="s">
        <v>1667</v>
      </c>
      <c r="C178" t="s">
        <v>69</v>
      </c>
      <c r="D178" t="s">
        <v>69</v>
      </c>
      <c r="E178" t="s">
        <v>69</v>
      </c>
      <c r="F178" t="s">
        <v>1668</v>
      </c>
      <c r="G178" t="s">
        <v>69</v>
      </c>
      <c r="H178" t="s">
        <v>69</v>
      </c>
      <c r="I178" t="s">
        <v>1669</v>
      </c>
      <c r="J178" t="s">
        <v>111</v>
      </c>
      <c r="K178" t="s">
        <v>69</v>
      </c>
      <c r="L178" t="s">
        <v>69</v>
      </c>
      <c r="M178" t="s">
        <v>69</v>
      </c>
      <c r="N178" t="s">
        <v>69</v>
      </c>
      <c r="O178" t="s">
        <v>69</v>
      </c>
      <c r="P178" t="s">
        <v>69</v>
      </c>
      <c r="Q178" t="s">
        <v>69</v>
      </c>
      <c r="R178" t="s">
        <v>69</v>
      </c>
      <c r="S178" t="s">
        <v>69</v>
      </c>
      <c r="T178" t="s">
        <v>1670</v>
      </c>
      <c r="U178" t="s">
        <v>1671</v>
      </c>
      <c r="V178" t="s">
        <v>69</v>
      </c>
      <c r="W178" t="s">
        <v>69</v>
      </c>
      <c r="X178" t="s">
        <v>69</v>
      </c>
      <c r="Y178" t="s">
        <v>69</v>
      </c>
      <c r="Z178" t="s">
        <v>69</v>
      </c>
      <c r="AA178" t="s">
        <v>1672</v>
      </c>
      <c r="AB178" t="s">
        <v>69</v>
      </c>
      <c r="AC178" t="s">
        <v>69</v>
      </c>
      <c r="AD178" t="s">
        <v>69</v>
      </c>
      <c r="AE178" t="s">
        <v>69</v>
      </c>
      <c r="AF178">
        <v>11</v>
      </c>
      <c r="AG178">
        <v>11</v>
      </c>
      <c r="AH178" t="s">
        <v>69</v>
      </c>
      <c r="AI178" t="s">
        <v>69</v>
      </c>
      <c r="AJ178" t="s">
        <v>69</v>
      </c>
      <c r="AK178" t="s">
        <v>69</v>
      </c>
      <c r="AL178" t="s">
        <v>69</v>
      </c>
      <c r="AM178" t="s">
        <v>69</v>
      </c>
      <c r="AN178" t="s">
        <v>69</v>
      </c>
      <c r="AO178" t="s">
        <v>69</v>
      </c>
      <c r="AP178" t="s">
        <v>69</v>
      </c>
      <c r="AQ178" t="s">
        <v>69</v>
      </c>
      <c r="AR178" t="s">
        <v>198</v>
      </c>
      <c r="AS178">
        <v>2017</v>
      </c>
      <c r="AT178">
        <v>44</v>
      </c>
      <c r="AU178">
        <v>9</v>
      </c>
      <c r="AV178" t="s">
        <v>69</v>
      </c>
      <c r="AW178" t="s">
        <v>69</v>
      </c>
      <c r="AX178" t="s">
        <v>69</v>
      </c>
      <c r="AY178" t="s">
        <v>69</v>
      </c>
      <c r="AZ178">
        <v>2033</v>
      </c>
      <c r="BA178">
        <v>2044</v>
      </c>
      <c r="BB178" t="s">
        <v>69</v>
      </c>
      <c r="BC178" t="s">
        <v>1673</v>
      </c>
      <c r="BD178" t="s">
        <v>69</v>
      </c>
      <c r="BE178" t="s">
        <v>69</v>
      </c>
      <c r="BF178" t="s">
        <v>69</v>
      </c>
      <c r="BG178" t="s">
        <v>69</v>
      </c>
      <c r="BH178" t="s">
        <v>69</v>
      </c>
      <c r="BI178" t="s">
        <v>69</v>
      </c>
      <c r="BJ178" t="s">
        <v>1674</v>
      </c>
      <c r="BK178" t="s">
        <v>69</v>
      </c>
      <c r="BL178" t="s">
        <v>524</v>
      </c>
      <c r="BM178" t="s">
        <v>69</v>
      </c>
      <c r="BN178" t="s">
        <v>69</v>
      </c>
      <c r="BO178" t="s">
        <v>69</v>
      </c>
      <c r="BP178" t="s">
        <v>69</v>
      </c>
    </row>
    <row r="179" spans="1:68" x14ac:dyDescent="0.25">
      <c r="A179" t="s">
        <v>67</v>
      </c>
      <c r="B179" t="s">
        <v>1675</v>
      </c>
      <c r="C179" t="s">
        <v>69</v>
      </c>
      <c r="D179" t="s">
        <v>69</v>
      </c>
      <c r="E179" t="s">
        <v>69</v>
      </c>
      <c r="F179" t="s">
        <v>1676</v>
      </c>
      <c r="G179" t="s">
        <v>69</v>
      </c>
      <c r="H179" t="s">
        <v>69</v>
      </c>
      <c r="I179" t="s">
        <v>1677</v>
      </c>
      <c r="J179" t="s">
        <v>332</v>
      </c>
      <c r="K179" t="s">
        <v>69</v>
      </c>
      <c r="L179" t="s">
        <v>69</v>
      </c>
      <c r="M179" t="s">
        <v>69</v>
      </c>
      <c r="N179" t="s">
        <v>69</v>
      </c>
      <c r="O179" t="s">
        <v>69</v>
      </c>
      <c r="P179" t="s">
        <v>69</v>
      </c>
      <c r="Q179" t="s">
        <v>69</v>
      </c>
      <c r="R179" t="s">
        <v>69</v>
      </c>
      <c r="S179" t="s">
        <v>69</v>
      </c>
      <c r="T179" t="s">
        <v>1678</v>
      </c>
      <c r="U179" t="s">
        <v>1679</v>
      </c>
      <c r="V179" t="s">
        <v>69</v>
      </c>
      <c r="W179" t="s">
        <v>69</v>
      </c>
      <c r="X179" t="s">
        <v>69</v>
      </c>
      <c r="Y179" t="s">
        <v>69</v>
      </c>
      <c r="Z179" t="s">
        <v>1680</v>
      </c>
      <c r="AA179" t="s">
        <v>1681</v>
      </c>
      <c r="AB179" t="s">
        <v>69</v>
      </c>
      <c r="AC179" t="s">
        <v>69</v>
      </c>
      <c r="AD179" t="s">
        <v>69</v>
      </c>
      <c r="AE179" t="s">
        <v>69</v>
      </c>
      <c r="AF179">
        <v>6</v>
      </c>
      <c r="AG179">
        <v>6</v>
      </c>
      <c r="AH179" t="s">
        <v>69</v>
      </c>
      <c r="AI179" t="s">
        <v>69</v>
      </c>
      <c r="AJ179" t="s">
        <v>69</v>
      </c>
      <c r="AK179" t="s">
        <v>69</v>
      </c>
      <c r="AL179" t="s">
        <v>69</v>
      </c>
      <c r="AM179" t="s">
        <v>69</v>
      </c>
      <c r="AN179" t="s">
        <v>69</v>
      </c>
      <c r="AO179" t="s">
        <v>69</v>
      </c>
      <c r="AP179" t="s">
        <v>69</v>
      </c>
      <c r="AQ179" t="s">
        <v>69</v>
      </c>
      <c r="AR179" t="s">
        <v>198</v>
      </c>
      <c r="AS179">
        <v>2017</v>
      </c>
      <c r="AT179">
        <v>114</v>
      </c>
      <c r="AU179" t="s">
        <v>69</v>
      </c>
      <c r="AV179" t="s">
        <v>69</v>
      </c>
      <c r="AW179" t="s">
        <v>69</v>
      </c>
      <c r="AX179" t="s">
        <v>69</v>
      </c>
      <c r="AY179" t="s">
        <v>69</v>
      </c>
      <c r="AZ179">
        <v>49</v>
      </c>
      <c r="BA179">
        <v>62</v>
      </c>
      <c r="BB179" t="s">
        <v>69</v>
      </c>
      <c r="BC179" t="s">
        <v>1682</v>
      </c>
      <c r="BD179" t="s">
        <v>69</v>
      </c>
      <c r="BE179" t="s">
        <v>69</v>
      </c>
      <c r="BF179" t="s">
        <v>69</v>
      </c>
      <c r="BG179" t="s">
        <v>69</v>
      </c>
      <c r="BH179" t="s">
        <v>69</v>
      </c>
      <c r="BI179" t="s">
        <v>69</v>
      </c>
      <c r="BJ179" t="s">
        <v>1683</v>
      </c>
      <c r="BK179">
        <v>28411160</v>
      </c>
      <c r="BL179" t="s">
        <v>69</v>
      </c>
      <c r="BM179" t="s">
        <v>69</v>
      </c>
      <c r="BN179" t="s">
        <v>69</v>
      </c>
      <c r="BO179" t="s">
        <v>69</v>
      </c>
      <c r="BP179" t="s">
        <v>69</v>
      </c>
    </row>
    <row r="180" spans="1:68" x14ac:dyDescent="0.25">
      <c r="A180" t="s">
        <v>67</v>
      </c>
      <c r="B180" t="s">
        <v>1684</v>
      </c>
      <c r="C180" t="s">
        <v>69</v>
      </c>
      <c r="D180" t="s">
        <v>69</v>
      </c>
      <c r="E180" t="s">
        <v>69</v>
      </c>
      <c r="F180" t="s">
        <v>1685</v>
      </c>
      <c r="G180" t="s">
        <v>69</v>
      </c>
      <c r="H180" t="s">
        <v>69</v>
      </c>
      <c r="I180" t="s">
        <v>1686</v>
      </c>
      <c r="J180" t="s">
        <v>332</v>
      </c>
      <c r="K180" t="s">
        <v>69</v>
      </c>
      <c r="L180" t="s">
        <v>69</v>
      </c>
      <c r="M180" t="s">
        <v>69</v>
      </c>
      <c r="N180" t="s">
        <v>69</v>
      </c>
      <c r="O180" t="s">
        <v>69</v>
      </c>
      <c r="P180" t="s">
        <v>69</v>
      </c>
      <c r="Q180" t="s">
        <v>69</v>
      </c>
      <c r="R180" t="s">
        <v>69</v>
      </c>
      <c r="S180" t="s">
        <v>69</v>
      </c>
      <c r="T180" t="s">
        <v>1687</v>
      </c>
      <c r="U180" t="s">
        <v>1688</v>
      </c>
      <c r="V180" t="s">
        <v>69</v>
      </c>
      <c r="W180" t="s">
        <v>69</v>
      </c>
      <c r="X180" t="s">
        <v>69</v>
      </c>
      <c r="Y180" t="s">
        <v>69</v>
      </c>
      <c r="Z180" t="s">
        <v>1689</v>
      </c>
      <c r="AA180" t="s">
        <v>1690</v>
      </c>
      <c r="AB180" t="s">
        <v>69</v>
      </c>
      <c r="AC180" t="s">
        <v>69</v>
      </c>
      <c r="AD180" t="s">
        <v>69</v>
      </c>
      <c r="AE180" t="s">
        <v>69</v>
      </c>
      <c r="AF180">
        <v>7</v>
      </c>
      <c r="AG180">
        <v>7</v>
      </c>
      <c r="AH180" t="s">
        <v>69</v>
      </c>
      <c r="AI180" t="s">
        <v>69</v>
      </c>
      <c r="AJ180" t="s">
        <v>69</v>
      </c>
      <c r="AK180" t="s">
        <v>69</v>
      </c>
      <c r="AL180" t="s">
        <v>69</v>
      </c>
      <c r="AM180" t="s">
        <v>69</v>
      </c>
      <c r="AN180" t="s">
        <v>69</v>
      </c>
      <c r="AO180" t="s">
        <v>69</v>
      </c>
      <c r="AP180" t="s">
        <v>69</v>
      </c>
      <c r="AQ180" t="s">
        <v>69</v>
      </c>
      <c r="AR180" t="s">
        <v>198</v>
      </c>
      <c r="AS180">
        <v>2017</v>
      </c>
      <c r="AT180">
        <v>114</v>
      </c>
      <c r="AU180" t="s">
        <v>69</v>
      </c>
      <c r="AV180" t="s">
        <v>69</v>
      </c>
      <c r="AW180" t="s">
        <v>69</v>
      </c>
      <c r="AX180" t="s">
        <v>69</v>
      </c>
      <c r="AY180" t="s">
        <v>69</v>
      </c>
      <c r="AZ180">
        <v>189</v>
      </c>
      <c r="BA180">
        <v>198</v>
      </c>
      <c r="BB180" t="s">
        <v>69</v>
      </c>
      <c r="BC180" t="s">
        <v>1691</v>
      </c>
      <c r="BD180" t="s">
        <v>69</v>
      </c>
      <c r="BE180" t="s">
        <v>69</v>
      </c>
      <c r="BF180" t="s">
        <v>69</v>
      </c>
      <c r="BG180" t="s">
        <v>69</v>
      </c>
      <c r="BH180" t="s">
        <v>69</v>
      </c>
      <c r="BI180" t="s">
        <v>69</v>
      </c>
      <c r="BJ180" t="s">
        <v>1692</v>
      </c>
      <c r="BK180">
        <v>28645767</v>
      </c>
      <c r="BL180" t="s">
        <v>551</v>
      </c>
      <c r="BM180" t="s">
        <v>69</v>
      </c>
      <c r="BN180" t="s">
        <v>69</v>
      </c>
      <c r="BO180" t="s">
        <v>69</v>
      </c>
      <c r="BP180" t="s">
        <v>69</v>
      </c>
    </row>
    <row r="181" spans="1:68" x14ac:dyDescent="0.25">
      <c r="A181" t="s">
        <v>67</v>
      </c>
      <c r="B181" t="s">
        <v>1693</v>
      </c>
      <c r="C181" t="s">
        <v>69</v>
      </c>
      <c r="D181" t="s">
        <v>69</v>
      </c>
      <c r="E181" t="s">
        <v>69</v>
      </c>
      <c r="F181" t="s">
        <v>1694</v>
      </c>
      <c r="G181" t="s">
        <v>69</v>
      </c>
      <c r="H181" t="s">
        <v>69</v>
      </c>
      <c r="I181" t="s">
        <v>1695</v>
      </c>
      <c r="J181" t="s">
        <v>1696</v>
      </c>
      <c r="K181" t="s">
        <v>69</v>
      </c>
      <c r="L181" t="s">
        <v>69</v>
      </c>
      <c r="M181" t="s">
        <v>69</v>
      </c>
      <c r="N181" t="s">
        <v>69</v>
      </c>
      <c r="O181" t="s">
        <v>69</v>
      </c>
      <c r="P181" t="s">
        <v>69</v>
      </c>
      <c r="Q181" t="s">
        <v>69</v>
      </c>
      <c r="R181" t="s">
        <v>69</v>
      </c>
      <c r="S181" t="s">
        <v>69</v>
      </c>
      <c r="T181" t="s">
        <v>1697</v>
      </c>
      <c r="U181" t="s">
        <v>1698</v>
      </c>
      <c r="V181" t="s">
        <v>69</v>
      </c>
      <c r="W181" t="s">
        <v>69</v>
      </c>
      <c r="X181" t="s">
        <v>69</v>
      </c>
      <c r="Y181" t="s">
        <v>69</v>
      </c>
      <c r="Z181" t="s">
        <v>1699</v>
      </c>
      <c r="AA181" t="s">
        <v>1700</v>
      </c>
      <c r="AB181" t="s">
        <v>69</v>
      </c>
      <c r="AC181" t="s">
        <v>69</v>
      </c>
      <c r="AD181" t="s">
        <v>69</v>
      </c>
      <c r="AE181" t="s">
        <v>69</v>
      </c>
      <c r="AF181">
        <v>4</v>
      </c>
      <c r="AG181">
        <v>4</v>
      </c>
      <c r="AH181" t="s">
        <v>69</v>
      </c>
      <c r="AI181" t="s">
        <v>69</v>
      </c>
      <c r="AJ181" t="s">
        <v>69</v>
      </c>
      <c r="AK181" t="s">
        <v>69</v>
      </c>
      <c r="AL181" t="s">
        <v>69</v>
      </c>
      <c r="AM181" t="s">
        <v>69</v>
      </c>
      <c r="AN181" t="s">
        <v>69</v>
      </c>
      <c r="AO181" t="s">
        <v>69</v>
      </c>
      <c r="AP181" t="s">
        <v>69</v>
      </c>
      <c r="AQ181" t="s">
        <v>69</v>
      </c>
      <c r="AR181" t="s">
        <v>198</v>
      </c>
      <c r="AS181">
        <v>2017</v>
      </c>
      <c r="AT181">
        <v>36</v>
      </c>
      <c r="AU181">
        <v>3</v>
      </c>
      <c r="AV181" t="s">
        <v>69</v>
      </c>
      <c r="AW181" t="s">
        <v>69</v>
      </c>
      <c r="AX181" t="s">
        <v>69</v>
      </c>
      <c r="AY181" t="s">
        <v>69</v>
      </c>
      <c r="AZ181">
        <v>877</v>
      </c>
      <c r="BA181">
        <v>890</v>
      </c>
      <c r="BB181" t="s">
        <v>69</v>
      </c>
      <c r="BC181" t="s">
        <v>1701</v>
      </c>
      <c r="BD181" t="s">
        <v>69</v>
      </c>
      <c r="BE181" t="s">
        <v>69</v>
      </c>
      <c r="BF181" t="s">
        <v>69</v>
      </c>
      <c r="BG181" t="s">
        <v>69</v>
      </c>
      <c r="BH181" t="s">
        <v>69</v>
      </c>
      <c r="BI181" t="s">
        <v>69</v>
      </c>
      <c r="BJ181" t="s">
        <v>1702</v>
      </c>
      <c r="BK181" t="s">
        <v>69</v>
      </c>
      <c r="BL181" t="s">
        <v>69</v>
      </c>
      <c r="BM181" t="s">
        <v>69</v>
      </c>
      <c r="BN181" t="s">
        <v>69</v>
      </c>
      <c r="BO181" t="s">
        <v>69</v>
      </c>
      <c r="BP181" t="s">
        <v>69</v>
      </c>
    </row>
    <row r="182" spans="1:68" x14ac:dyDescent="0.25">
      <c r="A182" t="s">
        <v>67</v>
      </c>
      <c r="B182" t="s">
        <v>1703</v>
      </c>
      <c r="C182" t="s">
        <v>69</v>
      </c>
      <c r="D182" t="s">
        <v>69</v>
      </c>
      <c r="E182" t="s">
        <v>69</v>
      </c>
      <c r="F182" t="s">
        <v>1704</v>
      </c>
      <c r="G182" t="s">
        <v>69</v>
      </c>
      <c r="H182" t="s">
        <v>69</v>
      </c>
      <c r="I182" t="s">
        <v>1705</v>
      </c>
      <c r="J182" t="s">
        <v>1267</v>
      </c>
      <c r="K182" t="s">
        <v>69</v>
      </c>
      <c r="L182" t="s">
        <v>69</v>
      </c>
      <c r="M182" t="s">
        <v>69</v>
      </c>
      <c r="N182" t="s">
        <v>69</v>
      </c>
      <c r="O182" t="s">
        <v>69</v>
      </c>
      <c r="P182" t="s">
        <v>69</v>
      </c>
      <c r="Q182" t="s">
        <v>69</v>
      </c>
      <c r="R182" t="s">
        <v>69</v>
      </c>
      <c r="S182" t="s">
        <v>69</v>
      </c>
      <c r="T182" t="s">
        <v>69</v>
      </c>
      <c r="U182" t="s">
        <v>1706</v>
      </c>
      <c r="V182" t="s">
        <v>69</v>
      </c>
      <c r="W182" t="s">
        <v>69</v>
      </c>
      <c r="X182" t="s">
        <v>69</v>
      </c>
      <c r="Y182" t="s">
        <v>69</v>
      </c>
      <c r="Z182" t="s">
        <v>1707</v>
      </c>
      <c r="AA182" t="s">
        <v>1708</v>
      </c>
      <c r="AB182" t="s">
        <v>69</v>
      </c>
      <c r="AC182" t="s">
        <v>69</v>
      </c>
      <c r="AD182" t="s">
        <v>69</v>
      </c>
      <c r="AE182" t="s">
        <v>69</v>
      </c>
      <c r="AF182">
        <v>3</v>
      </c>
      <c r="AG182">
        <v>3</v>
      </c>
      <c r="AH182" t="s">
        <v>69</v>
      </c>
      <c r="AI182" t="s">
        <v>69</v>
      </c>
      <c r="AJ182" t="s">
        <v>69</v>
      </c>
      <c r="AK182" t="s">
        <v>69</v>
      </c>
      <c r="AL182" t="s">
        <v>69</v>
      </c>
      <c r="AM182" t="s">
        <v>69</v>
      </c>
      <c r="AN182" t="s">
        <v>69</v>
      </c>
      <c r="AO182" t="s">
        <v>69</v>
      </c>
      <c r="AP182" t="s">
        <v>69</v>
      </c>
      <c r="AQ182" t="s">
        <v>69</v>
      </c>
      <c r="AR182" t="s">
        <v>1709</v>
      </c>
      <c r="AS182">
        <v>2017</v>
      </c>
      <c r="AT182">
        <v>12</v>
      </c>
      <c r="AU182">
        <v>8</v>
      </c>
      <c r="AV182" t="s">
        <v>69</v>
      </c>
      <c r="AW182" t="s">
        <v>69</v>
      </c>
      <c r="AX182" t="s">
        <v>69</v>
      </c>
      <c r="AY182" t="s">
        <v>69</v>
      </c>
      <c r="AZ182" t="s">
        <v>69</v>
      </c>
      <c r="BA182" t="s">
        <v>69</v>
      </c>
      <c r="BB182" t="s">
        <v>1710</v>
      </c>
      <c r="BC182" t="s">
        <v>1711</v>
      </c>
      <c r="BD182" t="s">
        <v>69</v>
      </c>
      <c r="BE182" t="s">
        <v>69</v>
      </c>
      <c r="BF182" t="s">
        <v>69</v>
      </c>
      <c r="BG182" t="s">
        <v>69</v>
      </c>
      <c r="BH182" t="s">
        <v>69</v>
      </c>
      <c r="BI182" t="s">
        <v>69</v>
      </c>
      <c r="BJ182" t="s">
        <v>1712</v>
      </c>
      <c r="BK182">
        <v>28820899</v>
      </c>
      <c r="BL182" t="s">
        <v>88</v>
      </c>
      <c r="BM182" t="s">
        <v>69</v>
      </c>
      <c r="BN182" t="s">
        <v>69</v>
      </c>
      <c r="BO182" t="s">
        <v>69</v>
      </c>
      <c r="BP182" t="s">
        <v>69</v>
      </c>
    </row>
    <row r="183" spans="1:68" x14ac:dyDescent="0.25">
      <c r="A183" t="s">
        <v>67</v>
      </c>
      <c r="B183" t="s">
        <v>1713</v>
      </c>
      <c r="C183" t="s">
        <v>69</v>
      </c>
      <c r="D183" t="s">
        <v>69</v>
      </c>
      <c r="E183" t="s">
        <v>69</v>
      </c>
      <c r="F183" t="s">
        <v>1714</v>
      </c>
      <c r="G183" t="s">
        <v>69</v>
      </c>
      <c r="H183" t="s">
        <v>69</v>
      </c>
      <c r="I183" t="s">
        <v>1715</v>
      </c>
      <c r="J183" t="s">
        <v>236</v>
      </c>
      <c r="K183" t="s">
        <v>69</v>
      </c>
      <c r="L183" t="s">
        <v>69</v>
      </c>
      <c r="M183" t="s">
        <v>69</v>
      </c>
      <c r="N183" t="s">
        <v>69</v>
      </c>
      <c r="O183" t="s">
        <v>69</v>
      </c>
      <c r="P183" t="s">
        <v>69</v>
      </c>
      <c r="Q183" t="s">
        <v>69</v>
      </c>
      <c r="R183" t="s">
        <v>69</v>
      </c>
      <c r="S183" t="s">
        <v>69</v>
      </c>
      <c r="T183" t="s">
        <v>69</v>
      </c>
      <c r="U183" t="s">
        <v>1716</v>
      </c>
      <c r="V183" t="s">
        <v>69</v>
      </c>
      <c r="W183" t="s">
        <v>69</v>
      </c>
      <c r="X183" t="s">
        <v>69</v>
      </c>
      <c r="Y183" t="s">
        <v>69</v>
      </c>
      <c r="Z183" t="s">
        <v>69</v>
      </c>
      <c r="AA183" t="s">
        <v>1717</v>
      </c>
      <c r="AB183" t="s">
        <v>69</v>
      </c>
      <c r="AC183" t="s">
        <v>69</v>
      </c>
      <c r="AD183" t="s">
        <v>69</v>
      </c>
      <c r="AE183" t="s">
        <v>69</v>
      </c>
      <c r="AF183">
        <v>16</v>
      </c>
      <c r="AG183">
        <v>16</v>
      </c>
      <c r="AH183" t="s">
        <v>69</v>
      </c>
      <c r="AI183" t="s">
        <v>69</v>
      </c>
      <c r="AJ183" t="s">
        <v>69</v>
      </c>
      <c r="AK183" t="s">
        <v>69</v>
      </c>
      <c r="AL183" t="s">
        <v>69</v>
      </c>
      <c r="AM183" t="s">
        <v>69</v>
      </c>
      <c r="AN183" t="s">
        <v>69</v>
      </c>
      <c r="AO183" t="s">
        <v>69</v>
      </c>
      <c r="AP183" t="s">
        <v>69</v>
      </c>
      <c r="AQ183" t="s">
        <v>69</v>
      </c>
      <c r="AR183" t="s">
        <v>229</v>
      </c>
      <c r="AS183">
        <v>2017</v>
      </c>
      <c r="AT183">
        <v>119</v>
      </c>
      <c r="AU183">
        <v>2</v>
      </c>
      <c r="AV183" t="s">
        <v>69</v>
      </c>
      <c r="AW183" t="s">
        <v>69</v>
      </c>
      <c r="AX183" t="s">
        <v>69</v>
      </c>
      <c r="AY183" t="s">
        <v>69</v>
      </c>
      <c r="AZ183">
        <v>55</v>
      </c>
      <c r="BA183">
        <v>63</v>
      </c>
      <c r="BB183" t="s">
        <v>69</v>
      </c>
      <c r="BC183" t="s">
        <v>1718</v>
      </c>
      <c r="BD183" t="s">
        <v>69</v>
      </c>
      <c r="BE183" t="s">
        <v>69</v>
      </c>
      <c r="BF183" t="s">
        <v>69</v>
      </c>
      <c r="BG183" t="s">
        <v>69</v>
      </c>
      <c r="BH183" t="s">
        <v>69</v>
      </c>
      <c r="BI183" t="s">
        <v>69</v>
      </c>
      <c r="BJ183" t="s">
        <v>1719</v>
      </c>
      <c r="BK183">
        <v>28537571</v>
      </c>
      <c r="BL183" t="s">
        <v>662</v>
      </c>
      <c r="BM183" t="s">
        <v>69</v>
      </c>
      <c r="BN183" t="s">
        <v>69</v>
      </c>
      <c r="BO183" t="s">
        <v>69</v>
      </c>
      <c r="BP183" t="s">
        <v>69</v>
      </c>
    </row>
    <row r="184" spans="1:68" x14ac:dyDescent="0.25">
      <c r="A184" t="s">
        <v>67</v>
      </c>
      <c r="B184" t="s">
        <v>1720</v>
      </c>
      <c r="C184" t="s">
        <v>69</v>
      </c>
      <c r="D184" t="s">
        <v>69</v>
      </c>
      <c r="E184" t="s">
        <v>69</v>
      </c>
      <c r="F184" t="s">
        <v>1721</v>
      </c>
      <c r="G184" t="s">
        <v>69</v>
      </c>
      <c r="H184" t="s">
        <v>69</v>
      </c>
      <c r="I184" t="s">
        <v>1722</v>
      </c>
      <c r="J184" t="s">
        <v>416</v>
      </c>
      <c r="K184" t="s">
        <v>69</v>
      </c>
      <c r="L184" t="s">
        <v>69</v>
      </c>
      <c r="M184" t="s">
        <v>69</v>
      </c>
      <c r="N184" t="s">
        <v>69</v>
      </c>
      <c r="O184" t="s">
        <v>69</v>
      </c>
      <c r="P184" t="s">
        <v>69</v>
      </c>
      <c r="Q184" t="s">
        <v>69</v>
      </c>
      <c r="R184" t="s">
        <v>69</v>
      </c>
      <c r="S184" t="s">
        <v>69</v>
      </c>
      <c r="T184" t="s">
        <v>1723</v>
      </c>
      <c r="U184" t="s">
        <v>1724</v>
      </c>
      <c r="V184" t="s">
        <v>69</v>
      </c>
      <c r="W184" t="s">
        <v>69</v>
      </c>
      <c r="X184" t="s">
        <v>69</v>
      </c>
      <c r="Y184" t="s">
        <v>69</v>
      </c>
      <c r="Z184" t="s">
        <v>1725</v>
      </c>
      <c r="AA184" t="s">
        <v>1726</v>
      </c>
      <c r="AB184" t="s">
        <v>69</v>
      </c>
      <c r="AC184" t="s">
        <v>69</v>
      </c>
      <c r="AD184" t="s">
        <v>69</v>
      </c>
      <c r="AE184" t="s">
        <v>69</v>
      </c>
      <c r="AF184">
        <v>134</v>
      </c>
      <c r="AG184">
        <v>134</v>
      </c>
      <c r="AH184" t="s">
        <v>69</v>
      </c>
      <c r="AI184" t="s">
        <v>69</v>
      </c>
      <c r="AJ184" t="s">
        <v>69</v>
      </c>
      <c r="AK184" t="s">
        <v>69</v>
      </c>
      <c r="AL184" t="s">
        <v>69</v>
      </c>
      <c r="AM184" t="s">
        <v>69</v>
      </c>
      <c r="AN184" t="s">
        <v>69</v>
      </c>
      <c r="AO184" t="s">
        <v>69</v>
      </c>
      <c r="AP184" t="s">
        <v>69</v>
      </c>
      <c r="AQ184" t="s">
        <v>69</v>
      </c>
      <c r="AR184" t="s">
        <v>229</v>
      </c>
      <c r="AS184">
        <v>2017</v>
      </c>
      <c r="AT184">
        <v>34</v>
      </c>
      <c r="AU184">
        <v>8</v>
      </c>
      <c r="AV184" t="s">
        <v>69</v>
      </c>
      <c r="AW184" t="s">
        <v>69</v>
      </c>
      <c r="AX184" t="s">
        <v>69</v>
      </c>
      <c r="AY184" t="s">
        <v>69</v>
      </c>
      <c r="AZ184">
        <v>2101</v>
      </c>
      <c r="BA184">
        <v>2114</v>
      </c>
      <c r="BB184" t="s">
        <v>69</v>
      </c>
      <c r="BC184" t="s">
        <v>1727</v>
      </c>
      <c r="BD184" t="s">
        <v>69</v>
      </c>
      <c r="BE184" t="s">
        <v>69</v>
      </c>
      <c r="BF184" t="s">
        <v>69</v>
      </c>
      <c r="BG184" t="s">
        <v>69</v>
      </c>
      <c r="BH184" t="s">
        <v>69</v>
      </c>
      <c r="BI184" t="s">
        <v>69</v>
      </c>
      <c r="BJ184" t="s">
        <v>1728</v>
      </c>
      <c r="BK184">
        <v>28431121</v>
      </c>
      <c r="BL184" t="s">
        <v>191</v>
      </c>
      <c r="BM184" t="s">
        <v>69</v>
      </c>
      <c r="BN184" t="s">
        <v>69</v>
      </c>
      <c r="BO184" t="s">
        <v>69</v>
      </c>
      <c r="BP184" t="s">
        <v>69</v>
      </c>
    </row>
    <row r="185" spans="1:68" x14ac:dyDescent="0.25">
      <c r="A185" t="s">
        <v>67</v>
      </c>
      <c r="B185" t="s">
        <v>1729</v>
      </c>
      <c r="C185" t="s">
        <v>69</v>
      </c>
      <c r="D185" t="s">
        <v>69</v>
      </c>
      <c r="E185" t="s">
        <v>69</v>
      </c>
      <c r="F185" t="s">
        <v>1730</v>
      </c>
      <c r="G185" t="s">
        <v>69</v>
      </c>
      <c r="H185" t="s">
        <v>69</v>
      </c>
      <c r="I185" t="s">
        <v>1731</v>
      </c>
      <c r="J185" t="s">
        <v>236</v>
      </c>
      <c r="K185" t="s">
        <v>69</v>
      </c>
      <c r="L185" t="s">
        <v>69</v>
      </c>
      <c r="M185" t="s">
        <v>69</v>
      </c>
      <c r="N185" t="s">
        <v>69</v>
      </c>
      <c r="O185" t="s">
        <v>69</v>
      </c>
      <c r="P185" t="s">
        <v>69</v>
      </c>
      <c r="Q185" t="s">
        <v>69</v>
      </c>
      <c r="R185" t="s">
        <v>69</v>
      </c>
      <c r="S185" t="s">
        <v>69</v>
      </c>
      <c r="T185" t="s">
        <v>69</v>
      </c>
      <c r="U185" t="s">
        <v>1732</v>
      </c>
      <c r="V185" t="s">
        <v>69</v>
      </c>
      <c r="W185" t="s">
        <v>69</v>
      </c>
      <c r="X185" t="s">
        <v>69</v>
      </c>
      <c r="Y185" t="s">
        <v>69</v>
      </c>
      <c r="Z185" t="s">
        <v>1733</v>
      </c>
      <c r="AA185" t="s">
        <v>69</v>
      </c>
      <c r="AB185" t="s">
        <v>69</v>
      </c>
      <c r="AC185" t="s">
        <v>69</v>
      </c>
      <c r="AD185" t="s">
        <v>69</v>
      </c>
      <c r="AE185" t="s">
        <v>69</v>
      </c>
      <c r="AF185">
        <v>12</v>
      </c>
      <c r="AG185">
        <v>13</v>
      </c>
      <c r="AH185" t="s">
        <v>69</v>
      </c>
      <c r="AI185" t="s">
        <v>69</v>
      </c>
      <c r="AJ185" t="s">
        <v>69</v>
      </c>
      <c r="AK185" t="s">
        <v>69</v>
      </c>
      <c r="AL185" t="s">
        <v>69</v>
      </c>
      <c r="AM185" t="s">
        <v>69</v>
      </c>
      <c r="AN185" t="s">
        <v>69</v>
      </c>
      <c r="AO185" t="s">
        <v>69</v>
      </c>
      <c r="AP185" t="s">
        <v>69</v>
      </c>
      <c r="AQ185" t="s">
        <v>69</v>
      </c>
      <c r="AR185" t="s">
        <v>229</v>
      </c>
      <c r="AS185">
        <v>2017</v>
      </c>
      <c r="AT185">
        <v>119</v>
      </c>
      <c r="AU185">
        <v>2</v>
      </c>
      <c r="AV185" t="s">
        <v>69</v>
      </c>
      <c r="AW185" t="s">
        <v>69</v>
      </c>
      <c r="AX185" t="s">
        <v>69</v>
      </c>
      <c r="AY185" t="s">
        <v>69</v>
      </c>
      <c r="AZ185">
        <v>95</v>
      </c>
      <c r="BA185">
        <v>106</v>
      </c>
      <c r="BB185" t="s">
        <v>69</v>
      </c>
      <c r="BC185" t="s">
        <v>1734</v>
      </c>
      <c r="BD185" t="s">
        <v>69</v>
      </c>
      <c r="BE185" t="s">
        <v>69</v>
      </c>
      <c r="BF185" t="s">
        <v>69</v>
      </c>
      <c r="BG185" t="s">
        <v>69</v>
      </c>
      <c r="BH185" t="s">
        <v>69</v>
      </c>
      <c r="BI185" t="s">
        <v>69</v>
      </c>
      <c r="BJ185" t="s">
        <v>1735</v>
      </c>
      <c r="BK185">
        <v>28379211</v>
      </c>
      <c r="BL185" t="s">
        <v>662</v>
      </c>
      <c r="BM185" t="s">
        <v>69</v>
      </c>
      <c r="BN185" t="s">
        <v>69</v>
      </c>
      <c r="BO185" t="s">
        <v>69</v>
      </c>
      <c r="BP185" t="s">
        <v>69</v>
      </c>
    </row>
    <row r="186" spans="1:68" x14ac:dyDescent="0.25">
      <c r="A186" t="s">
        <v>67</v>
      </c>
      <c r="B186" t="s">
        <v>1736</v>
      </c>
      <c r="C186" t="s">
        <v>69</v>
      </c>
      <c r="D186" t="s">
        <v>69</v>
      </c>
      <c r="E186" t="s">
        <v>69</v>
      </c>
      <c r="F186" t="s">
        <v>1737</v>
      </c>
      <c r="G186" t="s">
        <v>69</v>
      </c>
      <c r="H186" t="s">
        <v>69</v>
      </c>
      <c r="I186" t="s">
        <v>1738</v>
      </c>
      <c r="J186" t="s">
        <v>1168</v>
      </c>
      <c r="K186" t="s">
        <v>69</v>
      </c>
      <c r="L186" t="s">
        <v>69</v>
      </c>
      <c r="M186" t="s">
        <v>69</v>
      </c>
      <c r="N186" t="s">
        <v>69</v>
      </c>
      <c r="O186" t="s">
        <v>69</v>
      </c>
      <c r="P186" t="s">
        <v>69</v>
      </c>
      <c r="Q186" t="s">
        <v>69</v>
      </c>
      <c r="R186" t="s">
        <v>69</v>
      </c>
      <c r="S186" t="s">
        <v>69</v>
      </c>
      <c r="T186" t="s">
        <v>1739</v>
      </c>
      <c r="U186" t="s">
        <v>1740</v>
      </c>
      <c r="V186" t="s">
        <v>69</v>
      </c>
      <c r="W186" t="s">
        <v>69</v>
      </c>
      <c r="X186" t="s">
        <v>69</v>
      </c>
      <c r="Y186" t="s">
        <v>69</v>
      </c>
      <c r="Z186" t="s">
        <v>1741</v>
      </c>
      <c r="AA186" t="s">
        <v>1742</v>
      </c>
      <c r="AB186" t="s">
        <v>69</v>
      </c>
      <c r="AC186" t="s">
        <v>69</v>
      </c>
      <c r="AD186" t="s">
        <v>69</v>
      </c>
      <c r="AE186" t="s">
        <v>69</v>
      </c>
      <c r="AF186">
        <v>8</v>
      </c>
      <c r="AG186">
        <v>8</v>
      </c>
      <c r="AH186" t="s">
        <v>69</v>
      </c>
      <c r="AI186" t="s">
        <v>69</v>
      </c>
      <c r="AJ186" t="s">
        <v>69</v>
      </c>
      <c r="AK186" t="s">
        <v>69</v>
      </c>
      <c r="AL186" t="s">
        <v>69</v>
      </c>
      <c r="AM186" t="s">
        <v>69</v>
      </c>
      <c r="AN186" t="s">
        <v>69</v>
      </c>
      <c r="AO186" t="s">
        <v>69</v>
      </c>
      <c r="AP186" t="s">
        <v>69</v>
      </c>
      <c r="AQ186" t="s">
        <v>69</v>
      </c>
      <c r="AR186" t="s">
        <v>306</v>
      </c>
      <c r="AS186">
        <v>2017</v>
      </c>
      <c r="AT186">
        <v>206</v>
      </c>
      <c r="AU186">
        <v>3</v>
      </c>
      <c r="AV186" t="s">
        <v>69</v>
      </c>
      <c r="AW186" t="s">
        <v>69</v>
      </c>
      <c r="AX186" t="s">
        <v>69</v>
      </c>
      <c r="AY186" t="s">
        <v>69</v>
      </c>
      <c r="AZ186">
        <v>1581</v>
      </c>
      <c r="BA186">
        <v>1600</v>
      </c>
      <c r="BB186" t="s">
        <v>69</v>
      </c>
      <c r="BC186" t="s">
        <v>1743</v>
      </c>
      <c r="BD186" t="s">
        <v>69</v>
      </c>
      <c r="BE186" t="s">
        <v>69</v>
      </c>
      <c r="BF186" t="s">
        <v>69</v>
      </c>
      <c r="BG186" t="s">
        <v>69</v>
      </c>
      <c r="BH186" t="s">
        <v>69</v>
      </c>
      <c r="BI186" t="s">
        <v>69</v>
      </c>
      <c r="BJ186" t="s">
        <v>1744</v>
      </c>
      <c r="BK186">
        <v>28476869</v>
      </c>
      <c r="BL186" t="s">
        <v>402</v>
      </c>
      <c r="BM186" t="s">
        <v>69</v>
      </c>
      <c r="BN186" t="s">
        <v>69</v>
      </c>
      <c r="BO186" t="s">
        <v>69</v>
      </c>
      <c r="BP186" t="s">
        <v>69</v>
      </c>
    </row>
    <row r="187" spans="1:68" x14ac:dyDescent="0.25">
      <c r="A187" t="s">
        <v>67</v>
      </c>
      <c r="B187" t="s">
        <v>1745</v>
      </c>
      <c r="C187" t="s">
        <v>69</v>
      </c>
      <c r="D187" t="s">
        <v>69</v>
      </c>
      <c r="E187" t="s">
        <v>69</v>
      </c>
      <c r="F187" t="s">
        <v>1746</v>
      </c>
      <c r="G187" t="s">
        <v>69</v>
      </c>
      <c r="H187" t="s">
        <v>69</v>
      </c>
      <c r="I187" t="s">
        <v>1747</v>
      </c>
      <c r="J187" t="s">
        <v>707</v>
      </c>
      <c r="K187" t="s">
        <v>69</v>
      </c>
      <c r="L187" t="s">
        <v>69</v>
      </c>
      <c r="M187" t="s">
        <v>69</v>
      </c>
      <c r="N187" t="s">
        <v>69</v>
      </c>
      <c r="O187" t="s">
        <v>69</v>
      </c>
      <c r="P187" t="s">
        <v>69</v>
      </c>
      <c r="Q187" t="s">
        <v>69</v>
      </c>
      <c r="R187" t="s">
        <v>69</v>
      </c>
      <c r="S187" t="s">
        <v>69</v>
      </c>
      <c r="T187" t="s">
        <v>1748</v>
      </c>
      <c r="U187" t="s">
        <v>1749</v>
      </c>
      <c r="V187" t="s">
        <v>69</v>
      </c>
      <c r="W187" t="s">
        <v>69</v>
      </c>
      <c r="X187" t="s">
        <v>69</v>
      </c>
      <c r="Y187" t="s">
        <v>69</v>
      </c>
      <c r="Z187" t="s">
        <v>1750</v>
      </c>
      <c r="AA187" t="s">
        <v>1751</v>
      </c>
      <c r="AB187" t="s">
        <v>69</v>
      </c>
      <c r="AC187" t="s">
        <v>69</v>
      </c>
      <c r="AD187" t="s">
        <v>69</v>
      </c>
      <c r="AE187" t="s">
        <v>69</v>
      </c>
      <c r="AF187">
        <v>19</v>
      </c>
      <c r="AG187">
        <v>19</v>
      </c>
      <c r="AH187" t="s">
        <v>69</v>
      </c>
      <c r="AI187" t="s">
        <v>69</v>
      </c>
      <c r="AJ187" t="s">
        <v>69</v>
      </c>
      <c r="AK187" t="s">
        <v>69</v>
      </c>
      <c r="AL187" t="s">
        <v>69</v>
      </c>
      <c r="AM187" t="s">
        <v>69</v>
      </c>
      <c r="AN187" t="s">
        <v>69</v>
      </c>
      <c r="AO187" t="s">
        <v>69</v>
      </c>
      <c r="AP187" t="s">
        <v>69</v>
      </c>
      <c r="AQ187" t="s">
        <v>69</v>
      </c>
      <c r="AR187" t="s">
        <v>306</v>
      </c>
      <c r="AS187">
        <v>2017</v>
      </c>
      <c r="AT187">
        <v>108</v>
      </c>
      <c r="AU187">
        <v>5</v>
      </c>
      <c r="AV187" t="s">
        <v>69</v>
      </c>
      <c r="AW187" t="s">
        <v>69</v>
      </c>
      <c r="AX187" t="s">
        <v>69</v>
      </c>
      <c r="AY187" t="s">
        <v>69</v>
      </c>
      <c r="AZ187">
        <v>561</v>
      </c>
      <c r="BA187">
        <v>573</v>
      </c>
      <c r="BB187" t="s">
        <v>69</v>
      </c>
      <c r="BC187" t="s">
        <v>1752</v>
      </c>
      <c r="BD187" t="s">
        <v>69</v>
      </c>
      <c r="BE187" t="s">
        <v>69</v>
      </c>
      <c r="BF187" t="s">
        <v>69</v>
      </c>
      <c r="BG187" t="s">
        <v>69</v>
      </c>
      <c r="BH187" t="s">
        <v>69</v>
      </c>
      <c r="BI187" t="s">
        <v>69</v>
      </c>
      <c r="BJ187" t="s">
        <v>1753</v>
      </c>
      <c r="BK187">
        <v>28486592</v>
      </c>
      <c r="BL187" t="s">
        <v>69</v>
      </c>
      <c r="BM187" t="s">
        <v>69</v>
      </c>
      <c r="BN187" t="s">
        <v>69</v>
      </c>
      <c r="BO187" t="s">
        <v>69</v>
      </c>
      <c r="BP187" t="s">
        <v>69</v>
      </c>
    </row>
    <row r="188" spans="1:68" x14ac:dyDescent="0.25">
      <c r="A188" t="s">
        <v>67</v>
      </c>
      <c r="B188" t="s">
        <v>1754</v>
      </c>
      <c r="C188" t="s">
        <v>69</v>
      </c>
      <c r="D188" t="s">
        <v>69</v>
      </c>
      <c r="E188" t="s">
        <v>69</v>
      </c>
      <c r="F188" t="s">
        <v>1755</v>
      </c>
      <c r="G188" t="s">
        <v>69</v>
      </c>
      <c r="H188" t="s">
        <v>69</v>
      </c>
      <c r="I188" t="s">
        <v>1756</v>
      </c>
      <c r="J188" t="s">
        <v>1757</v>
      </c>
      <c r="K188" t="s">
        <v>69</v>
      </c>
      <c r="L188" t="s">
        <v>69</v>
      </c>
      <c r="M188" t="s">
        <v>69</v>
      </c>
      <c r="N188" t="s">
        <v>69</v>
      </c>
      <c r="O188" t="s">
        <v>69</v>
      </c>
      <c r="P188" t="s">
        <v>69</v>
      </c>
      <c r="Q188" t="s">
        <v>69</v>
      </c>
      <c r="R188" t="s">
        <v>69</v>
      </c>
      <c r="S188" t="s">
        <v>69</v>
      </c>
      <c r="T188" t="s">
        <v>1758</v>
      </c>
      <c r="U188" t="s">
        <v>1759</v>
      </c>
      <c r="V188" t="s">
        <v>69</v>
      </c>
      <c r="W188" t="s">
        <v>69</v>
      </c>
      <c r="X188" t="s">
        <v>69</v>
      </c>
      <c r="Y188" t="s">
        <v>69</v>
      </c>
      <c r="Z188" t="s">
        <v>1760</v>
      </c>
      <c r="AA188" t="s">
        <v>1761</v>
      </c>
      <c r="AB188" t="s">
        <v>69</v>
      </c>
      <c r="AC188" t="s">
        <v>69</v>
      </c>
      <c r="AD188" t="s">
        <v>69</v>
      </c>
      <c r="AE188" t="s">
        <v>69</v>
      </c>
      <c r="AF188">
        <v>5</v>
      </c>
      <c r="AG188">
        <v>4</v>
      </c>
      <c r="AH188" t="s">
        <v>69</v>
      </c>
      <c r="AI188" t="s">
        <v>69</v>
      </c>
      <c r="AJ188" t="s">
        <v>69</v>
      </c>
      <c r="AK188" t="s">
        <v>69</v>
      </c>
      <c r="AL188" t="s">
        <v>69</v>
      </c>
      <c r="AM188" t="s">
        <v>69</v>
      </c>
      <c r="AN188" t="s">
        <v>69</v>
      </c>
      <c r="AO188" t="s">
        <v>69</v>
      </c>
      <c r="AP188" t="s">
        <v>69</v>
      </c>
      <c r="AQ188" t="s">
        <v>69</v>
      </c>
      <c r="AR188" t="s">
        <v>306</v>
      </c>
      <c r="AS188">
        <v>2017</v>
      </c>
      <c r="AT188">
        <v>8</v>
      </c>
      <c r="AU188">
        <v>7</v>
      </c>
      <c r="AV188" t="s">
        <v>69</v>
      </c>
      <c r="AW188" t="s">
        <v>69</v>
      </c>
      <c r="AX188" t="s">
        <v>69</v>
      </c>
      <c r="AY188" t="s">
        <v>69</v>
      </c>
      <c r="AZ188">
        <v>835</v>
      </c>
      <c r="BA188">
        <v>849</v>
      </c>
      <c r="BB188" t="s">
        <v>69</v>
      </c>
      <c r="BC188" t="s">
        <v>1762</v>
      </c>
      <c r="BD188" t="s">
        <v>69</v>
      </c>
      <c r="BE188" t="s">
        <v>69</v>
      </c>
      <c r="BF188" t="s">
        <v>69</v>
      </c>
      <c r="BG188" t="s">
        <v>69</v>
      </c>
      <c r="BH188" t="s">
        <v>69</v>
      </c>
      <c r="BI188" t="s">
        <v>69</v>
      </c>
      <c r="BJ188" t="s">
        <v>1763</v>
      </c>
      <c r="BK188" t="s">
        <v>69</v>
      </c>
      <c r="BL188" t="s">
        <v>524</v>
      </c>
      <c r="BM188" t="s">
        <v>69</v>
      </c>
      <c r="BN188" t="s">
        <v>69</v>
      </c>
      <c r="BO188" t="s">
        <v>69</v>
      </c>
      <c r="BP188" t="s">
        <v>69</v>
      </c>
    </row>
    <row r="189" spans="1:68" x14ac:dyDescent="0.25">
      <c r="A189" t="s">
        <v>67</v>
      </c>
      <c r="B189" t="s">
        <v>1764</v>
      </c>
      <c r="C189" t="s">
        <v>69</v>
      </c>
      <c r="D189" t="s">
        <v>69</v>
      </c>
      <c r="E189" t="s">
        <v>69</v>
      </c>
      <c r="F189" t="s">
        <v>1765</v>
      </c>
      <c r="G189" t="s">
        <v>69</v>
      </c>
      <c r="H189" t="s">
        <v>69</v>
      </c>
      <c r="I189" t="s">
        <v>1766</v>
      </c>
      <c r="J189" t="s">
        <v>332</v>
      </c>
      <c r="K189" t="s">
        <v>69</v>
      </c>
      <c r="L189" t="s">
        <v>69</v>
      </c>
      <c r="M189" t="s">
        <v>69</v>
      </c>
      <c r="N189" t="s">
        <v>69</v>
      </c>
      <c r="O189" t="s">
        <v>69</v>
      </c>
      <c r="P189" t="s">
        <v>69</v>
      </c>
      <c r="Q189" t="s">
        <v>69</v>
      </c>
      <c r="R189" t="s">
        <v>69</v>
      </c>
      <c r="S189" t="s">
        <v>69</v>
      </c>
      <c r="T189" t="s">
        <v>1767</v>
      </c>
      <c r="U189" t="s">
        <v>1768</v>
      </c>
      <c r="V189" t="s">
        <v>69</v>
      </c>
      <c r="W189" t="s">
        <v>69</v>
      </c>
      <c r="X189" t="s">
        <v>69</v>
      </c>
      <c r="Y189" t="s">
        <v>69</v>
      </c>
      <c r="Z189" t="s">
        <v>1769</v>
      </c>
      <c r="AA189" t="s">
        <v>1770</v>
      </c>
      <c r="AB189" t="s">
        <v>69</v>
      </c>
      <c r="AC189" t="s">
        <v>69</v>
      </c>
      <c r="AD189" t="s">
        <v>69</v>
      </c>
      <c r="AE189" t="s">
        <v>69</v>
      </c>
      <c r="AF189">
        <v>16</v>
      </c>
      <c r="AG189">
        <v>18</v>
      </c>
      <c r="AH189" t="s">
        <v>69</v>
      </c>
      <c r="AI189" t="s">
        <v>69</v>
      </c>
      <c r="AJ189" t="s">
        <v>69</v>
      </c>
      <c r="AK189" t="s">
        <v>69</v>
      </c>
      <c r="AL189" t="s">
        <v>69</v>
      </c>
      <c r="AM189" t="s">
        <v>69</v>
      </c>
      <c r="AN189" t="s">
        <v>69</v>
      </c>
      <c r="AO189" t="s">
        <v>69</v>
      </c>
      <c r="AP189" t="s">
        <v>69</v>
      </c>
      <c r="AQ189" t="s">
        <v>69</v>
      </c>
      <c r="AR189" t="s">
        <v>306</v>
      </c>
      <c r="AS189">
        <v>2017</v>
      </c>
      <c r="AT189">
        <v>112</v>
      </c>
      <c r="AU189" t="s">
        <v>69</v>
      </c>
      <c r="AV189" t="s">
        <v>69</v>
      </c>
      <c r="AW189" t="s">
        <v>69</v>
      </c>
      <c r="AX189" t="s">
        <v>69</v>
      </c>
      <c r="AY189" t="s">
        <v>69</v>
      </c>
      <c r="AZ189">
        <v>174</v>
      </c>
      <c r="BA189">
        <v>184</v>
      </c>
      <c r="BB189" t="s">
        <v>69</v>
      </c>
      <c r="BC189" t="s">
        <v>1771</v>
      </c>
      <c r="BD189" t="s">
        <v>69</v>
      </c>
      <c r="BE189" t="s">
        <v>69</v>
      </c>
      <c r="BF189" t="s">
        <v>69</v>
      </c>
      <c r="BG189" t="s">
        <v>69</v>
      </c>
      <c r="BH189" t="s">
        <v>69</v>
      </c>
      <c r="BI189" t="s">
        <v>69</v>
      </c>
      <c r="BJ189" t="s">
        <v>1772</v>
      </c>
      <c r="BK189">
        <v>28467886</v>
      </c>
      <c r="BL189" t="s">
        <v>524</v>
      </c>
      <c r="BM189" t="s">
        <v>69</v>
      </c>
      <c r="BN189" t="s">
        <v>69</v>
      </c>
      <c r="BO189" t="s">
        <v>69</v>
      </c>
      <c r="BP189" t="s">
        <v>69</v>
      </c>
    </row>
    <row r="190" spans="1:68" x14ac:dyDescent="0.25">
      <c r="A190" t="s">
        <v>67</v>
      </c>
      <c r="B190" t="s">
        <v>1773</v>
      </c>
      <c r="C190" t="s">
        <v>69</v>
      </c>
      <c r="D190" t="s">
        <v>69</v>
      </c>
      <c r="E190" t="s">
        <v>69</v>
      </c>
      <c r="F190" t="s">
        <v>1774</v>
      </c>
      <c r="G190" t="s">
        <v>69</v>
      </c>
      <c r="H190" t="s">
        <v>69</v>
      </c>
      <c r="I190" t="s">
        <v>1775</v>
      </c>
      <c r="J190" t="s">
        <v>348</v>
      </c>
      <c r="K190" t="s">
        <v>69</v>
      </c>
      <c r="L190" t="s">
        <v>69</v>
      </c>
      <c r="M190" t="s">
        <v>69</v>
      </c>
      <c r="N190" t="s">
        <v>69</v>
      </c>
      <c r="O190" t="s">
        <v>69</v>
      </c>
      <c r="P190" t="s">
        <v>69</v>
      </c>
      <c r="Q190" t="s">
        <v>69</v>
      </c>
      <c r="R190" t="s">
        <v>69</v>
      </c>
      <c r="S190" t="s">
        <v>69</v>
      </c>
      <c r="T190" t="s">
        <v>1776</v>
      </c>
      <c r="U190" t="s">
        <v>1777</v>
      </c>
      <c r="V190" t="s">
        <v>69</v>
      </c>
      <c r="W190" t="s">
        <v>69</v>
      </c>
      <c r="X190" t="s">
        <v>69</v>
      </c>
      <c r="Y190" t="s">
        <v>69</v>
      </c>
      <c r="Z190" t="s">
        <v>1778</v>
      </c>
      <c r="AA190" t="s">
        <v>1779</v>
      </c>
      <c r="AB190" t="s">
        <v>69</v>
      </c>
      <c r="AC190" t="s">
        <v>69</v>
      </c>
      <c r="AD190" t="s">
        <v>69</v>
      </c>
      <c r="AE190" t="s">
        <v>69</v>
      </c>
      <c r="AF190">
        <v>26</v>
      </c>
      <c r="AG190">
        <v>27</v>
      </c>
      <c r="AH190" t="s">
        <v>69</v>
      </c>
      <c r="AI190" t="s">
        <v>69</v>
      </c>
      <c r="AJ190" t="s">
        <v>69</v>
      </c>
      <c r="AK190" t="s">
        <v>69</v>
      </c>
      <c r="AL190" t="s">
        <v>69</v>
      </c>
      <c r="AM190" t="s">
        <v>69</v>
      </c>
      <c r="AN190" t="s">
        <v>69</v>
      </c>
      <c r="AO190" t="s">
        <v>69</v>
      </c>
      <c r="AP190" t="s">
        <v>69</v>
      </c>
      <c r="AQ190" t="s">
        <v>69</v>
      </c>
      <c r="AR190" t="s">
        <v>1780</v>
      </c>
      <c r="AS190">
        <v>2017</v>
      </c>
      <c r="AT190">
        <v>17</v>
      </c>
      <c r="AU190" t="s">
        <v>69</v>
      </c>
      <c r="AV190" t="s">
        <v>69</v>
      </c>
      <c r="AW190" t="s">
        <v>69</v>
      </c>
      <c r="AX190" t="s">
        <v>69</v>
      </c>
      <c r="AY190" t="s">
        <v>69</v>
      </c>
      <c r="AZ190" t="s">
        <v>69</v>
      </c>
      <c r="BA190" t="s">
        <v>69</v>
      </c>
      <c r="BB190">
        <v>141</v>
      </c>
      <c r="BC190" t="s">
        <v>1781</v>
      </c>
      <c r="BD190" t="s">
        <v>69</v>
      </c>
      <c r="BE190" t="s">
        <v>69</v>
      </c>
      <c r="BF190" t="s">
        <v>69</v>
      </c>
      <c r="BG190" t="s">
        <v>69</v>
      </c>
      <c r="BH190" t="s">
        <v>69</v>
      </c>
      <c r="BI190" t="s">
        <v>69</v>
      </c>
      <c r="BJ190" t="s">
        <v>1782</v>
      </c>
      <c r="BK190">
        <v>28622761</v>
      </c>
      <c r="BL190" t="s">
        <v>88</v>
      </c>
      <c r="BM190" t="s">
        <v>69</v>
      </c>
      <c r="BN190" t="s">
        <v>69</v>
      </c>
      <c r="BO190" t="s">
        <v>69</v>
      </c>
      <c r="BP190" t="s">
        <v>69</v>
      </c>
    </row>
    <row r="191" spans="1:68" x14ac:dyDescent="0.25">
      <c r="A191" t="s">
        <v>67</v>
      </c>
      <c r="B191" t="s">
        <v>1783</v>
      </c>
      <c r="C191" t="s">
        <v>69</v>
      </c>
      <c r="D191" t="s">
        <v>69</v>
      </c>
      <c r="E191" t="s">
        <v>69</v>
      </c>
      <c r="F191" t="s">
        <v>1784</v>
      </c>
      <c r="G191" t="s">
        <v>69</v>
      </c>
      <c r="H191" t="s">
        <v>69</v>
      </c>
      <c r="I191" t="s">
        <v>1785</v>
      </c>
      <c r="J191" t="s">
        <v>206</v>
      </c>
      <c r="K191" t="s">
        <v>69</v>
      </c>
      <c r="L191" t="s">
        <v>69</v>
      </c>
      <c r="M191" t="s">
        <v>69</v>
      </c>
      <c r="N191" t="s">
        <v>69</v>
      </c>
      <c r="O191" t="s">
        <v>69</v>
      </c>
      <c r="P191" t="s">
        <v>69</v>
      </c>
      <c r="Q191" t="s">
        <v>69</v>
      </c>
      <c r="R191" t="s">
        <v>69</v>
      </c>
      <c r="S191" t="s">
        <v>69</v>
      </c>
      <c r="T191" t="s">
        <v>1786</v>
      </c>
      <c r="U191" t="s">
        <v>1787</v>
      </c>
      <c r="V191" t="s">
        <v>69</v>
      </c>
      <c r="W191" t="s">
        <v>69</v>
      </c>
      <c r="X191" t="s">
        <v>69</v>
      </c>
      <c r="Y191" t="s">
        <v>69</v>
      </c>
      <c r="Z191" t="s">
        <v>1788</v>
      </c>
      <c r="AA191" t="s">
        <v>1789</v>
      </c>
      <c r="AB191" t="s">
        <v>69</v>
      </c>
      <c r="AC191" t="s">
        <v>69</v>
      </c>
      <c r="AD191" t="s">
        <v>69</v>
      </c>
      <c r="AE191" t="s">
        <v>69</v>
      </c>
      <c r="AF191">
        <v>5</v>
      </c>
      <c r="AG191">
        <v>6</v>
      </c>
      <c r="AH191" t="s">
        <v>69</v>
      </c>
      <c r="AI191" t="s">
        <v>69</v>
      </c>
      <c r="AJ191" t="s">
        <v>69</v>
      </c>
      <c r="AK191" t="s">
        <v>69</v>
      </c>
      <c r="AL191" t="s">
        <v>69</v>
      </c>
      <c r="AM191" t="s">
        <v>69</v>
      </c>
      <c r="AN191" t="s">
        <v>69</v>
      </c>
      <c r="AO191" t="s">
        <v>69</v>
      </c>
      <c r="AP191" t="s">
        <v>69</v>
      </c>
      <c r="AQ191" t="s">
        <v>69</v>
      </c>
      <c r="AR191" t="s">
        <v>317</v>
      </c>
      <c r="AS191">
        <v>2017</v>
      </c>
      <c r="AT191">
        <v>7</v>
      </c>
      <c r="AU191">
        <v>11</v>
      </c>
      <c r="AV191" t="s">
        <v>69</v>
      </c>
      <c r="AW191" t="s">
        <v>69</v>
      </c>
      <c r="AX191" t="s">
        <v>69</v>
      </c>
      <c r="AY191" t="s">
        <v>69</v>
      </c>
      <c r="AZ191">
        <v>3657</v>
      </c>
      <c r="BA191">
        <v>3671</v>
      </c>
      <c r="BB191" t="s">
        <v>69</v>
      </c>
      <c r="BC191" t="s">
        <v>1790</v>
      </c>
      <c r="BD191" t="s">
        <v>69</v>
      </c>
      <c r="BE191" t="s">
        <v>69</v>
      </c>
      <c r="BF191" t="s">
        <v>69</v>
      </c>
      <c r="BG191" t="s">
        <v>69</v>
      </c>
      <c r="BH191" t="s">
        <v>69</v>
      </c>
      <c r="BI191" t="s">
        <v>69</v>
      </c>
      <c r="BJ191" t="s">
        <v>1791</v>
      </c>
      <c r="BK191">
        <v>28616163</v>
      </c>
      <c r="BL191" t="s">
        <v>88</v>
      </c>
      <c r="BM191" t="s">
        <v>69</v>
      </c>
      <c r="BN191" t="s">
        <v>69</v>
      </c>
      <c r="BO191" t="s">
        <v>69</v>
      </c>
      <c r="BP191" t="s">
        <v>69</v>
      </c>
    </row>
    <row r="192" spans="1:68" x14ac:dyDescent="0.25">
      <c r="A192" t="s">
        <v>67</v>
      </c>
      <c r="B192" t="s">
        <v>1792</v>
      </c>
      <c r="C192" t="s">
        <v>69</v>
      </c>
      <c r="D192" t="s">
        <v>69</v>
      </c>
      <c r="E192" t="s">
        <v>69</v>
      </c>
      <c r="F192" t="s">
        <v>1793</v>
      </c>
      <c r="G192" t="s">
        <v>69</v>
      </c>
      <c r="H192" t="s">
        <v>69</v>
      </c>
      <c r="I192" t="s">
        <v>1794</v>
      </c>
      <c r="J192" t="s">
        <v>72</v>
      </c>
      <c r="K192" t="s">
        <v>69</v>
      </c>
      <c r="L192" t="s">
        <v>69</v>
      </c>
      <c r="M192" t="s">
        <v>69</v>
      </c>
      <c r="N192" t="s">
        <v>69</v>
      </c>
      <c r="O192" t="s">
        <v>69</v>
      </c>
      <c r="P192" t="s">
        <v>69</v>
      </c>
      <c r="Q192" t="s">
        <v>69</v>
      </c>
      <c r="R192" t="s">
        <v>69</v>
      </c>
      <c r="S192" t="s">
        <v>69</v>
      </c>
      <c r="T192" t="s">
        <v>1795</v>
      </c>
      <c r="U192" t="s">
        <v>1796</v>
      </c>
      <c r="V192" t="s">
        <v>69</v>
      </c>
      <c r="W192" t="s">
        <v>69</v>
      </c>
      <c r="X192" t="s">
        <v>69</v>
      </c>
      <c r="Y192" t="s">
        <v>69</v>
      </c>
      <c r="Z192" t="s">
        <v>628</v>
      </c>
      <c r="AA192" t="s">
        <v>1797</v>
      </c>
      <c r="AB192" t="s">
        <v>69</v>
      </c>
      <c r="AC192" t="s">
        <v>69</v>
      </c>
      <c r="AD192" t="s">
        <v>69</v>
      </c>
      <c r="AE192" t="s">
        <v>69</v>
      </c>
      <c r="AF192">
        <v>14</v>
      </c>
      <c r="AG192">
        <v>16</v>
      </c>
      <c r="AH192" t="s">
        <v>69</v>
      </c>
      <c r="AI192" t="s">
        <v>69</v>
      </c>
      <c r="AJ192" t="s">
        <v>69</v>
      </c>
      <c r="AK192" t="s">
        <v>69</v>
      </c>
      <c r="AL192" t="s">
        <v>69</v>
      </c>
      <c r="AM192" t="s">
        <v>69</v>
      </c>
      <c r="AN192" t="s">
        <v>69</v>
      </c>
      <c r="AO192" t="s">
        <v>69</v>
      </c>
      <c r="AP192" t="s">
        <v>69</v>
      </c>
      <c r="AQ192" t="s">
        <v>69</v>
      </c>
      <c r="AR192" t="s">
        <v>317</v>
      </c>
      <c r="AS192">
        <v>2017</v>
      </c>
      <c r="AT192">
        <v>26</v>
      </c>
      <c r="AU192">
        <v>12</v>
      </c>
      <c r="AV192" t="s">
        <v>69</v>
      </c>
      <c r="AW192" t="s">
        <v>69</v>
      </c>
      <c r="AX192" t="s">
        <v>69</v>
      </c>
      <c r="AY192" t="s">
        <v>69</v>
      </c>
      <c r="AZ192">
        <v>3241</v>
      </c>
      <c r="BA192">
        <v>3255</v>
      </c>
      <c r="BB192" t="s">
        <v>69</v>
      </c>
      <c r="BC192" t="s">
        <v>1798</v>
      </c>
      <c r="BD192" t="s">
        <v>69</v>
      </c>
      <c r="BE192" t="s">
        <v>69</v>
      </c>
      <c r="BF192" t="s">
        <v>69</v>
      </c>
      <c r="BG192" t="s">
        <v>69</v>
      </c>
      <c r="BH192" t="s">
        <v>69</v>
      </c>
      <c r="BI192" t="s">
        <v>69</v>
      </c>
      <c r="BJ192" t="s">
        <v>1799</v>
      </c>
      <c r="BK192">
        <v>28329425</v>
      </c>
      <c r="BL192" t="s">
        <v>524</v>
      </c>
      <c r="BM192" t="s">
        <v>69</v>
      </c>
      <c r="BN192" t="s">
        <v>69</v>
      </c>
      <c r="BO192" t="s">
        <v>69</v>
      </c>
      <c r="BP192" t="s">
        <v>69</v>
      </c>
    </row>
    <row r="193" spans="1:68" x14ac:dyDescent="0.25">
      <c r="A193" t="s">
        <v>67</v>
      </c>
      <c r="B193" t="s">
        <v>1800</v>
      </c>
      <c r="C193" t="s">
        <v>69</v>
      </c>
      <c r="D193" t="s">
        <v>69</v>
      </c>
      <c r="E193" t="s">
        <v>69</v>
      </c>
      <c r="F193" t="s">
        <v>1801</v>
      </c>
      <c r="G193" t="s">
        <v>69</v>
      </c>
      <c r="H193" t="s">
        <v>69</v>
      </c>
      <c r="I193" t="s">
        <v>1802</v>
      </c>
      <c r="J193" t="s">
        <v>72</v>
      </c>
      <c r="K193" t="s">
        <v>69</v>
      </c>
      <c r="L193" t="s">
        <v>69</v>
      </c>
      <c r="M193" t="s">
        <v>69</v>
      </c>
      <c r="N193" t="s">
        <v>69</v>
      </c>
      <c r="O193" t="s">
        <v>69</v>
      </c>
      <c r="P193" t="s">
        <v>69</v>
      </c>
      <c r="Q193" t="s">
        <v>69</v>
      </c>
      <c r="R193" t="s">
        <v>69</v>
      </c>
      <c r="S193" t="s">
        <v>69</v>
      </c>
      <c r="T193" t="s">
        <v>1803</v>
      </c>
      <c r="U193" t="s">
        <v>1804</v>
      </c>
      <c r="V193" t="s">
        <v>69</v>
      </c>
      <c r="W193" t="s">
        <v>69</v>
      </c>
      <c r="X193" t="s">
        <v>69</v>
      </c>
      <c r="Y193" t="s">
        <v>69</v>
      </c>
      <c r="Z193" t="s">
        <v>69</v>
      </c>
      <c r="AA193" t="s">
        <v>1805</v>
      </c>
      <c r="AB193" t="s">
        <v>69</v>
      </c>
      <c r="AC193" t="s">
        <v>69</v>
      </c>
      <c r="AD193" t="s">
        <v>69</v>
      </c>
      <c r="AE193" t="s">
        <v>69</v>
      </c>
      <c r="AF193">
        <v>9</v>
      </c>
      <c r="AG193">
        <v>11</v>
      </c>
      <c r="AH193" t="s">
        <v>69</v>
      </c>
      <c r="AI193" t="s">
        <v>69</v>
      </c>
      <c r="AJ193" t="s">
        <v>69</v>
      </c>
      <c r="AK193" t="s">
        <v>69</v>
      </c>
      <c r="AL193" t="s">
        <v>69</v>
      </c>
      <c r="AM193" t="s">
        <v>69</v>
      </c>
      <c r="AN193" t="s">
        <v>69</v>
      </c>
      <c r="AO193" t="s">
        <v>69</v>
      </c>
      <c r="AP193" t="s">
        <v>69</v>
      </c>
      <c r="AQ193" t="s">
        <v>69</v>
      </c>
      <c r="AR193" t="s">
        <v>317</v>
      </c>
      <c r="AS193">
        <v>2017</v>
      </c>
      <c r="AT193">
        <v>26</v>
      </c>
      <c r="AU193">
        <v>11</v>
      </c>
      <c r="AV193" t="s">
        <v>69</v>
      </c>
      <c r="AW193" t="s">
        <v>69</v>
      </c>
      <c r="AX193" t="s">
        <v>69</v>
      </c>
      <c r="AY193" t="s">
        <v>69</v>
      </c>
      <c r="AZ193">
        <v>3037</v>
      </c>
      <c r="BA193">
        <v>3049</v>
      </c>
      <c r="BB193" t="s">
        <v>69</v>
      </c>
      <c r="BC193" t="s">
        <v>1806</v>
      </c>
      <c r="BD193" t="s">
        <v>69</v>
      </c>
      <c r="BE193" t="s">
        <v>69</v>
      </c>
      <c r="BF193" t="s">
        <v>69</v>
      </c>
      <c r="BG193" t="s">
        <v>69</v>
      </c>
      <c r="BH193" t="s">
        <v>69</v>
      </c>
      <c r="BI193" t="s">
        <v>69</v>
      </c>
      <c r="BJ193" t="s">
        <v>1807</v>
      </c>
      <c r="BK193">
        <v>28295838</v>
      </c>
      <c r="BL193" t="s">
        <v>551</v>
      </c>
      <c r="BM193" t="s">
        <v>69</v>
      </c>
      <c r="BN193" t="s">
        <v>69</v>
      </c>
      <c r="BO193" t="s">
        <v>69</v>
      </c>
      <c r="BP193" t="s">
        <v>69</v>
      </c>
    </row>
    <row r="194" spans="1:68" x14ac:dyDescent="0.25">
      <c r="A194" t="s">
        <v>67</v>
      </c>
      <c r="B194" t="s">
        <v>1808</v>
      </c>
      <c r="C194" t="s">
        <v>69</v>
      </c>
      <c r="D194" t="s">
        <v>69</v>
      </c>
      <c r="E194" t="s">
        <v>69</v>
      </c>
      <c r="F194" t="s">
        <v>1809</v>
      </c>
      <c r="G194" t="s">
        <v>69</v>
      </c>
      <c r="H194" t="s">
        <v>69</v>
      </c>
      <c r="I194" t="s">
        <v>1810</v>
      </c>
      <c r="J194" t="s">
        <v>332</v>
      </c>
      <c r="K194" t="s">
        <v>69</v>
      </c>
      <c r="L194" t="s">
        <v>69</v>
      </c>
      <c r="M194" t="s">
        <v>69</v>
      </c>
      <c r="N194" t="s">
        <v>69</v>
      </c>
      <c r="O194" t="s">
        <v>69</v>
      </c>
      <c r="P194" t="s">
        <v>69</v>
      </c>
      <c r="Q194" t="s">
        <v>69</v>
      </c>
      <c r="R194" t="s">
        <v>69</v>
      </c>
      <c r="S194" t="s">
        <v>69</v>
      </c>
      <c r="T194" t="s">
        <v>1811</v>
      </c>
      <c r="U194" t="s">
        <v>1812</v>
      </c>
      <c r="V194" t="s">
        <v>69</v>
      </c>
      <c r="W194" t="s">
        <v>69</v>
      </c>
      <c r="X194" t="s">
        <v>69</v>
      </c>
      <c r="Y194" t="s">
        <v>69</v>
      </c>
      <c r="Z194" t="s">
        <v>1813</v>
      </c>
      <c r="AA194" t="s">
        <v>1814</v>
      </c>
      <c r="AB194" t="s">
        <v>69</v>
      </c>
      <c r="AC194" t="s">
        <v>69</v>
      </c>
      <c r="AD194" t="s">
        <v>69</v>
      </c>
      <c r="AE194" t="s">
        <v>69</v>
      </c>
      <c r="AF194">
        <v>20</v>
      </c>
      <c r="AG194">
        <v>20</v>
      </c>
      <c r="AH194" t="s">
        <v>69</v>
      </c>
      <c r="AI194" t="s">
        <v>69</v>
      </c>
      <c r="AJ194" t="s">
        <v>69</v>
      </c>
      <c r="AK194" t="s">
        <v>69</v>
      </c>
      <c r="AL194" t="s">
        <v>69</v>
      </c>
      <c r="AM194" t="s">
        <v>69</v>
      </c>
      <c r="AN194" t="s">
        <v>69</v>
      </c>
      <c r="AO194" t="s">
        <v>69</v>
      </c>
      <c r="AP194" t="s">
        <v>69</v>
      </c>
      <c r="AQ194" t="s">
        <v>69</v>
      </c>
      <c r="AR194" t="s">
        <v>317</v>
      </c>
      <c r="AS194">
        <v>2017</v>
      </c>
      <c r="AT194">
        <v>111</v>
      </c>
      <c r="AU194" t="s">
        <v>69</v>
      </c>
      <c r="AV194" t="s">
        <v>69</v>
      </c>
      <c r="AW194" t="s">
        <v>69</v>
      </c>
      <c r="AX194" t="s">
        <v>69</v>
      </c>
      <c r="AY194" t="s">
        <v>69</v>
      </c>
      <c r="AZ194">
        <v>65</v>
      </c>
      <c r="BA194">
        <v>75</v>
      </c>
      <c r="BB194" t="s">
        <v>69</v>
      </c>
      <c r="BC194" t="s">
        <v>1815</v>
      </c>
      <c r="BD194" t="s">
        <v>69</v>
      </c>
      <c r="BE194" t="s">
        <v>69</v>
      </c>
      <c r="BF194" t="s">
        <v>69</v>
      </c>
      <c r="BG194" t="s">
        <v>69</v>
      </c>
      <c r="BH194" t="s">
        <v>69</v>
      </c>
      <c r="BI194" t="s">
        <v>69</v>
      </c>
      <c r="BJ194" t="s">
        <v>1816</v>
      </c>
      <c r="BK194">
        <v>28347889</v>
      </c>
      <c r="BL194" t="s">
        <v>69</v>
      </c>
      <c r="BM194" t="s">
        <v>69</v>
      </c>
      <c r="BN194" t="s">
        <v>69</v>
      </c>
      <c r="BO194" t="s">
        <v>69</v>
      </c>
      <c r="BP194" t="s">
        <v>69</v>
      </c>
    </row>
    <row r="195" spans="1:68" x14ac:dyDescent="0.25">
      <c r="A195" t="s">
        <v>67</v>
      </c>
      <c r="B195" t="s">
        <v>1817</v>
      </c>
      <c r="C195" t="s">
        <v>69</v>
      </c>
      <c r="D195" t="s">
        <v>69</v>
      </c>
      <c r="E195" t="s">
        <v>69</v>
      </c>
      <c r="F195" t="s">
        <v>1818</v>
      </c>
      <c r="G195" t="s">
        <v>69</v>
      </c>
      <c r="H195" t="s">
        <v>69</v>
      </c>
      <c r="I195" t="s">
        <v>1819</v>
      </c>
      <c r="J195" t="s">
        <v>1041</v>
      </c>
      <c r="K195" t="s">
        <v>69</v>
      </c>
      <c r="L195" t="s">
        <v>69</v>
      </c>
      <c r="M195" t="s">
        <v>69</v>
      </c>
      <c r="N195" t="s">
        <v>69</v>
      </c>
      <c r="O195" t="s">
        <v>69</v>
      </c>
      <c r="P195" t="s">
        <v>69</v>
      </c>
      <c r="Q195" t="s">
        <v>69</v>
      </c>
      <c r="R195" t="s">
        <v>69</v>
      </c>
      <c r="S195" t="s">
        <v>69</v>
      </c>
      <c r="T195" t="s">
        <v>69</v>
      </c>
      <c r="U195" t="s">
        <v>1820</v>
      </c>
      <c r="V195" t="s">
        <v>69</v>
      </c>
      <c r="W195" t="s">
        <v>69</v>
      </c>
      <c r="X195" t="s">
        <v>69</v>
      </c>
      <c r="Y195" t="s">
        <v>69</v>
      </c>
      <c r="Z195" t="s">
        <v>69</v>
      </c>
      <c r="AA195" t="s">
        <v>1821</v>
      </c>
      <c r="AB195" t="s">
        <v>69</v>
      </c>
      <c r="AC195" t="s">
        <v>69</v>
      </c>
      <c r="AD195" t="s">
        <v>69</v>
      </c>
      <c r="AE195" t="s">
        <v>69</v>
      </c>
      <c r="AF195">
        <v>1</v>
      </c>
      <c r="AG195">
        <v>1</v>
      </c>
      <c r="AH195" t="s">
        <v>69</v>
      </c>
      <c r="AI195" t="s">
        <v>69</v>
      </c>
      <c r="AJ195" t="s">
        <v>69</v>
      </c>
      <c r="AK195" t="s">
        <v>69</v>
      </c>
      <c r="AL195" t="s">
        <v>69</v>
      </c>
      <c r="AM195" t="s">
        <v>69</v>
      </c>
      <c r="AN195" t="s">
        <v>69</v>
      </c>
      <c r="AO195" t="s">
        <v>69</v>
      </c>
      <c r="AP195" t="s">
        <v>69</v>
      </c>
      <c r="AQ195" t="s">
        <v>69</v>
      </c>
      <c r="AR195" t="s">
        <v>1822</v>
      </c>
      <c r="AS195">
        <v>2017</v>
      </c>
      <c r="AT195">
        <v>7</v>
      </c>
      <c r="AU195" t="s">
        <v>69</v>
      </c>
      <c r="AV195" t="s">
        <v>69</v>
      </c>
      <c r="AW195" t="s">
        <v>69</v>
      </c>
      <c r="AX195" t="s">
        <v>69</v>
      </c>
      <c r="AY195" t="s">
        <v>69</v>
      </c>
      <c r="AZ195" t="s">
        <v>69</v>
      </c>
      <c r="BA195" t="s">
        <v>69</v>
      </c>
      <c r="BB195">
        <v>2077</v>
      </c>
      <c r="BC195" t="s">
        <v>1823</v>
      </c>
      <c r="BD195" t="s">
        <v>69</v>
      </c>
      <c r="BE195" t="s">
        <v>69</v>
      </c>
      <c r="BF195" t="s">
        <v>69</v>
      </c>
      <c r="BG195" t="s">
        <v>69</v>
      </c>
      <c r="BH195" t="s">
        <v>69</v>
      </c>
      <c r="BI195" t="s">
        <v>69</v>
      </c>
      <c r="BJ195" t="s">
        <v>1824</v>
      </c>
      <c r="BK195">
        <v>28522839</v>
      </c>
      <c r="BL195" t="s">
        <v>88</v>
      </c>
      <c r="BM195" t="s">
        <v>69</v>
      </c>
      <c r="BN195" t="s">
        <v>69</v>
      </c>
      <c r="BO195" t="s">
        <v>69</v>
      </c>
      <c r="BP195" t="s">
        <v>69</v>
      </c>
    </row>
    <row r="196" spans="1:68" x14ac:dyDescent="0.25">
      <c r="A196" t="s">
        <v>67</v>
      </c>
      <c r="B196" t="s">
        <v>1825</v>
      </c>
      <c r="C196" t="s">
        <v>69</v>
      </c>
      <c r="D196" t="s">
        <v>69</v>
      </c>
      <c r="E196" t="s">
        <v>69</v>
      </c>
      <c r="F196" t="s">
        <v>1826</v>
      </c>
      <c r="G196" t="s">
        <v>69</v>
      </c>
      <c r="H196" t="s">
        <v>69</v>
      </c>
      <c r="I196" t="s">
        <v>1827</v>
      </c>
      <c r="J196" t="s">
        <v>332</v>
      </c>
      <c r="K196" t="s">
        <v>69</v>
      </c>
      <c r="L196" t="s">
        <v>69</v>
      </c>
      <c r="M196" t="s">
        <v>69</v>
      </c>
      <c r="N196" t="s">
        <v>69</v>
      </c>
      <c r="O196" t="s">
        <v>69</v>
      </c>
      <c r="P196" t="s">
        <v>69</v>
      </c>
      <c r="Q196" t="s">
        <v>69</v>
      </c>
      <c r="R196" t="s">
        <v>69</v>
      </c>
      <c r="S196" t="s">
        <v>69</v>
      </c>
      <c r="T196" t="s">
        <v>1828</v>
      </c>
      <c r="U196" t="s">
        <v>1829</v>
      </c>
      <c r="V196" t="s">
        <v>69</v>
      </c>
      <c r="W196" t="s">
        <v>69</v>
      </c>
      <c r="X196" t="s">
        <v>69</v>
      </c>
      <c r="Y196" t="s">
        <v>69</v>
      </c>
      <c r="Z196" t="s">
        <v>69</v>
      </c>
      <c r="AA196" t="s">
        <v>69</v>
      </c>
      <c r="AB196" t="s">
        <v>69</v>
      </c>
      <c r="AC196" t="s">
        <v>69</v>
      </c>
      <c r="AD196" t="s">
        <v>69</v>
      </c>
      <c r="AE196" t="s">
        <v>69</v>
      </c>
      <c r="AF196">
        <v>17</v>
      </c>
      <c r="AG196">
        <v>17</v>
      </c>
      <c r="AH196" t="s">
        <v>69</v>
      </c>
      <c r="AI196" t="s">
        <v>69</v>
      </c>
      <c r="AJ196" t="s">
        <v>69</v>
      </c>
      <c r="AK196" t="s">
        <v>69</v>
      </c>
      <c r="AL196" t="s">
        <v>69</v>
      </c>
      <c r="AM196" t="s">
        <v>69</v>
      </c>
      <c r="AN196" t="s">
        <v>69</v>
      </c>
      <c r="AO196" t="s">
        <v>69</v>
      </c>
      <c r="AP196" t="s">
        <v>69</v>
      </c>
      <c r="AQ196" t="s">
        <v>69</v>
      </c>
      <c r="AR196" t="s">
        <v>361</v>
      </c>
      <c r="AS196">
        <v>2017</v>
      </c>
      <c r="AT196">
        <v>110</v>
      </c>
      <c r="AU196" t="s">
        <v>69</v>
      </c>
      <c r="AV196" t="s">
        <v>69</v>
      </c>
      <c r="AW196" t="s">
        <v>69</v>
      </c>
      <c r="AX196" t="s">
        <v>69</v>
      </c>
      <c r="AY196" t="s">
        <v>69</v>
      </c>
      <c r="AZ196">
        <v>104</v>
      </c>
      <c r="BA196">
        <v>121</v>
      </c>
      <c r="BB196" t="s">
        <v>69</v>
      </c>
      <c r="BC196" t="s">
        <v>1830</v>
      </c>
      <c r="BD196" t="s">
        <v>69</v>
      </c>
      <c r="BE196" t="s">
        <v>69</v>
      </c>
      <c r="BF196" t="s">
        <v>69</v>
      </c>
      <c r="BG196" t="s">
        <v>69</v>
      </c>
      <c r="BH196" t="s">
        <v>69</v>
      </c>
      <c r="BI196" t="s">
        <v>69</v>
      </c>
      <c r="BJ196" t="s">
        <v>1831</v>
      </c>
      <c r="BK196">
        <v>28212874</v>
      </c>
      <c r="BL196" t="s">
        <v>69</v>
      </c>
      <c r="BM196" t="s">
        <v>69</v>
      </c>
      <c r="BN196" t="s">
        <v>69</v>
      </c>
      <c r="BO196" t="s">
        <v>69</v>
      </c>
      <c r="BP196" t="s">
        <v>69</v>
      </c>
    </row>
    <row r="197" spans="1:68" x14ac:dyDescent="0.25">
      <c r="A197" t="s">
        <v>67</v>
      </c>
      <c r="B197" t="s">
        <v>1832</v>
      </c>
      <c r="C197" t="s">
        <v>69</v>
      </c>
      <c r="D197" t="s">
        <v>69</v>
      </c>
      <c r="E197" t="s">
        <v>69</v>
      </c>
      <c r="F197" t="s">
        <v>1833</v>
      </c>
      <c r="G197" t="s">
        <v>69</v>
      </c>
      <c r="H197" t="s">
        <v>69</v>
      </c>
      <c r="I197" t="s">
        <v>1834</v>
      </c>
      <c r="J197" t="s">
        <v>544</v>
      </c>
      <c r="K197" t="s">
        <v>69</v>
      </c>
      <c r="L197" t="s">
        <v>69</v>
      </c>
      <c r="M197" t="s">
        <v>69</v>
      </c>
      <c r="N197" t="s">
        <v>69</v>
      </c>
      <c r="O197" t="s">
        <v>69</v>
      </c>
      <c r="P197" t="s">
        <v>69</v>
      </c>
      <c r="Q197" t="s">
        <v>69</v>
      </c>
      <c r="R197" t="s">
        <v>69</v>
      </c>
      <c r="S197" t="s">
        <v>69</v>
      </c>
      <c r="T197" t="s">
        <v>1835</v>
      </c>
      <c r="U197" t="s">
        <v>1836</v>
      </c>
      <c r="V197" t="s">
        <v>69</v>
      </c>
      <c r="W197" t="s">
        <v>69</v>
      </c>
      <c r="X197" t="s">
        <v>69</v>
      </c>
      <c r="Y197" t="s">
        <v>69</v>
      </c>
      <c r="Z197" t="s">
        <v>69</v>
      </c>
      <c r="AA197" t="s">
        <v>69</v>
      </c>
      <c r="AB197" t="s">
        <v>69</v>
      </c>
      <c r="AC197" t="s">
        <v>69</v>
      </c>
      <c r="AD197" t="s">
        <v>69</v>
      </c>
      <c r="AE197" t="s">
        <v>69</v>
      </c>
      <c r="AF197">
        <v>17</v>
      </c>
      <c r="AG197">
        <v>18</v>
      </c>
      <c r="AH197" t="s">
        <v>69</v>
      </c>
      <c r="AI197" t="s">
        <v>69</v>
      </c>
      <c r="AJ197" t="s">
        <v>69</v>
      </c>
      <c r="AK197" t="s">
        <v>69</v>
      </c>
      <c r="AL197" t="s">
        <v>69</v>
      </c>
      <c r="AM197" t="s">
        <v>69</v>
      </c>
      <c r="AN197" t="s">
        <v>69</v>
      </c>
      <c r="AO197" t="s">
        <v>69</v>
      </c>
      <c r="AP197" t="s">
        <v>69</v>
      </c>
      <c r="AQ197" t="s">
        <v>69</v>
      </c>
      <c r="AR197" t="s">
        <v>361</v>
      </c>
      <c r="AS197">
        <v>2017</v>
      </c>
      <c r="AT197">
        <v>66</v>
      </c>
      <c r="AU197">
        <v>3</v>
      </c>
      <c r="AV197" t="s">
        <v>69</v>
      </c>
      <c r="AW197" t="s">
        <v>69</v>
      </c>
      <c r="AX197" t="s">
        <v>69</v>
      </c>
      <c r="AY197" t="s">
        <v>69</v>
      </c>
      <c r="AZ197">
        <v>379</v>
      </c>
      <c r="BA197">
        <v>398</v>
      </c>
      <c r="BB197" t="s">
        <v>69</v>
      </c>
      <c r="BC197" t="s">
        <v>1837</v>
      </c>
      <c r="BD197" t="s">
        <v>69</v>
      </c>
      <c r="BE197" t="s">
        <v>69</v>
      </c>
      <c r="BF197" t="s">
        <v>69</v>
      </c>
      <c r="BG197" t="s">
        <v>69</v>
      </c>
      <c r="BH197" t="s">
        <v>69</v>
      </c>
      <c r="BI197" t="s">
        <v>69</v>
      </c>
      <c r="BJ197" t="s">
        <v>1838</v>
      </c>
      <c r="BK197">
        <v>27486180</v>
      </c>
      <c r="BL197" t="s">
        <v>524</v>
      </c>
      <c r="BM197" t="s">
        <v>69</v>
      </c>
      <c r="BN197" t="s">
        <v>69</v>
      </c>
      <c r="BO197" t="s">
        <v>69</v>
      </c>
      <c r="BP197" t="s">
        <v>69</v>
      </c>
    </row>
    <row r="198" spans="1:68" x14ac:dyDescent="0.25">
      <c r="A198" t="s">
        <v>67</v>
      </c>
      <c r="B198" t="s">
        <v>1839</v>
      </c>
      <c r="C198" t="s">
        <v>69</v>
      </c>
      <c r="D198" t="s">
        <v>69</v>
      </c>
      <c r="E198" t="s">
        <v>69</v>
      </c>
      <c r="F198" t="s">
        <v>1840</v>
      </c>
      <c r="G198" t="s">
        <v>69</v>
      </c>
      <c r="H198" t="s">
        <v>69</v>
      </c>
      <c r="I198" t="s">
        <v>1841</v>
      </c>
      <c r="J198" t="s">
        <v>1041</v>
      </c>
      <c r="K198" t="s">
        <v>69</v>
      </c>
      <c r="L198" t="s">
        <v>69</v>
      </c>
      <c r="M198" t="s">
        <v>69</v>
      </c>
      <c r="N198" t="s">
        <v>69</v>
      </c>
      <c r="O198" t="s">
        <v>69</v>
      </c>
      <c r="P198" t="s">
        <v>69</v>
      </c>
      <c r="Q198" t="s">
        <v>69</v>
      </c>
      <c r="R198" t="s">
        <v>69</v>
      </c>
      <c r="S198" t="s">
        <v>69</v>
      </c>
      <c r="T198" t="s">
        <v>69</v>
      </c>
      <c r="U198" t="s">
        <v>1842</v>
      </c>
      <c r="V198" t="s">
        <v>69</v>
      </c>
      <c r="W198" t="s">
        <v>69</v>
      </c>
      <c r="X198" t="s">
        <v>69</v>
      </c>
      <c r="Y198" t="s">
        <v>69</v>
      </c>
      <c r="Z198" t="s">
        <v>69</v>
      </c>
      <c r="AA198" t="s">
        <v>1843</v>
      </c>
      <c r="AB198" t="s">
        <v>69</v>
      </c>
      <c r="AC198" t="s">
        <v>69</v>
      </c>
      <c r="AD198" t="s">
        <v>69</v>
      </c>
      <c r="AE198" t="s">
        <v>69</v>
      </c>
      <c r="AF198">
        <v>51</v>
      </c>
      <c r="AG198">
        <v>51</v>
      </c>
      <c r="AH198" t="s">
        <v>69</v>
      </c>
      <c r="AI198" t="s">
        <v>69</v>
      </c>
      <c r="AJ198" t="s">
        <v>69</v>
      </c>
      <c r="AK198" t="s">
        <v>69</v>
      </c>
      <c r="AL198" t="s">
        <v>69</v>
      </c>
      <c r="AM198" t="s">
        <v>69</v>
      </c>
      <c r="AN198" t="s">
        <v>69</v>
      </c>
      <c r="AO198" t="s">
        <v>69</v>
      </c>
      <c r="AP198" t="s">
        <v>69</v>
      </c>
      <c r="AQ198" t="s">
        <v>69</v>
      </c>
      <c r="AR198" t="s">
        <v>854</v>
      </c>
      <c r="AS198">
        <v>2017</v>
      </c>
      <c r="AT198">
        <v>7</v>
      </c>
      <c r="AU198" t="s">
        <v>69</v>
      </c>
      <c r="AV198" t="s">
        <v>69</v>
      </c>
      <c r="AW198" t="s">
        <v>69</v>
      </c>
      <c r="AX198" t="s">
        <v>69</v>
      </c>
      <c r="AY198" t="s">
        <v>69</v>
      </c>
      <c r="AZ198" t="s">
        <v>69</v>
      </c>
      <c r="BA198" t="s">
        <v>69</v>
      </c>
      <c r="BB198">
        <v>46487</v>
      </c>
      <c r="BC198" t="s">
        <v>1844</v>
      </c>
      <c r="BD198" t="s">
        <v>69</v>
      </c>
      <c r="BE198" t="s">
        <v>69</v>
      </c>
      <c r="BF198" t="s">
        <v>69</v>
      </c>
      <c r="BG198" t="s">
        <v>69</v>
      </c>
      <c r="BH198" t="s">
        <v>69</v>
      </c>
      <c r="BI198" t="s">
        <v>69</v>
      </c>
      <c r="BJ198" t="s">
        <v>1845</v>
      </c>
      <c r="BK198">
        <v>28422140</v>
      </c>
      <c r="BL198" t="s">
        <v>88</v>
      </c>
      <c r="BM198" t="s">
        <v>69</v>
      </c>
      <c r="BN198" t="s">
        <v>69</v>
      </c>
      <c r="BO198" t="s">
        <v>69</v>
      </c>
      <c r="BP198" t="s">
        <v>69</v>
      </c>
    </row>
    <row r="199" spans="1:68" x14ac:dyDescent="0.25">
      <c r="A199" t="s">
        <v>67</v>
      </c>
      <c r="B199" t="s">
        <v>1846</v>
      </c>
      <c r="C199" t="s">
        <v>69</v>
      </c>
      <c r="D199" t="s">
        <v>69</v>
      </c>
      <c r="E199" t="s">
        <v>69</v>
      </c>
      <c r="F199" t="s">
        <v>1847</v>
      </c>
      <c r="G199" t="s">
        <v>69</v>
      </c>
      <c r="H199" t="s">
        <v>69</v>
      </c>
      <c r="I199" t="s">
        <v>1848</v>
      </c>
      <c r="J199" t="s">
        <v>1849</v>
      </c>
      <c r="K199" t="s">
        <v>69</v>
      </c>
      <c r="L199" t="s">
        <v>69</v>
      </c>
      <c r="M199" t="s">
        <v>69</v>
      </c>
      <c r="N199" t="s">
        <v>69</v>
      </c>
      <c r="O199" t="s">
        <v>69</v>
      </c>
      <c r="P199" t="s">
        <v>69</v>
      </c>
      <c r="Q199" t="s">
        <v>69</v>
      </c>
      <c r="R199" t="s">
        <v>69</v>
      </c>
      <c r="S199" t="s">
        <v>69</v>
      </c>
      <c r="T199" t="s">
        <v>69</v>
      </c>
      <c r="U199" t="s">
        <v>1850</v>
      </c>
      <c r="V199" t="s">
        <v>69</v>
      </c>
      <c r="W199" t="s">
        <v>69</v>
      </c>
      <c r="X199" t="s">
        <v>69</v>
      </c>
      <c r="Y199" t="s">
        <v>69</v>
      </c>
      <c r="Z199" t="s">
        <v>1851</v>
      </c>
      <c r="AA199" t="s">
        <v>1852</v>
      </c>
      <c r="AB199" t="s">
        <v>69</v>
      </c>
      <c r="AC199" t="s">
        <v>69</v>
      </c>
      <c r="AD199" t="s">
        <v>69</v>
      </c>
      <c r="AE199" t="s">
        <v>69</v>
      </c>
      <c r="AF199">
        <v>300</v>
      </c>
      <c r="AG199">
        <v>299</v>
      </c>
      <c r="AH199" t="s">
        <v>69</v>
      </c>
      <c r="AI199" t="s">
        <v>69</v>
      </c>
      <c r="AJ199" t="s">
        <v>69</v>
      </c>
      <c r="AK199" t="s">
        <v>69</v>
      </c>
      <c r="AL199" t="s">
        <v>69</v>
      </c>
      <c r="AM199" t="s">
        <v>69</v>
      </c>
      <c r="AN199" t="s">
        <v>69</v>
      </c>
      <c r="AO199" t="s">
        <v>69</v>
      </c>
      <c r="AP199" t="s">
        <v>69</v>
      </c>
      <c r="AQ199" t="s">
        <v>69</v>
      </c>
      <c r="AR199" t="s">
        <v>1853</v>
      </c>
      <c r="AS199">
        <v>2017</v>
      </c>
      <c r="AT199">
        <v>100</v>
      </c>
      <c r="AU199">
        <v>4</v>
      </c>
      <c r="AV199" t="s">
        <v>69</v>
      </c>
      <c r="AW199" t="s">
        <v>69</v>
      </c>
      <c r="AX199" t="s">
        <v>69</v>
      </c>
      <c r="AY199" t="s">
        <v>69</v>
      </c>
      <c r="AZ199">
        <v>635</v>
      </c>
      <c r="BA199">
        <v>649</v>
      </c>
      <c r="BB199" t="s">
        <v>69</v>
      </c>
      <c r="BC199" t="s">
        <v>1854</v>
      </c>
      <c r="BD199" t="s">
        <v>69</v>
      </c>
      <c r="BE199" t="s">
        <v>69</v>
      </c>
      <c r="BF199" t="s">
        <v>69</v>
      </c>
      <c r="BG199" t="s">
        <v>69</v>
      </c>
      <c r="BH199" t="s">
        <v>69</v>
      </c>
      <c r="BI199" t="s">
        <v>69</v>
      </c>
      <c r="BJ199" t="s">
        <v>1855</v>
      </c>
      <c r="BK199">
        <v>28366442</v>
      </c>
      <c r="BL199" t="s">
        <v>662</v>
      </c>
      <c r="BM199" t="s">
        <v>69</v>
      </c>
      <c r="BN199" t="s">
        <v>69</v>
      </c>
      <c r="BO199" t="s">
        <v>69</v>
      </c>
      <c r="BP199" t="s">
        <v>69</v>
      </c>
    </row>
    <row r="200" spans="1:68" x14ac:dyDescent="0.25">
      <c r="A200" t="s">
        <v>67</v>
      </c>
      <c r="B200" t="s">
        <v>1856</v>
      </c>
      <c r="C200" t="s">
        <v>69</v>
      </c>
      <c r="D200" t="s">
        <v>69</v>
      </c>
      <c r="E200" t="s">
        <v>69</v>
      </c>
      <c r="F200" t="s">
        <v>1857</v>
      </c>
      <c r="G200" t="s">
        <v>69</v>
      </c>
      <c r="H200" t="s">
        <v>69</v>
      </c>
      <c r="I200" t="s">
        <v>1858</v>
      </c>
      <c r="J200" t="s">
        <v>332</v>
      </c>
      <c r="K200" t="s">
        <v>69</v>
      </c>
      <c r="L200" t="s">
        <v>69</v>
      </c>
      <c r="M200" t="s">
        <v>69</v>
      </c>
      <c r="N200" t="s">
        <v>69</v>
      </c>
      <c r="O200" t="s">
        <v>69</v>
      </c>
      <c r="P200" t="s">
        <v>69</v>
      </c>
      <c r="Q200" t="s">
        <v>69</v>
      </c>
      <c r="R200" t="s">
        <v>69</v>
      </c>
      <c r="S200" t="s">
        <v>69</v>
      </c>
      <c r="T200" t="s">
        <v>1859</v>
      </c>
      <c r="U200" t="s">
        <v>1860</v>
      </c>
      <c r="V200" t="s">
        <v>69</v>
      </c>
      <c r="W200" t="s">
        <v>69</v>
      </c>
      <c r="X200" t="s">
        <v>69</v>
      </c>
      <c r="Y200" t="s">
        <v>69</v>
      </c>
      <c r="Z200" t="s">
        <v>1861</v>
      </c>
      <c r="AA200" t="s">
        <v>1862</v>
      </c>
      <c r="AB200" t="s">
        <v>69</v>
      </c>
      <c r="AC200" t="s">
        <v>69</v>
      </c>
      <c r="AD200" t="s">
        <v>69</v>
      </c>
      <c r="AE200" t="s">
        <v>69</v>
      </c>
      <c r="AF200">
        <v>15</v>
      </c>
      <c r="AG200">
        <v>15</v>
      </c>
      <c r="AH200" t="s">
        <v>69</v>
      </c>
      <c r="AI200" t="s">
        <v>69</v>
      </c>
      <c r="AJ200" t="s">
        <v>69</v>
      </c>
      <c r="AK200" t="s">
        <v>69</v>
      </c>
      <c r="AL200" t="s">
        <v>69</v>
      </c>
      <c r="AM200" t="s">
        <v>69</v>
      </c>
      <c r="AN200" t="s">
        <v>69</v>
      </c>
      <c r="AO200" t="s">
        <v>69</v>
      </c>
      <c r="AP200" t="s">
        <v>69</v>
      </c>
      <c r="AQ200" t="s">
        <v>69</v>
      </c>
      <c r="AR200" t="s">
        <v>419</v>
      </c>
      <c r="AS200">
        <v>2017</v>
      </c>
      <c r="AT200">
        <v>109</v>
      </c>
      <c r="AU200" t="s">
        <v>69</v>
      </c>
      <c r="AV200" t="s">
        <v>69</v>
      </c>
      <c r="AW200" t="s">
        <v>69</v>
      </c>
      <c r="AX200" t="s">
        <v>69</v>
      </c>
      <c r="AY200" t="s">
        <v>69</v>
      </c>
      <c r="AZ200">
        <v>283</v>
      </c>
      <c r="BA200">
        <v>295</v>
      </c>
      <c r="BB200" t="s">
        <v>69</v>
      </c>
      <c r="BC200" t="s">
        <v>1863</v>
      </c>
      <c r="BD200" t="s">
        <v>69</v>
      </c>
      <c r="BE200" t="s">
        <v>69</v>
      </c>
      <c r="BF200" t="s">
        <v>69</v>
      </c>
      <c r="BG200" t="s">
        <v>69</v>
      </c>
      <c r="BH200" t="s">
        <v>69</v>
      </c>
      <c r="BI200" t="s">
        <v>69</v>
      </c>
      <c r="BJ200" t="s">
        <v>1864</v>
      </c>
      <c r="BK200">
        <v>28089841</v>
      </c>
      <c r="BL200" t="s">
        <v>69</v>
      </c>
      <c r="BM200" t="s">
        <v>69</v>
      </c>
      <c r="BN200" t="s">
        <v>69</v>
      </c>
      <c r="BO200" t="s">
        <v>69</v>
      </c>
      <c r="BP200" t="s">
        <v>69</v>
      </c>
    </row>
    <row r="201" spans="1:68" x14ac:dyDescent="0.25">
      <c r="A201" t="s">
        <v>67</v>
      </c>
      <c r="B201" t="s">
        <v>1865</v>
      </c>
      <c r="C201" t="s">
        <v>69</v>
      </c>
      <c r="D201" t="s">
        <v>69</v>
      </c>
      <c r="E201" t="s">
        <v>69</v>
      </c>
      <c r="F201" t="s">
        <v>1866</v>
      </c>
      <c r="G201" t="s">
        <v>69</v>
      </c>
      <c r="H201" t="s">
        <v>69</v>
      </c>
      <c r="I201" t="s">
        <v>1867</v>
      </c>
      <c r="J201" t="s">
        <v>1868</v>
      </c>
      <c r="K201" t="s">
        <v>69</v>
      </c>
      <c r="L201" t="s">
        <v>69</v>
      </c>
      <c r="M201" t="s">
        <v>69</v>
      </c>
      <c r="N201" t="s">
        <v>69</v>
      </c>
      <c r="O201" t="s">
        <v>69</v>
      </c>
      <c r="P201" t="s">
        <v>69</v>
      </c>
      <c r="Q201" t="s">
        <v>69</v>
      </c>
      <c r="R201" t="s">
        <v>69</v>
      </c>
      <c r="S201" t="s">
        <v>69</v>
      </c>
      <c r="T201" t="s">
        <v>1869</v>
      </c>
      <c r="U201" t="s">
        <v>1870</v>
      </c>
      <c r="V201" t="s">
        <v>69</v>
      </c>
      <c r="W201" t="s">
        <v>69</v>
      </c>
      <c r="X201" t="s">
        <v>69</v>
      </c>
      <c r="Y201" t="s">
        <v>69</v>
      </c>
      <c r="Z201" t="s">
        <v>1871</v>
      </c>
      <c r="AA201" t="s">
        <v>1872</v>
      </c>
      <c r="AB201" t="s">
        <v>69</v>
      </c>
      <c r="AC201" t="s">
        <v>69</v>
      </c>
      <c r="AD201" t="s">
        <v>69</v>
      </c>
      <c r="AE201" t="s">
        <v>69</v>
      </c>
      <c r="AF201">
        <v>17</v>
      </c>
      <c r="AG201">
        <v>17</v>
      </c>
      <c r="AH201" t="s">
        <v>69</v>
      </c>
      <c r="AI201" t="s">
        <v>69</v>
      </c>
      <c r="AJ201" t="s">
        <v>69</v>
      </c>
      <c r="AK201" t="s">
        <v>69</v>
      </c>
      <c r="AL201" t="s">
        <v>69</v>
      </c>
      <c r="AM201" t="s">
        <v>69</v>
      </c>
      <c r="AN201" t="s">
        <v>69</v>
      </c>
      <c r="AO201" t="s">
        <v>69</v>
      </c>
      <c r="AP201" t="s">
        <v>69</v>
      </c>
      <c r="AQ201" t="s">
        <v>69</v>
      </c>
      <c r="AR201" t="s">
        <v>419</v>
      </c>
      <c r="AS201">
        <v>2017</v>
      </c>
      <c r="AT201">
        <v>55</v>
      </c>
      <c r="AU201">
        <v>4</v>
      </c>
      <c r="AV201" t="s">
        <v>69</v>
      </c>
      <c r="AW201" t="s">
        <v>69</v>
      </c>
      <c r="AX201" t="s">
        <v>69</v>
      </c>
      <c r="AY201" t="s">
        <v>69</v>
      </c>
      <c r="AZ201">
        <v>1104</v>
      </c>
      <c r="BA201">
        <v>1115</v>
      </c>
      <c r="BB201" t="s">
        <v>69</v>
      </c>
      <c r="BC201" t="s">
        <v>1873</v>
      </c>
      <c r="BD201" t="s">
        <v>69</v>
      </c>
      <c r="BE201" t="s">
        <v>69</v>
      </c>
      <c r="BF201" t="s">
        <v>69</v>
      </c>
      <c r="BG201" t="s">
        <v>69</v>
      </c>
      <c r="BH201" t="s">
        <v>69</v>
      </c>
      <c r="BI201" t="s">
        <v>69</v>
      </c>
      <c r="BJ201" t="s">
        <v>1874</v>
      </c>
      <c r="BK201">
        <v>28100596</v>
      </c>
      <c r="BL201" t="s">
        <v>662</v>
      </c>
      <c r="BM201" t="s">
        <v>69</v>
      </c>
      <c r="BN201" t="s">
        <v>69</v>
      </c>
      <c r="BO201" t="s">
        <v>69</v>
      </c>
      <c r="BP201" t="s">
        <v>69</v>
      </c>
    </row>
    <row r="202" spans="1:68" x14ac:dyDescent="0.25">
      <c r="A202" t="s">
        <v>67</v>
      </c>
      <c r="B202" t="s">
        <v>1875</v>
      </c>
      <c r="C202" t="s">
        <v>69</v>
      </c>
      <c r="D202" t="s">
        <v>69</v>
      </c>
      <c r="E202" t="s">
        <v>69</v>
      </c>
      <c r="F202" t="s">
        <v>1876</v>
      </c>
      <c r="G202" t="s">
        <v>69</v>
      </c>
      <c r="H202" t="s">
        <v>69</v>
      </c>
      <c r="I202" t="s">
        <v>1877</v>
      </c>
      <c r="J202" t="s">
        <v>82</v>
      </c>
      <c r="K202" t="s">
        <v>69</v>
      </c>
      <c r="L202" t="s">
        <v>69</v>
      </c>
      <c r="M202" t="s">
        <v>69</v>
      </c>
      <c r="N202" t="s">
        <v>69</v>
      </c>
      <c r="O202" t="s">
        <v>69</v>
      </c>
      <c r="P202" t="s">
        <v>69</v>
      </c>
      <c r="Q202" t="s">
        <v>69</v>
      </c>
      <c r="R202" t="s">
        <v>69</v>
      </c>
      <c r="S202" t="s">
        <v>69</v>
      </c>
      <c r="T202" t="s">
        <v>1878</v>
      </c>
      <c r="U202" t="s">
        <v>1879</v>
      </c>
      <c r="V202" t="s">
        <v>69</v>
      </c>
      <c r="W202" t="s">
        <v>69</v>
      </c>
      <c r="X202" t="s">
        <v>69</v>
      </c>
      <c r="Y202" t="s">
        <v>69</v>
      </c>
      <c r="Z202" t="s">
        <v>69</v>
      </c>
      <c r="AA202" t="s">
        <v>69</v>
      </c>
      <c r="AB202" t="s">
        <v>69</v>
      </c>
      <c r="AC202" t="s">
        <v>69</v>
      </c>
      <c r="AD202" t="s">
        <v>69</v>
      </c>
      <c r="AE202" t="s">
        <v>69</v>
      </c>
      <c r="AF202">
        <v>16</v>
      </c>
      <c r="AG202">
        <v>19</v>
      </c>
      <c r="AH202" t="s">
        <v>69</v>
      </c>
      <c r="AI202" t="s">
        <v>69</v>
      </c>
      <c r="AJ202" t="s">
        <v>69</v>
      </c>
      <c r="AK202" t="s">
        <v>69</v>
      </c>
      <c r="AL202" t="s">
        <v>69</v>
      </c>
      <c r="AM202" t="s">
        <v>69</v>
      </c>
      <c r="AN202" t="s">
        <v>69</v>
      </c>
      <c r="AO202" t="s">
        <v>69</v>
      </c>
      <c r="AP202" t="s">
        <v>69</v>
      </c>
      <c r="AQ202" t="s">
        <v>69</v>
      </c>
      <c r="AR202" t="s">
        <v>1880</v>
      </c>
      <c r="AS202">
        <v>2017</v>
      </c>
      <c r="AT202">
        <v>8</v>
      </c>
      <c r="AU202" t="s">
        <v>69</v>
      </c>
      <c r="AV202" t="s">
        <v>69</v>
      </c>
      <c r="AW202" t="s">
        <v>69</v>
      </c>
      <c r="AX202" t="s">
        <v>69</v>
      </c>
      <c r="AY202" t="s">
        <v>69</v>
      </c>
      <c r="AZ202" t="s">
        <v>69</v>
      </c>
      <c r="BA202" t="s">
        <v>69</v>
      </c>
      <c r="BB202">
        <v>375</v>
      </c>
      <c r="BC202" t="s">
        <v>1881</v>
      </c>
      <c r="BD202" t="s">
        <v>69</v>
      </c>
      <c r="BE202" t="s">
        <v>69</v>
      </c>
      <c r="BF202" t="s">
        <v>69</v>
      </c>
      <c r="BG202" t="s">
        <v>69</v>
      </c>
      <c r="BH202" t="s">
        <v>69</v>
      </c>
      <c r="BI202" t="s">
        <v>69</v>
      </c>
      <c r="BJ202" t="s">
        <v>1882</v>
      </c>
      <c r="BK202">
        <v>28377782</v>
      </c>
      <c r="BL202" t="s">
        <v>88</v>
      </c>
      <c r="BM202" t="s">
        <v>69</v>
      </c>
      <c r="BN202" t="s">
        <v>69</v>
      </c>
      <c r="BO202" t="s">
        <v>69</v>
      </c>
      <c r="BP202" t="s">
        <v>69</v>
      </c>
    </row>
    <row r="203" spans="1:68" x14ac:dyDescent="0.25">
      <c r="A203" t="s">
        <v>67</v>
      </c>
      <c r="B203" t="s">
        <v>1883</v>
      </c>
      <c r="C203" t="s">
        <v>69</v>
      </c>
      <c r="D203" t="s">
        <v>69</v>
      </c>
      <c r="E203" t="s">
        <v>69</v>
      </c>
      <c r="F203" t="s">
        <v>1884</v>
      </c>
      <c r="G203" t="s">
        <v>69</v>
      </c>
      <c r="H203" t="s">
        <v>69</v>
      </c>
      <c r="I203" t="s">
        <v>1885</v>
      </c>
      <c r="J203" t="s">
        <v>72</v>
      </c>
      <c r="K203" t="s">
        <v>69</v>
      </c>
      <c r="L203" t="s">
        <v>69</v>
      </c>
      <c r="M203" t="s">
        <v>69</v>
      </c>
      <c r="N203" t="s">
        <v>69</v>
      </c>
      <c r="O203" t="s">
        <v>69</v>
      </c>
      <c r="P203" t="s">
        <v>69</v>
      </c>
      <c r="Q203" t="s">
        <v>69</v>
      </c>
      <c r="R203" t="s">
        <v>69</v>
      </c>
      <c r="S203" t="s">
        <v>69</v>
      </c>
      <c r="T203" t="s">
        <v>1886</v>
      </c>
      <c r="U203" t="s">
        <v>1887</v>
      </c>
      <c r="V203" t="s">
        <v>69</v>
      </c>
      <c r="W203" t="s">
        <v>69</v>
      </c>
      <c r="X203" t="s">
        <v>69</v>
      </c>
      <c r="Y203" t="s">
        <v>69</v>
      </c>
      <c r="Z203" t="s">
        <v>69</v>
      </c>
      <c r="AA203" t="s">
        <v>1888</v>
      </c>
      <c r="AB203" t="s">
        <v>69</v>
      </c>
      <c r="AC203" t="s">
        <v>69</v>
      </c>
      <c r="AD203" t="s">
        <v>69</v>
      </c>
      <c r="AE203" t="s">
        <v>69</v>
      </c>
      <c r="AF203">
        <v>27</v>
      </c>
      <c r="AG203">
        <v>29</v>
      </c>
      <c r="AH203" t="s">
        <v>69</v>
      </c>
      <c r="AI203" t="s">
        <v>69</v>
      </c>
      <c r="AJ203" t="s">
        <v>69</v>
      </c>
      <c r="AK203" t="s">
        <v>69</v>
      </c>
      <c r="AL203" t="s">
        <v>69</v>
      </c>
      <c r="AM203" t="s">
        <v>69</v>
      </c>
      <c r="AN203" t="s">
        <v>69</v>
      </c>
      <c r="AO203" t="s">
        <v>69</v>
      </c>
      <c r="AP203" t="s">
        <v>69</v>
      </c>
      <c r="AQ203" t="s">
        <v>69</v>
      </c>
      <c r="AR203" t="s">
        <v>448</v>
      </c>
      <c r="AS203">
        <v>2017</v>
      </c>
      <c r="AT203">
        <v>26</v>
      </c>
      <c r="AU203">
        <v>5</v>
      </c>
      <c r="AV203" t="s">
        <v>69</v>
      </c>
      <c r="AW203" t="s">
        <v>69</v>
      </c>
      <c r="AX203" t="s">
        <v>69</v>
      </c>
      <c r="AY203" t="s">
        <v>69</v>
      </c>
      <c r="AZ203">
        <v>1386</v>
      </c>
      <c r="BA203">
        <v>1400</v>
      </c>
      <c r="BB203" t="s">
        <v>69</v>
      </c>
      <c r="BC203" t="s">
        <v>1889</v>
      </c>
      <c r="BD203" t="s">
        <v>69</v>
      </c>
      <c r="BE203" t="s">
        <v>69</v>
      </c>
      <c r="BF203" t="s">
        <v>69</v>
      </c>
      <c r="BG203" t="s">
        <v>69</v>
      </c>
      <c r="BH203" t="s">
        <v>69</v>
      </c>
      <c r="BI203" t="s">
        <v>69</v>
      </c>
      <c r="BJ203" t="s">
        <v>1890</v>
      </c>
      <c r="BK203">
        <v>28100029</v>
      </c>
      <c r="BL203" t="s">
        <v>69</v>
      </c>
      <c r="BM203" t="s">
        <v>69</v>
      </c>
      <c r="BN203" t="s">
        <v>69</v>
      </c>
      <c r="BO203" t="s">
        <v>69</v>
      </c>
      <c r="BP203" t="s">
        <v>69</v>
      </c>
    </row>
    <row r="204" spans="1:68" x14ac:dyDescent="0.25">
      <c r="A204" t="s">
        <v>67</v>
      </c>
      <c r="B204" t="s">
        <v>1891</v>
      </c>
      <c r="C204" t="s">
        <v>69</v>
      </c>
      <c r="D204" t="s">
        <v>69</v>
      </c>
      <c r="E204" t="s">
        <v>69</v>
      </c>
      <c r="F204" t="s">
        <v>1892</v>
      </c>
      <c r="G204" t="s">
        <v>69</v>
      </c>
      <c r="H204" t="s">
        <v>69</v>
      </c>
      <c r="I204" t="s">
        <v>1893</v>
      </c>
      <c r="J204" t="s">
        <v>1894</v>
      </c>
      <c r="K204" t="s">
        <v>69</v>
      </c>
      <c r="L204" t="s">
        <v>69</v>
      </c>
      <c r="M204" t="s">
        <v>69</v>
      </c>
      <c r="N204" t="s">
        <v>69</v>
      </c>
      <c r="O204" t="s">
        <v>69</v>
      </c>
      <c r="P204" t="s">
        <v>69</v>
      </c>
      <c r="Q204" t="s">
        <v>69</v>
      </c>
      <c r="R204" t="s">
        <v>69</v>
      </c>
      <c r="S204" t="s">
        <v>69</v>
      </c>
      <c r="T204" t="s">
        <v>1895</v>
      </c>
      <c r="U204" t="s">
        <v>1896</v>
      </c>
      <c r="V204" t="s">
        <v>69</v>
      </c>
      <c r="W204" t="s">
        <v>69</v>
      </c>
      <c r="X204" t="s">
        <v>69</v>
      </c>
      <c r="Y204" t="s">
        <v>69</v>
      </c>
      <c r="Z204" t="s">
        <v>1897</v>
      </c>
      <c r="AA204" t="s">
        <v>1898</v>
      </c>
      <c r="AB204" t="s">
        <v>69</v>
      </c>
      <c r="AC204" t="s">
        <v>69</v>
      </c>
      <c r="AD204" t="s">
        <v>69</v>
      </c>
      <c r="AE204" t="s">
        <v>69</v>
      </c>
      <c r="AF204">
        <v>2</v>
      </c>
      <c r="AG204">
        <v>2</v>
      </c>
      <c r="AH204" t="s">
        <v>69</v>
      </c>
      <c r="AI204" t="s">
        <v>69</v>
      </c>
      <c r="AJ204" t="s">
        <v>69</v>
      </c>
      <c r="AK204" t="s">
        <v>69</v>
      </c>
      <c r="AL204" t="s">
        <v>69</v>
      </c>
      <c r="AM204" t="s">
        <v>69</v>
      </c>
      <c r="AN204" t="s">
        <v>69</v>
      </c>
      <c r="AO204" t="s">
        <v>69</v>
      </c>
      <c r="AP204" t="s">
        <v>69</v>
      </c>
      <c r="AQ204" t="s">
        <v>69</v>
      </c>
      <c r="AR204" t="s">
        <v>448</v>
      </c>
      <c r="AS204">
        <v>2017</v>
      </c>
      <c r="AT204">
        <v>17</v>
      </c>
      <c r="AU204">
        <v>1</v>
      </c>
      <c r="AV204" t="s">
        <v>69</v>
      </c>
      <c r="AW204" t="s">
        <v>69</v>
      </c>
      <c r="AX204" t="s">
        <v>69</v>
      </c>
      <c r="AY204" t="s">
        <v>69</v>
      </c>
      <c r="AZ204">
        <v>251</v>
      </c>
      <c r="BA204">
        <v>265</v>
      </c>
      <c r="BB204" t="s">
        <v>69</v>
      </c>
      <c r="BC204" t="s">
        <v>1899</v>
      </c>
      <c r="BD204" t="s">
        <v>69</v>
      </c>
      <c r="BE204" t="s">
        <v>69</v>
      </c>
      <c r="BF204" t="s">
        <v>69</v>
      </c>
      <c r="BG204" t="s">
        <v>69</v>
      </c>
      <c r="BH204" t="s">
        <v>69</v>
      </c>
      <c r="BI204" t="s">
        <v>69</v>
      </c>
      <c r="BJ204" t="s">
        <v>1900</v>
      </c>
      <c r="BK204" t="s">
        <v>69</v>
      </c>
      <c r="BL204" t="s">
        <v>69</v>
      </c>
      <c r="BM204" t="s">
        <v>69</v>
      </c>
      <c r="BN204" t="s">
        <v>69</v>
      </c>
      <c r="BO204" t="s">
        <v>69</v>
      </c>
      <c r="BP204" t="s">
        <v>69</v>
      </c>
    </row>
    <row r="205" spans="1:68" x14ac:dyDescent="0.25">
      <c r="A205" t="s">
        <v>67</v>
      </c>
      <c r="B205" t="s">
        <v>1901</v>
      </c>
      <c r="C205" t="s">
        <v>69</v>
      </c>
      <c r="D205" t="s">
        <v>69</v>
      </c>
      <c r="E205" t="s">
        <v>69</v>
      </c>
      <c r="F205" t="s">
        <v>1902</v>
      </c>
      <c r="G205" t="s">
        <v>69</v>
      </c>
      <c r="H205" t="s">
        <v>69</v>
      </c>
      <c r="I205" t="s">
        <v>1903</v>
      </c>
      <c r="J205" t="s">
        <v>1904</v>
      </c>
      <c r="K205" t="s">
        <v>69</v>
      </c>
      <c r="L205" t="s">
        <v>69</v>
      </c>
      <c r="M205" t="s">
        <v>69</v>
      </c>
      <c r="N205" t="s">
        <v>69</v>
      </c>
      <c r="O205" t="s">
        <v>69</v>
      </c>
      <c r="P205" t="s">
        <v>69</v>
      </c>
      <c r="Q205" t="s">
        <v>69</v>
      </c>
      <c r="R205" t="s">
        <v>69</v>
      </c>
      <c r="S205" t="s">
        <v>69</v>
      </c>
      <c r="T205" t="s">
        <v>1905</v>
      </c>
      <c r="U205" t="s">
        <v>1906</v>
      </c>
      <c r="V205" t="s">
        <v>69</v>
      </c>
      <c r="W205" t="s">
        <v>69</v>
      </c>
      <c r="X205" t="s">
        <v>69</v>
      </c>
      <c r="Y205" t="s">
        <v>69</v>
      </c>
      <c r="Z205" t="s">
        <v>1907</v>
      </c>
      <c r="AA205" t="s">
        <v>1908</v>
      </c>
      <c r="AB205" t="s">
        <v>69</v>
      </c>
      <c r="AC205" t="s">
        <v>69</v>
      </c>
      <c r="AD205" t="s">
        <v>69</v>
      </c>
      <c r="AE205" t="s">
        <v>69</v>
      </c>
      <c r="AF205">
        <v>7</v>
      </c>
      <c r="AG205">
        <v>8</v>
      </c>
      <c r="AH205" t="s">
        <v>69</v>
      </c>
      <c r="AI205" t="s">
        <v>69</v>
      </c>
      <c r="AJ205" t="s">
        <v>69</v>
      </c>
      <c r="AK205" t="s">
        <v>69</v>
      </c>
      <c r="AL205" t="s">
        <v>69</v>
      </c>
      <c r="AM205" t="s">
        <v>69</v>
      </c>
      <c r="AN205" t="s">
        <v>69</v>
      </c>
      <c r="AO205" t="s">
        <v>69</v>
      </c>
      <c r="AP205" t="s">
        <v>69</v>
      </c>
      <c r="AQ205" t="s">
        <v>69</v>
      </c>
      <c r="AR205" t="s">
        <v>448</v>
      </c>
      <c r="AS205">
        <v>2017</v>
      </c>
      <c r="AT205">
        <v>48</v>
      </c>
      <c r="AU205" t="s">
        <v>69</v>
      </c>
      <c r="AV205" t="s">
        <v>69</v>
      </c>
      <c r="AW205" t="s">
        <v>69</v>
      </c>
      <c r="AX205" t="s">
        <v>69</v>
      </c>
      <c r="AY205" t="s">
        <v>69</v>
      </c>
      <c r="AZ205">
        <v>4</v>
      </c>
      <c r="BA205">
        <v>9</v>
      </c>
      <c r="BB205" t="s">
        <v>69</v>
      </c>
      <c r="BC205" t="s">
        <v>1909</v>
      </c>
      <c r="BD205" t="s">
        <v>69</v>
      </c>
      <c r="BE205" t="s">
        <v>69</v>
      </c>
      <c r="BF205" t="s">
        <v>69</v>
      </c>
      <c r="BG205" t="s">
        <v>69</v>
      </c>
      <c r="BH205" t="s">
        <v>69</v>
      </c>
      <c r="BI205" t="s">
        <v>69</v>
      </c>
      <c r="BJ205" t="s">
        <v>1910</v>
      </c>
      <c r="BK205">
        <v>27939588</v>
      </c>
      <c r="BL205" t="s">
        <v>551</v>
      </c>
      <c r="BM205" t="s">
        <v>69</v>
      </c>
      <c r="BN205" t="s">
        <v>69</v>
      </c>
      <c r="BO205" t="s">
        <v>69</v>
      </c>
      <c r="BP205" t="s">
        <v>69</v>
      </c>
    </row>
    <row r="206" spans="1:68" x14ac:dyDescent="0.25">
      <c r="A206" t="s">
        <v>67</v>
      </c>
      <c r="B206" t="s">
        <v>1911</v>
      </c>
      <c r="C206" t="s">
        <v>69</v>
      </c>
      <c r="D206" t="s">
        <v>69</v>
      </c>
      <c r="E206" t="s">
        <v>69</v>
      </c>
      <c r="F206" t="s">
        <v>1912</v>
      </c>
      <c r="G206" t="s">
        <v>69</v>
      </c>
      <c r="H206" t="s">
        <v>69</v>
      </c>
      <c r="I206" t="s">
        <v>1913</v>
      </c>
      <c r="J206" t="s">
        <v>394</v>
      </c>
      <c r="K206" t="s">
        <v>69</v>
      </c>
      <c r="L206" t="s">
        <v>69</v>
      </c>
      <c r="M206" t="s">
        <v>69</v>
      </c>
      <c r="N206" t="s">
        <v>69</v>
      </c>
      <c r="O206" t="s">
        <v>69</v>
      </c>
      <c r="P206" t="s">
        <v>69</v>
      </c>
      <c r="Q206" t="s">
        <v>69</v>
      </c>
      <c r="R206" t="s">
        <v>69</v>
      </c>
      <c r="S206" t="s">
        <v>69</v>
      </c>
      <c r="T206" t="s">
        <v>1914</v>
      </c>
      <c r="U206" t="s">
        <v>1915</v>
      </c>
      <c r="V206" t="s">
        <v>69</v>
      </c>
      <c r="W206" t="s">
        <v>69</v>
      </c>
      <c r="X206" t="s">
        <v>69</v>
      </c>
      <c r="Y206" t="s">
        <v>69</v>
      </c>
      <c r="Z206" t="s">
        <v>69</v>
      </c>
      <c r="AA206" t="s">
        <v>1916</v>
      </c>
      <c r="AB206" t="s">
        <v>69</v>
      </c>
      <c r="AC206" t="s">
        <v>69</v>
      </c>
      <c r="AD206" t="s">
        <v>69</v>
      </c>
      <c r="AE206" t="s">
        <v>69</v>
      </c>
      <c r="AF206">
        <v>311</v>
      </c>
      <c r="AG206">
        <v>313</v>
      </c>
      <c r="AH206" t="s">
        <v>69</v>
      </c>
      <c r="AI206" t="s">
        <v>69</v>
      </c>
      <c r="AJ206" t="s">
        <v>69</v>
      </c>
      <c r="AK206" t="s">
        <v>69</v>
      </c>
      <c r="AL206" t="s">
        <v>69</v>
      </c>
      <c r="AM206" t="s">
        <v>69</v>
      </c>
      <c r="AN206" t="s">
        <v>69</v>
      </c>
      <c r="AO206" t="s">
        <v>69</v>
      </c>
      <c r="AP206" t="s">
        <v>69</v>
      </c>
      <c r="AQ206" t="s">
        <v>69</v>
      </c>
      <c r="AR206" t="s">
        <v>927</v>
      </c>
      <c r="AS206">
        <v>2017</v>
      </c>
      <c r="AT206">
        <v>114</v>
      </c>
      <c r="AU206">
        <v>7</v>
      </c>
      <c r="AV206" t="s">
        <v>69</v>
      </c>
      <c r="AW206" t="s">
        <v>69</v>
      </c>
      <c r="AX206" t="s">
        <v>69</v>
      </c>
      <c r="AY206" t="s">
        <v>69</v>
      </c>
      <c r="AZ206">
        <v>1607</v>
      </c>
      <c r="BA206">
        <v>1612</v>
      </c>
      <c r="BB206" t="s">
        <v>69</v>
      </c>
      <c r="BC206" t="s">
        <v>1917</v>
      </c>
      <c r="BD206" t="s">
        <v>69</v>
      </c>
      <c r="BE206" t="s">
        <v>69</v>
      </c>
      <c r="BF206" t="s">
        <v>69</v>
      </c>
      <c r="BG206" t="s">
        <v>69</v>
      </c>
      <c r="BH206" t="s">
        <v>69</v>
      </c>
      <c r="BI206" t="s">
        <v>69</v>
      </c>
      <c r="BJ206" t="s">
        <v>1918</v>
      </c>
      <c r="BK206">
        <v>28137871</v>
      </c>
      <c r="BL206" t="s">
        <v>662</v>
      </c>
      <c r="BM206" t="s">
        <v>69</v>
      </c>
      <c r="BN206" t="s">
        <v>69</v>
      </c>
      <c r="BO206" t="s">
        <v>69</v>
      </c>
      <c r="BP206" t="s">
        <v>69</v>
      </c>
    </row>
    <row r="207" spans="1:68" x14ac:dyDescent="0.25">
      <c r="A207" t="s">
        <v>67</v>
      </c>
      <c r="B207" t="s">
        <v>1919</v>
      </c>
      <c r="C207" t="s">
        <v>69</v>
      </c>
      <c r="D207" t="s">
        <v>69</v>
      </c>
      <c r="E207" t="s">
        <v>69</v>
      </c>
      <c r="F207" t="s">
        <v>1920</v>
      </c>
      <c r="G207" t="s">
        <v>69</v>
      </c>
      <c r="H207" t="s">
        <v>69</v>
      </c>
      <c r="I207" t="s">
        <v>1921</v>
      </c>
      <c r="J207" t="s">
        <v>473</v>
      </c>
      <c r="K207" t="s">
        <v>69</v>
      </c>
      <c r="L207" t="s">
        <v>69</v>
      </c>
      <c r="M207" t="s">
        <v>69</v>
      </c>
      <c r="N207" t="s">
        <v>69</v>
      </c>
      <c r="O207" t="s">
        <v>69</v>
      </c>
      <c r="P207" t="s">
        <v>69</v>
      </c>
      <c r="Q207" t="s">
        <v>69</v>
      </c>
      <c r="R207" t="s">
        <v>69</v>
      </c>
      <c r="S207" t="s">
        <v>69</v>
      </c>
      <c r="T207" t="s">
        <v>1922</v>
      </c>
      <c r="U207" t="s">
        <v>1923</v>
      </c>
      <c r="V207" t="s">
        <v>69</v>
      </c>
      <c r="W207" t="s">
        <v>69</v>
      </c>
      <c r="X207" t="s">
        <v>69</v>
      </c>
      <c r="Y207" t="s">
        <v>69</v>
      </c>
      <c r="Z207" t="s">
        <v>1924</v>
      </c>
      <c r="AA207" t="s">
        <v>1925</v>
      </c>
      <c r="AB207" t="s">
        <v>69</v>
      </c>
      <c r="AC207" t="s">
        <v>69</v>
      </c>
      <c r="AD207" t="s">
        <v>69</v>
      </c>
      <c r="AE207" t="s">
        <v>69</v>
      </c>
      <c r="AF207">
        <v>16</v>
      </c>
      <c r="AG207">
        <v>16</v>
      </c>
      <c r="AH207" t="s">
        <v>69</v>
      </c>
      <c r="AI207" t="s">
        <v>69</v>
      </c>
      <c r="AJ207" t="s">
        <v>69</v>
      </c>
      <c r="AK207" t="s">
        <v>69</v>
      </c>
      <c r="AL207" t="s">
        <v>69</v>
      </c>
      <c r="AM207" t="s">
        <v>69</v>
      </c>
      <c r="AN207" t="s">
        <v>69</v>
      </c>
      <c r="AO207" t="s">
        <v>69</v>
      </c>
      <c r="AP207" t="s">
        <v>69</v>
      </c>
      <c r="AQ207" t="s">
        <v>69</v>
      </c>
      <c r="AR207" t="s">
        <v>466</v>
      </c>
      <c r="AS207">
        <v>2017</v>
      </c>
      <c r="AT207">
        <v>9</v>
      </c>
      <c r="AU207">
        <v>2</v>
      </c>
      <c r="AV207" t="s">
        <v>69</v>
      </c>
      <c r="AW207" t="s">
        <v>69</v>
      </c>
      <c r="AX207" t="s">
        <v>69</v>
      </c>
      <c r="AY207" t="s">
        <v>69</v>
      </c>
      <c r="AZ207">
        <v>446</v>
      </c>
      <c r="BA207">
        <v>456</v>
      </c>
      <c r="BB207" t="s">
        <v>69</v>
      </c>
      <c r="BC207" t="s">
        <v>1926</v>
      </c>
      <c r="BD207" t="s">
        <v>69</v>
      </c>
      <c r="BE207" t="s">
        <v>69</v>
      </c>
      <c r="BF207" t="s">
        <v>69</v>
      </c>
      <c r="BG207" t="s">
        <v>69</v>
      </c>
      <c r="BH207" t="s">
        <v>69</v>
      </c>
      <c r="BI207" t="s">
        <v>69</v>
      </c>
      <c r="BJ207" t="s">
        <v>1927</v>
      </c>
      <c r="BK207">
        <v>28164219</v>
      </c>
      <c r="BL207" t="s">
        <v>858</v>
      </c>
      <c r="BM207" t="s">
        <v>69</v>
      </c>
      <c r="BN207" t="s">
        <v>69</v>
      </c>
      <c r="BO207" t="s">
        <v>69</v>
      </c>
      <c r="BP207" t="s">
        <v>69</v>
      </c>
    </row>
    <row r="208" spans="1:68" x14ac:dyDescent="0.25">
      <c r="A208" t="s">
        <v>67</v>
      </c>
      <c r="B208" t="s">
        <v>1928</v>
      </c>
      <c r="C208" t="s">
        <v>69</v>
      </c>
      <c r="D208" t="s">
        <v>69</v>
      </c>
      <c r="E208" t="s">
        <v>69</v>
      </c>
      <c r="F208" t="s">
        <v>1929</v>
      </c>
      <c r="G208" t="s">
        <v>69</v>
      </c>
      <c r="H208" t="s">
        <v>69</v>
      </c>
      <c r="I208" t="s">
        <v>1930</v>
      </c>
      <c r="J208" t="s">
        <v>72</v>
      </c>
      <c r="K208" t="s">
        <v>69</v>
      </c>
      <c r="L208" t="s">
        <v>69</v>
      </c>
      <c r="M208" t="s">
        <v>69</v>
      </c>
      <c r="N208" t="s">
        <v>69</v>
      </c>
      <c r="O208" t="s">
        <v>69</v>
      </c>
      <c r="P208" t="s">
        <v>69</v>
      </c>
      <c r="Q208" t="s">
        <v>69</v>
      </c>
      <c r="R208" t="s">
        <v>69</v>
      </c>
      <c r="S208" t="s">
        <v>69</v>
      </c>
      <c r="T208" t="s">
        <v>1931</v>
      </c>
      <c r="U208" t="s">
        <v>1932</v>
      </c>
      <c r="V208" t="s">
        <v>69</v>
      </c>
      <c r="W208" t="s">
        <v>69</v>
      </c>
      <c r="X208" t="s">
        <v>69</v>
      </c>
      <c r="Y208" t="s">
        <v>69</v>
      </c>
      <c r="Z208" t="s">
        <v>1933</v>
      </c>
      <c r="AA208" t="s">
        <v>1934</v>
      </c>
      <c r="AB208" t="s">
        <v>69</v>
      </c>
      <c r="AC208" t="s">
        <v>69</v>
      </c>
      <c r="AD208" t="s">
        <v>69</v>
      </c>
      <c r="AE208" t="s">
        <v>69</v>
      </c>
      <c r="AF208">
        <v>15</v>
      </c>
      <c r="AG208">
        <v>15</v>
      </c>
      <c r="AH208" t="s">
        <v>69</v>
      </c>
      <c r="AI208" t="s">
        <v>69</v>
      </c>
      <c r="AJ208" t="s">
        <v>69</v>
      </c>
      <c r="AK208" t="s">
        <v>69</v>
      </c>
      <c r="AL208" t="s">
        <v>69</v>
      </c>
      <c r="AM208" t="s">
        <v>69</v>
      </c>
      <c r="AN208" t="s">
        <v>69</v>
      </c>
      <c r="AO208" t="s">
        <v>69</v>
      </c>
      <c r="AP208" t="s">
        <v>69</v>
      </c>
      <c r="AQ208" t="s">
        <v>69</v>
      </c>
      <c r="AR208" t="s">
        <v>466</v>
      </c>
      <c r="AS208">
        <v>2017</v>
      </c>
      <c r="AT208">
        <v>26</v>
      </c>
      <c r="AU208">
        <v>4</v>
      </c>
      <c r="AV208" t="s">
        <v>69</v>
      </c>
      <c r="AW208" t="s">
        <v>69</v>
      </c>
      <c r="AX208" t="s">
        <v>69</v>
      </c>
      <c r="AY208" t="s">
        <v>69</v>
      </c>
      <c r="AZ208">
        <v>1060</v>
      </c>
      <c r="BA208">
        <v>1074</v>
      </c>
      <c r="BB208" t="s">
        <v>69</v>
      </c>
      <c r="BC208" t="s">
        <v>1935</v>
      </c>
      <c r="BD208" t="s">
        <v>69</v>
      </c>
      <c r="BE208" t="s">
        <v>69</v>
      </c>
      <c r="BF208" t="s">
        <v>69</v>
      </c>
      <c r="BG208" t="s">
        <v>69</v>
      </c>
      <c r="BH208" t="s">
        <v>69</v>
      </c>
      <c r="BI208" t="s">
        <v>69</v>
      </c>
      <c r="BJ208" t="s">
        <v>1936</v>
      </c>
      <c r="BK208">
        <v>28026889</v>
      </c>
      <c r="BL208" t="s">
        <v>524</v>
      </c>
      <c r="BM208" t="s">
        <v>69</v>
      </c>
      <c r="BN208" t="s">
        <v>69</v>
      </c>
      <c r="BO208" t="s">
        <v>69</v>
      </c>
      <c r="BP208" t="s">
        <v>69</v>
      </c>
    </row>
    <row r="209" spans="1:68" x14ac:dyDescent="0.25">
      <c r="A209" t="s">
        <v>67</v>
      </c>
      <c r="B209" t="s">
        <v>1937</v>
      </c>
      <c r="C209" t="s">
        <v>69</v>
      </c>
      <c r="D209" t="s">
        <v>69</v>
      </c>
      <c r="E209" t="s">
        <v>69</v>
      </c>
      <c r="F209" t="s">
        <v>1938</v>
      </c>
      <c r="G209" t="s">
        <v>69</v>
      </c>
      <c r="H209" t="s">
        <v>69</v>
      </c>
      <c r="I209" t="s">
        <v>1939</v>
      </c>
      <c r="J209" t="s">
        <v>1267</v>
      </c>
      <c r="K209" t="s">
        <v>69</v>
      </c>
      <c r="L209" t="s">
        <v>69</v>
      </c>
      <c r="M209" t="s">
        <v>69</v>
      </c>
      <c r="N209" t="s">
        <v>69</v>
      </c>
      <c r="O209" t="s">
        <v>69</v>
      </c>
      <c r="P209" t="s">
        <v>69</v>
      </c>
      <c r="Q209" t="s">
        <v>69</v>
      </c>
      <c r="R209" t="s">
        <v>69</v>
      </c>
      <c r="S209" t="s">
        <v>69</v>
      </c>
      <c r="T209" t="s">
        <v>69</v>
      </c>
      <c r="U209" t="s">
        <v>1940</v>
      </c>
      <c r="V209" t="s">
        <v>69</v>
      </c>
      <c r="W209" t="s">
        <v>69</v>
      </c>
      <c r="X209" t="s">
        <v>69</v>
      </c>
      <c r="Y209" t="s">
        <v>69</v>
      </c>
      <c r="Z209" t="s">
        <v>1941</v>
      </c>
      <c r="AA209" t="s">
        <v>1942</v>
      </c>
      <c r="AB209" t="s">
        <v>69</v>
      </c>
      <c r="AC209" t="s">
        <v>69</v>
      </c>
      <c r="AD209" t="s">
        <v>69</v>
      </c>
      <c r="AE209" t="s">
        <v>69</v>
      </c>
      <c r="AF209">
        <v>6</v>
      </c>
      <c r="AG209">
        <v>6</v>
      </c>
      <c r="AH209" t="s">
        <v>69</v>
      </c>
      <c r="AI209" t="s">
        <v>69</v>
      </c>
      <c r="AJ209" t="s">
        <v>69</v>
      </c>
      <c r="AK209" t="s">
        <v>69</v>
      </c>
      <c r="AL209" t="s">
        <v>69</v>
      </c>
      <c r="AM209" t="s">
        <v>69</v>
      </c>
      <c r="AN209" t="s">
        <v>69</v>
      </c>
      <c r="AO209" t="s">
        <v>69</v>
      </c>
      <c r="AP209" t="s">
        <v>69</v>
      </c>
      <c r="AQ209" t="s">
        <v>69</v>
      </c>
      <c r="AR209" t="s">
        <v>1943</v>
      </c>
      <c r="AS209">
        <v>2017</v>
      </c>
      <c r="AT209">
        <v>12</v>
      </c>
      <c r="AU209">
        <v>2</v>
      </c>
      <c r="AV209" t="s">
        <v>69</v>
      </c>
      <c r="AW209" t="s">
        <v>69</v>
      </c>
      <c r="AX209" t="s">
        <v>69</v>
      </c>
      <c r="AY209" t="s">
        <v>69</v>
      </c>
      <c r="AZ209" t="s">
        <v>69</v>
      </c>
      <c r="BA209" t="s">
        <v>69</v>
      </c>
      <c r="BB209" t="s">
        <v>1944</v>
      </c>
      <c r="BC209" t="s">
        <v>1945</v>
      </c>
      <c r="BD209" t="s">
        <v>69</v>
      </c>
      <c r="BE209" t="s">
        <v>69</v>
      </c>
      <c r="BF209" t="s">
        <v>69</v>
      </c>
      <c r="BG209" t="s">
        <v>69</v>
      </c>
      <c r="BH209" t="s">
        <v>69</v>
      </c>
      <c r="BI209" t="s">
        <v>69</v>
      </c>
      <c r="BJ209" t="s">
        <v>1946</v>
      </c>
      <c r="BK209">
        <v>28146581</v>
      </c>
      <c r="BL209" t="s">
        <v>88</v>
      </c>
      <c r="BM209" t="s">
        <v>69</v>
      </c>
      <c r="BN209" t="s">
        <v>69</v>
      </c>
      <c r="BO209" t="s">
        <v>69</v>
      </c>
      <c r="BP209" t="s">
        <v>69</v>
      </c>
    </row>
    <row r="210" spans="1:68" x14ac:dyDescent="0.25">
      <c r="A210" t="s">
        <v>67</v>
      </c>
      <c r="B210" t="s">
        <v>1947</v>
      </c>
      <c r="C210" t="s">
        <v>69</v>
      </c>
      <c r="D210" t="s">
        <v>69</v>
      </c>
      <c r="E210" t="s">
        <v>69</v>
      </c>
      <c r="F210" t="s">
        <v>1948</v>
      </c>
      <c r="G210" t="s">
        <v>69</v>
      </c>
      <c r="H210" t="s">
        <v>69</v>
      </c>
      <c r="I210" t="s">
        <v>1949</v>
      </c>
      <c r="J210" t="s">
        <v>1950</v>
      </c>
      <c r="K210" t="s">
        <v>69</v>
      </c>
      <c r="L210" t="s">
        <v>69</v>
      </c>
      <c r="M210" t="s">
        <v>69</v>
      </c>
      <c r="N210" t="s">
        <v>69</v>
      </c>
      <c r="O210" t="s">
        <v>69</v>
      </c>
      <c r="P210" t="s">
        <v>69</v>
      </c>
      <c r="Q210" t="s">
        <v>69</v>
      </c>
      <c r="R210" t="s">
        <v>69</v>
      </c>
      <c r="S210" t="s">
        <v>69</v>
      </c>
      <c r="T210" t="s">
        <v>69</v>
      </c>
      <c r="U210" t="s">
        <v>1951</v>
      </c>
      <c r="V210" t="s">
        <v>69</v>
      </c>
      <c r="W210" t="s">
        <v>69</v>
      </c>
      <c r="X210" t="s">
        <v>69</v>
      </c>
      <c r="Y210" t="s">
        <v>69</v>
      </c>
      <c r="Z210" t="s">
        <v>69</v>
      </c>
      <c r="AA210" t="s">
        <v>69</v>
      </c>
      <c r="AB210" t="s">
        <v>69</v>
      </c>
      <c r="AC210" t="s">
        <v>69</v>
      </c>
      <c r="AD210" t="s">
        <v>69</v>
      </c>
      <c r="AE210" t="s">
        <v>69</v>
      </c>
      <c r="AF210">
        <v>117</v>
      </c>
      <c r="AG210">
        <v>117</v>
      </c>
      <c r="AH210" t="s">
        <v>69</v>
      </c>
      <c r="AI210" t="s">
        <v>69</v>
      </c>
      <c r="AJ210" t="s">
        <v>69</v>
      </c>
      <c r="AK210" t="s">
        <v>69</v>
      </c>
      <c r="AL210" t="s">
        <v>69</v>
      </c>
      <c r="AM210" t="s">
        <v>69</v>
      </c>
      <c r="AN210" t="s">
        <v>69</v>
      </c>
      <c r="AO210" t="s">
        <v>69</v>
      </c>
      <c r="AP210" t="s">
        <v>69</v>
      </c>
      <c r="AQ210" t="s">
        <v>69</v>
      </c>
      <c r="AR210" t="s">
        <v>466</v>
      </c>
      <c r="AS210">
        <v>2017</v>
      </c>
      <c r="AT210">
        <v>49</v>
      </c>
      <c r="AU210">
        <v>2</v>
      </c>
      <c r="AV210" t="s">
        <v>69</v>
      </c>
      <c r="AW210" t="s">
        <v>69</v>
      </c>
      <c r="AX210" t="s">
        <v>69</v>
      </c>
      <c r="AY210" t="s">
        <v>69</v>
      </c>
      <c r="AZ210">
        <v>303</v>
      </c>
      <c r="BA210">
        <v>309</v>
      </c>
      <c r="BB210" t="s">
        <v>69</v>
      </c>
      <c r="BC210" t="s">
        <v>1952</v>
      </c>
      <c r="BD210" t="s">
        <v>69</v>
      </c>
      <c r="BE210" t="s">
        <v>69</v>
      </c>
      <c r="BF210" t="s">
        <v>69</v>
      </c>
      <c r="BG210" t="s">
        <v>69</v>
      </c>
      <c r="BH210" t="s">
        <v>69</v>
      </c>
      <c r="BI210" t="s">
        <v>69</v>
      </c>
      <c r="BJ210" t="s">
        <v>1953</v>
      </c>
      <c r="BK210">
        <v>28024154</v>
      </c>
      <c r="BL210" t="s">
        <v>551</v>
      </c>
      <c r="BM210" t="s">
        <v>69</v>
      </c>
      <c r="BN210" t="s">
        <v>69</v>
      </c>
      <c r="BO210" t="s">
        <v>69</v>
      </c>
      <c r="BP210" t="s">
        <v>69</v>
      </c>
    </row>
    <row r="211" spans="1:68" x14ac:dyDescent="0.25">
      <c r="A211" t="s">
        <v>67</v>
      </c>
      <c r="B211" t="s">
        <v>1954</v>
      </c>
      <c r="C211" t="s">
        <v>69</v>
      </c>
      <c r="D211" t="s">
        <v>69</v>
      </c>
      <c r="E211" t="s">
        <v>69</v>
      </c>
      <c r="F211" t="s">
        <v>1955</v>
      </c>
      <c r="G211" t="s">
        <v>69</v>
      </c>
      <c r="H211" t="s">
        <v>69</v>
      </c>
      <c r="I211" t="s">
        <v>1956</v>
      </c>
      <c r="J211" t="s">
        <v>1041</v>
      </c>
      <c r="K211" t="s">
        <v>69</v>
      </c>
      <c r="L211" t="s">
        <v>69</v>
      </c>
      <c r="M211" t="s">
        <v>69</v>
      </c>
      <c r="N211" t="s">
        <v>69</v>
      </c>
      <c r="O211" t="s">
        <v>69</v>
      </c>
      <c r="P211" t="s">
        <v>69</v>
      </c>
      <c r="Q211" t="s">
        <v>69</v>
      </c>
      <c r="R211" t="s">
        <v>69</v>
      </c>
      <c r="S211" t="s">
        <v>69</v>
      </c>
      <c r="T211" t="s">
        <v>69</v>
      </c>
      <c r="U211" t="s">
        <v>1957</v>
      </c>
      <c r="V211" t="s">
        <v>69</v>
      </c>
      <c r="W211" t="s">
        <v>69</v>
      </c>
      <c r="X211" t="s">
        <v>69</v>
      </c>
      <c r="Y211" t="s">
        <v>69</v>
      </c>
      <c r="Z211" t="s">
        <v>1958</v>
      </c>
      <c r="AA211" t="s">
        <v>1959</v>
      </c>
      <c r="AB211" t="s">
        <v>69</v>
      </c>
      <c r="AC211" t="s">
        <v>69</v>
      </c>
      <c r="AD211" t="s">
        <v>69</v>
      </c>
      <c r="AE211" t="s">
        <v>69</v>
      </c>
      <c r="AF211">
        <v>5</v>
      </c>
      <c r="AG211">
        <v>5</v>
      </c>
      <c r="AH211" t="s">
        <v>69</v>
      </c>
      <c r="AI211" t="s">
        <v>69</v>
      </c>
      <c r="AJ211" t="s">
        <v>69</v>
      </c>
      <c r="AK211" t="s">
        <v>69</v>
      </c>
      <c r="AL211" t="s">
        <v>69</v>
      </c>
      <c r="AM211" t="s">
        <v>69</v>
      </c>
      <c r="AN211" t="s">
        <v>69</v>
      </c>
      <c r="AO211" t="s">
        <v>69</v>
      </c>
      <c r="AP211" t="s">
        <v>69</v>
      </c>
      <c r="AQ211" t="s">
        <v>69</v>
      </c>
      <c r="AR211" t="s">
        <v>1960</v>
      </c>
      <c r="AS211">
        <v>2016</v>
      </c>
      <c r="AT211">
        <v>6</v>
      </c>
      <c r="AU211" t="s">
        <v>69</v>
      </c>
      <c r="AV211" t="s">
        <v>69</v>
      </c>
      <c r="AW211" t="s">
        <v>69</v>
      </c>
      <c r="AX211" t="s">
        <v>69</v>
      </c>
      <c r="AY211" t="s">
        <v>69</v>
      </c>
      <c r="AZ211" t="s">
        <v>69</v>
      </c>
      <c r="BA211" t="s">
        <v>69</v>
      </c>
      <c r="BB211">
        <v>38935</v>
      </c>
      <c r="BC211" t="s">
        <v>1961</v>
      </c>
      <c r="BD211" t="s">
        <v>69</v>
      </c>
      <c r="BE211" t="s">
        <v>69</v>
      </c>
      <c r="BF211" t="s">
        <v>69</v>
      </c>
      <c r="BG211" t="s">
        <v>69</v>
      </c>
      <c r="BH211" t="s">
        <v>69</v>
      </c>
      <c r="BI211" t="s">
        <v>69</v>
      </c>
      <c r="BJ211" t="s">
        <v>1962</v>
      </c>
      <c r="BK211">
        <v>27966592</v>
      </c>
      <c r="BL211" t="s">
        <v>88</v>
      </c>
      <c r="BM211" t="s">
        <v>69</v>
      </c>
      <c r="BN211" t="s">
        <v>69</v>
      </c>
      <c r="BO211" t="s">
        <v>69</v>
      </c>
      <c r="BP211" t="s">
        <v>69</v>
      </c>
    </row>
    <row r="212" spans="1:68" x14ac:dyDescent="0.25">
      <c r="A212" t="s">
        <v>67</v>
      </c>
      <c r="B212" t="s">
        <v>1963</v>
      </c>
      <c r="C212" t="s">
        <v>69</v>
      </c>
      <c r="D212" t="s">
        <v>69</v>
      </c>
      <c r="E212" t="s">
        <v>69</v>
      </c>
      <c r="F212" t="s">
        <v>1964</v>
      </c>
      <c r="G212" t="s">
        <v>69</v>
      </c>
      <c r="H212" t="s">
        <v>69</v>
      </c>
      <c r="I212" t="s">
        <v>1965</v>
      </c>
      <c r="J212" t="s">
        <v>72</v>
      </c>
      <c r="K212" t="s">
        <v>69</v>
      </c>
      <c r="L212" t="s">
        <v>69</v>
      </c>
      <c r="M212" t="s">
        <v>69</v>
      </c>
      <c r="N212" t="s">
        <v>69</v>
      </c>
      <c r="O212" t="s">
        <v>69</v>
      </c>
      <c r="P212" t="s">
        <v>69</v>
      </c>
      <c r="Q212" t="s">
        <v>69</v>
      </c>
      <c r="R212" t="s">
        <v>69</v>
      </c>
      <c r="S212" t="s">
        <v>69</v>
      </c>
      <c r="T212" t="s">
        <v>1966</v>
      </c>
      <c r="U212" t="s">
        <v>1967</v>
      </c>
      <c r="V212" t="s">
        <v>69</v>
      </c>
      <c r="W212" t="s">
        <v>69</v>
      </c>
      <c r="X212" t="s">
        <v>69</v>
      </c>
      <c r="Y212" t="s">
        <v>69</v>
      </c>
      <c r="Z212" t="s">
        <v>69</v>
      </c>
      <c r="AA212" t="s">
        <v>1968</v>
      </c>
      <c r="AB212" t="s">
        <v>69</v>
      </c>
      <c r="AC212" t="s">
        <v>69</v>
      </c>
      <c r="AD212" t="s">
        <v>69</v>
      </c>
      <c r="AE212" t="s">
        <v>69</v>
      </c>
      <c r="AF212">
        <v>22</v>
      </c>
      <c r="AG212">
        <v>24</v>
      </c>
      <c r="AH212" t="s">
        <v>69</v>
      </c>
      <c r="AI212" t="s">
        <v>69</v>
      </c>
      <c r="AJ212" t="s">
        <v>69</v>
      </c>
      <c r="AK212" t="s">
        <v>69</v>
      </c>
      <c r="AL212" t="s">
        <v>69</v>
      </c>
      <c r="AM212" t="s">
        <v>69</v>
      </c>
      <c r="AN212" t="s">
        <v>69</v>
      </c>
      <c r="AO212" t="s">
        <v>69</v>
      </c>
      <c r="AP212" t="s">
        <v>69</v>
      </c>
      <c r="AQ212" t="s">
        <v>69</v>
      </c>
      <c r="AR212" t="s">
        <v>104</v>
      </c>
      <c r="AS212">
        <v>2016</v>
      </c>
      <c r="AT212">
        <v>25</v>
      </c>
      <c r="AU212">
        <v>23</v>
      </c>
      <c r="AV212" t="s">
        <v>69</v>
      </c>
      <c r="AW212" t="s">
        <v>69</v>
      </c>
      <c r="AX212" t="s">
        <v>69</v>
      </c>
      <c r="AY212" t="s">
        <v>69</v>
      </c>
      <c r="AZ212">
        <v>5959</v>
      </c>
      <c r="BA212">
        <v>5974</v>
      </c>
      <c r="BB212" t="s">
        <v>69</v>
      </c>
      <c r="BC212" t="s">
        <v>1969</v>
      </c>
      <c r="BD212" t="s">
        <v>69</v>
      </c>
      <c r="BE212" t="s">
        <v>69</v>
      </c>
      <c r="BF212" t="s">
        <v>69</v>
      </c>
      <c r="BG212" t="s">
        <v>69</v>
      </c>
      <c r="BH212" t="s">
        <v>69</v>
      </c>
      <c r="BI212" t="s">
        <v>69</v>
      </c>
      <c r="BJ212" t="s">
        <v>1970</v>
      </c>
      <c r="BK212">
        <v>27748559</v>
      </c>
      <c r="BL212" t="s">
        <v>69</v>
      </c>
      <c r="BM212" t="s">
        <v>69</v>
      </c>
      <c r="BN212" t="s">
        <v>69</v>
      </c>
      <c r="BO212" t="s">
        <v>69</v>
      </c>
      <c r="BP212" t="s">
        <v>69</v>
      </c>
    </row>
    <row r="213" spans="1:68" x14ac:dyDescent="0.25">
      <c r="A213" t="s">
        <v>67</v>
      </c>
      <c r="B213" t="s">
        <v>1971</v>
      </c>
      <c r="C213" t="s">
        <v>69</v>
      </c>
      <c r="D213" t="s">
        <v>69</v>
      </c>
      <c r="E213" t="s">
        <v>69</v>
      </c>
      <c r="F213" t="s">
        <v>1972</v>
      </c>
      <c r="G213" t="s">
        <v>69</v>
      </c>
      <c r="H213" t="s">
        <v>69</v>
      </c>
      <c r="I213" t="s">
        <v>1973</v>
      </c>
      <c r="J213" t="s">
        <v>1302</v>
      </c>
      <c r="K213" t="s">
        <v>69</v>
      </c>
      <c r="L213" t="s">
        <v>69</v>
      </c>
      <c r="M213" t="s">
        <v>69</v>
      </c>
      <c r="N213" t="s">
        <v>69</v>
      </c>
      <c r="O213" t="s">
        <v>69</v>
      </c>
      <c r="P213" t="s">
        <v>69</v>
      </c>
      <c r="Q213" t="s">
        <v>69</v>
      </c>
      <c r="R213" t="s">
        <v>69</v>
      </c>
      <c r="S213" t="s">
        <v>69</v>
      </c>
      <c r="T213" t="s">
        <v>1974</v>
      </c>
      <c r="U213" t="s">
        <v>1975</v>
      </c>
      <c r="V213" t="s">
        <v>69</v>
      </c>
      <c r="W213" t="s">
        <v>69</v>
      </c>
      <c r="X213" t="s">
        <v>69</v>
      </c>
      <c r="Y213" t="s">
        <v>69</v>
      </c>
      <c r="Z213" t="s">
        <v>1621</v>
      </c>
      <c r="AA213" t="s">
        <v>1622</v>
      </c>
      <c r="AB213" t="s">
        <v>69</v>
      </c>
      <c r="AC213" t="s">
        <v>69</v>
      </c>
      <c r="AD213" t="s">
        <v>69</v>
      </c>
      <c r="AE213" t="s">
        <v>69</v>
      </c>
      <c r="AF213">
        <v>4</v>
      </c>
      <c r="AG213">
        <v>4</v>
      </c>
      <c r="AH213" t="s">
        <v>69</v>
      </c>
      <c r="AI213" t="s">
        <v>69</v>
      </c>
      <c r="AJ213" t="s">
        <v>69</v>
      </c>
      <c r="AK213" t="s">
        <v>69</v>
      </c>
      <c r="AL213" t="s">
        <v>69</v>
      </c>
      <c r="AM213" t="s">
        <v>69</v>
      </c>
      <c r="AN213" t="s">
        <v>69</v>
      </c>
      <c r="AO213" t="s">
        <v>69</v>
      </c>
      <c r="AP213" t="s">
        <v>69</v>
      </c>
      <c r="AQ213" t="s">
        <v>69</v>
      </c>
      <c r="AR213" t="s">
        <v>104</v>
      </c>
      <c r="AS213">
        <v>2016</v>
      </c>
      <c r="AT213">
        <v>17</v>
      </c>
      <c r="AU213">
        <v>6</v>
      </c>
      <c r="AV213" t="s">
        <v>69</v>
      </c>
      <c r="AW213" t="s">
        <v>69</v>
      </c>
      <c r="AX213" t="s">
        <v>69</v>
      </c>
      <c r="AY213" t="s">
        <v>69</v>
      </c>
      <c r="AZ213">
        <v>1393</v>
      </c>
      <c r="BA213">
        <v>1404</v>
      </c>
      <c r="BB213" t="s">
        <v>69</v>
      </c>
      <c r="BC213" t="s">
        <v>1976</v>
      </c>
      <c r="BD213" t="s">
        <v>69</v>
      </c>
      <c r="BE213" t="s">
        <v>69</v>
      </c>
      <c r="BF213" t="s">
        <v>69</v>
      </c>
      <c r="BG213" t="s">
        <v>69</v>
      </c>
      <c r="BH213" t="s">
        <v>69</v>
      </c>
      <c r="BI213" t="s">
        <v>69</v>
      </c>
      <c r="BJ213" t="s">
        <v>1977</v>
      </c>
      <c r="BK213" t="s">
        <v>69</v>
      </c>
      <c r="BL213" t="s">
        <v>69</v>
      </c>
      <c r="BM213" t="s">
        <v>69</v>
      </c>
      <c r="BN213" t="s">
        <v>69</v>
      </c>
      <c r="BO213" t="s">
        <v>69</v>
      </c>
      <c r="BP213" t="s">
        <v>69</v>
      </c>
    </row>
    <row r="214" spans="1:68" x14ac:dyDescent="0.25">
      <c r="A214" t="s">
        <v>67</v>
      </c>
      <c r="B214" t="s">
        <v>1978</v>
      </c>
      <c r="C214" t="s">
        <v>69</v>
      </c>
      <c r="D214" t="s">
        <v>69</v>
      </c>
      <c r="E214" t="s">
        <v>69</v>
      </c>
      <c r="F214" t="s">
        <v>1979</v>
      </c>
      <c r="G214" t="s">
        <v>69</v>
      </c>
      <c r="H214" t="s">
        <v>69</v>
      </c>
      <c r="I214" t="s">
        <v>1980</v>
      </c>
      <c r="J214" t="s">
        <v>1302</v>
      </c>
      <c r="K214" t="s">
        <v>69</v>
      </c>
      <c r="L214" t="s">
        <v>69</v>
      </c>
      <c r="M214" t="s">
        <v>69</v>
      </c>
      <c r="N214" t="s">
        <v>69</v>
      </c>
      <c r="O214" t="s">
        <v>69</v>
      </c>
      <c r="P214" t="s">
        <v>69</v>
      </c>
      <c r="Q214" t="s">
        <v>69</v>
      </c>
      <c r="R214" t="s">
        <v>69</v>
      </c>
      <c r="S214" t="s">
        <v>69</v>
      </c>
      <c r="T214" t="s">
        <v>1981</v>
      </c>
      <c r="U214" t="s">
        <v>1982</v>
      </c>
      <c r="V214" t="s">
        <v>69</v>
      </c>
      <c r="W214" t="s">
        <v>69</v>
      </c>
      <c r="X214" t="s">
        <v>69</v>
      </c>
      <c r="Y214" t="s">
        <v>69</v>
      </c>
      <c r="Z214" t="s">
        <v>1983</v>
      </c>
      <c r="AA214" t="s">
        <v>1984</v>
      </c>
      <c r="AB214" t="s">
        <v>69</v>
      </c>
      <c r="AC214" t="s">
        <v>69</v>
      </c>
      <c r="AD214" t="s">
        <v>69</v>
      </c>
      <c r="AE214" t="s">
        <v>69</v>
      </c>
      <c r="AF214">
        <v>16</v>
      </c>
      <c r="AG214">
        <v>16</v>
      </c>
      <c r="AH214" t="s">
        <v>69</v>
      </c>
      <c r="AI214" t="s">
        <v>69</v>
      </c>
      <c r="AJ214" t="s">
        <v>69</v>
      </c>
      <c r="AK214" t="s">
        <v>69</v>
      </c>
      <c r="AL214" t="s">
        <v>69</v>
      </c>
      <c r="AM214" t="s">
        <v>69</v>
      </c>
      <c r="AN214" t="s">
        <v>69</v>
      </c>
      <c r="AO214" t="s">
        <v>69</v>
      </c>
      <c r="AP214" t="s">
        <v>69</v>
      </c>
      <c r="AQ214" t="s">
        <v>69</v>
      </c>
      <c r="AR214" t="s">
        <v>104</v>
      </c>
      <c r="AS214">
        <v>2016</v>
      </c>
      <c r="AT214">
        <v>17</v>
      </c>
      <c r="AU214">
        <v>6</v>
      </c>
      <c r="AV214" t="s">
        <v>69</v>
      </c>
      <c r="AW214" t="s">
        <v>69</v>
      </c>
      <c r="AX214" t="s">
        <v>69</v>
      </c>
      <c r="AY214" t="s">
        <v>69</v>
      </c>
      <c r="AZ214">
        <v>1377</v>
      </c>
      <c r="BA214">
        <v>1391</v>
      </c>
      <c r="BB214" t="s">
        <v>69</v>
      </c>
      <c r="BC214" t="s">
        <v>1985</v>
      </c>
      <c r="BD214" t="s">
        <v>69</v>
      </c>
      <c r="BE214" t="s">
        <v>69</v>
      </c>
      <c r="BF214" t="s">
        <v>69</v>
      </c>
      <c r="BG214" t="s">
        <v>69</v>
      </c>
      <c r="BH214" t="s">
        <v>69</v>
      </c>
      <c r="BI214" t="s">
        <v>69</v>
      </c>
      <c r="BJ214" t="s">
        <v>1986</v>
      </c>
      <c r="BK214" t="s">
        <v>69</v>
      </c>
      <c r="BL214" t="s">
        <v>69</v>
      </c>
      <c r="BM214" t="s">
        <v>69</v>
      </c>
      <c r="BN214" t="s">
        <v>69</v>
      </c>
      <c r="BO214" t="s">
        <v>69</v>
      </c>
      <c r="BP214" t="s">
        <v>69</v>
      </c>
    </row>
    <row r="215" spans="1:68" x14ac:dyDescent="0.25">
      <c r="A215" t="s">
        <v>67</v>
      </c>
      <c r="B215" t="s">
        <v>1987</v>
      </c>
      <c r="C215" t="s">
        <v>69</v>
      </c>
      <c r="D215" t="s">
        <v>69</v>
      </c>
      <c r="E215" t="s">
        <v>69</v>
      </c>
      <c r="F215" t="s">
        <v>1988</v>
      </c>
      <c r="G215" t="s">
        <v>69</v>
      </c>
      <c r="H215" t="s">
        <v>69</v>
      </c>
      <c r="I215" t="s">
        <v>1989</v>
      </c>
      <c r="J215" t="s">
        <v>332</v>
      </c>
      <c r="K215" t="s">
        <v>69</v>
      </c>
      <c r="L215" t="s">
        <v>69</v>
      </c>
      <c r="M215" t="s">
        <v>69</v>
      </c>
      <c r="N215" t="s">
        <v>69</v>
      </c>
      <c r="O215" t="s">
        <v>69</v>
      </c>
      <c r="P215" t="s">
        <v>69</v>
      </c>
      <c r="Q215" t="s">
        <v>69</v>
      </c>
      <c r="R215" t="s">
        <v>69</v>
      </c>
      <c r="S215" t="s">
        <v>69</v>
      </c>
      <c r="T215" t="s">
        <v>1990</v>
      </c>
      <c r="U215" t="s">
        <v>1991</v>
      </c>
      <c r="V215" t="s">
        <v>69</v>
      </c>
      <c r="W215" t="s">
        <v>69</v>
      </c>
      <c r="X215" t="s">
        <v>69</v>
      </c>
      <c r="Y215" t="s">
        <v>69</v>
      </c>
      <c r="Z215" t="s">
        <v>1992</v>
      </c>
      <c r="AA215" t="s">
        <v>1993</v>
      </c>
      <c r="AB215" t="s">
        <v>69</v>
      </c>
      <c r="AC215" t="s">
        <v>69</v>
      </c>
      <c r="AD215" t="s">
        <v>69</v>
      </c>
      <c r="AE215" t="s">
        <v>69</v>
      </c>
      <c r="AF215">
        <v>3</v>
      </c>
      <c r="AG215">
        <v>8</v>
      </c>
      <c r="AH215" t="s">
        <v>69</v>
      </c>
      <c r="AI215" t="s">
        <v>69</v>
      </c>
      <c r="AJ215" t="s">
        <v>69</v>
      </c>
      <c r="AK215" t="s">
        <v>69</v>
      </c>
      <c r="AL215" t="s">
        <v>69</v>
      </c>
      <c r="AM215" t="s">
        <v>69</v>
      </c>
      <c r="AN215" t="s">
        <v>69</v>
      </c>
      <c r="AO215" t="s">
        <v>69</v>
      </c>
      <c r="AP215" t="s">
        <v>69</v>
      </c>
      <c r="AQ215" t="s">
        <v>69</v>
      </c>
      <c r="AR215" t="s">
        <v>104</v>
      </c>
      <c r="AS215">
        <v>2016</v>
      </c>
      <c r="AT215">
        <v>105</v>
      </c>
      <c r="AU215" t="s">
        <v>69</v>
      </c>
      <c r="AV215" t="s">
        <v>69</v>
      </c>
      <c r="AW215" t="s">
        <v>69</v>
      </c>
      <c r="AX215" t="s">
        <v>69</v>
      </c>
      <c r="AY215" t="s">
        <v>69</v>
      </c>
      <c r="AZ215">
        <v>96</v>
      </c>
      <c r="BA215">
        <v>101</v>
      </c>
      <c r="BB215" t="s">
        <v>69</v>
      </c>
      <c r="BC215" t="s">
        <v>1994</v>
      </c>
      <c r="BD215" t="s">
        <v>69</v>
      </c>
      <c r="BE215" t="s">
        <v>69</v>
      </c>
      <c r="BF215" t="s">
        <v>69</v>
      </c>
      <c r="BG215" t="s">
        <v>69</v>
      </c>
      <c r="BH215" t="s">
        <v>69</v>
      </c>
      <c r="BI215" t="s">
        <v>69</v>
      </c>
      <c r="BJ215" t="s">
        <v>1995</v>
      </c>
      <c r="BK215">
        <v>27566415</v>
      </c>
      <c r="BL215" t="s">
        <v>749</v>
      </c>
      <c r="BM215" t="s">
        <v>69</v>
      </c>
      <c r="BN215" t="s">
        <v>69</v>
      </c>
      <c r="BO215" t="s">
        <v>69</v>
      </c>
      <c r="BP215" t="s">
        <v>69</v>
      </c>
    </row>
    <row r="216" spans="1:68" x14ac:dyDescent="0.25">
      <c r="A216" t="s">
        <v>67</v>
      </c>
      <c r="B216" t="s">
        <v>1996</v>
      </c>
      <c r="C216" t="s">
        <v>69</v>
      </c>
      <c r="D216" t="s">
        <v>69</v>
      </c>
      <c r="E216" t="s">
        <v>69</v>
      </c>
      <c r="F216" t="s">
        <v>1997</v>
      </c>
      <c r="G216" t="s">
        <v>69</v>
      </c>
      <c r="H216" t="s">
        <v>69</v>
      </c>
      <c r="I216" t="s">
        <v>1998</v>
      </c>
      <c r="J216" t="s">
        <v>1267</v>
      </c>
      <c r="K216" t="s">
        <v>69</v>
      </c>
      <c r="L216" t="s">
        <v>69</v>
      </c>
      <c r="M216" t="s">
        <v>69</v>
      </c>
      <c r="N216" t="s">
        <v>69</v>
      </c>
      <c r="O216" t="s">
        <v>69</v>
      </c>
      <c r="P216" t="s">
        <v>69</v>
      </c>
      <c r="Q216" t="s">
        <v>69</v>
      </c>
      <c r="R216" t="s">
        <v>69</v>
      </c>
      <c r="S216" t="s">
        <v>69</v>
      </c>
      <c r="T216" t="s">
        <v>69</v>
      </c>
      <c r="U216" t="s">
        <v>1999</v>
      </c>
      <c r="V216" t="s">
        <v>69</v>
      </c>
      <c r="W216" t="s">
        <v>69</v>
      </c>
      <c r="X216" t="s">
        <v>69</v>
      </c>
      <c r="Y216" t="s">
        <v>69</v>
      </c>
      <c r="Z216" t="s">
        <v>69</v>
      </c>
      <c r="AA216" t="s">
        <v>2000</v>
      </c>
      <c r="AB216" t="s">
        <v>69</v>
      </c>
      <c r="AC216" t="s">
        <v>69</v>
      </c>
      <c r="AD216" t="s">
        <v>69</v>
      </c>
      <c r="AE216" t="s">
        <v>69</v>
      </c>
      <c r="AF216">
        <v>9</v>
      </c>
      <c r="AG216">
        <v>10</v>
      </c>
      <c r="AH216" t="s">
        <v>69</v>
      </c>
      <c r="AI216" t="s">
        <v>69</v>
      </c>
      <c r="AJ216" t="s">
        <v>69</v>
      </c>
      <c r="AK216" t="s">
        <v>69</v>
      </c>
      <c r="AL216" t="s">
        <v>69</v>
      </c>
      <c r="AM216" t="s">
        <v>69</v>
      </c>
      <c r="AN216" t="s">
        <v>69</v>
      </c>
      <c r="AO216" t="s">
        <v>69</v>
      </c>
      <c r="AP216" t="s">
        <v>69</v>
      </c>
      <c r="AQ216" t="s">
        <v>69</v>
      </c>
      <c r="AR216" t="s">
        <v>2001</v>
      </c>
      <c r="AS216">
        <v>2016</v>
      </c>
      <c r="AT216">
        <v>11</v>
      </c>
      <c r="AU216">
        <v>11</v>
      </c>
      <c r="AV216" t="s">
        <v>69</v>
      </c>
      <c r="AW216" t="s">
        <v>69</v>
      </c>
      <c r="AX216" t="s">
        <v>69</v>
      </c>
      <c r="AY216" t="s">
        <v>69</v>
      </c>
      <c r="AZ216" t="s">
        <v>69</v>
      </c>
      <c r="BA216" t="s">
        <v>69</v>
      </c>
      <c r="BB216" t="s">
        <v>2002</v>
      </c>
      <c r="BC216" t="s">
        <v>2003</v>
      </c>
      <c r="BD216" t="s">
        <v>69</v>
      </c>
      <c r="BE216" t="s">
        <v>69</v>
      </c>
      <c r="BF216" t="s">
        <v>69</v>
      </c>
      <c r="BG216" t="s">
        <v>69</v>
      </c>
      <c r="BH216" t="s">
        <v>69</v>
      </c>
      <c r="BI216" t="s">
        <v>69</v>
      </c>
      <c r="BJ216" t="s">
        <v>2004</v>
      </c>
      <c r="BK216">
        <v>27828951</v>
      </c>
      <c r="BL216" t="s">
        <v>88</v>
      </c>
      <c r="BM216" t="s">
        <v>69</v>
      </c>
      <c r="BN216" t="s">
        <v>69</v>
      </c>
      <c r="BO216" t="s">
        <v>69</v>
      </c>
      <c r="BP216" t="s">
        <v>69</v>
      </c>
    </row>
    <row r="217" spans="1:68" x14ac:dyDescent="0.25">
      <c r="A217" t="s">
        <v>67</v>
      </c>
      <c r="B217" t="s">
        <v>2005</v>
      </c>
      <c r="C217" t="s">
        <v>69</v>
      </c>
      <c r="D217" t="s">
        <v>69</v>
      </c>
      <c r="E217" t="s">
        <v>69</v>
      </c>
      <c r="F217" t="s">
        <v>2006</v>
      </c>
      <c r="G217" t="s">
        <v>69</v>
      </c>
      <c r="H217" t="s">
        <v>69</v>
      </c>
      <c r="I217" t="s">
        <v>2007</v>
      </c>
      <c r="J217" t="s">
        <v>2008</v>
      </c>
      <c r="K217" t="s">
        <v>69</v>
      </c>
      <c r="L217" t="s">
        <v>69</v>
      </c>
      <c r="M217" t="s">
        <v>69</v>
      </c>
      <c r="N217" t="s">
        <v>69</v>
      </c>
      <c r="O217" t="s">
        <v>69</v>
      </c>
      <c r="P217" t="s">
        <v>69</v>
      </c>
      <c r="Q217" t="s">
        <v>69</v>
      </c>
      <c r="R217" t="s">
        <v>69</v>
      </c>
      <c r="S217" t="s">
        <v>69</v>
      </c>
      <c r="T217" t="s">
        <v>2009</v>
      </c>
      <c r="U217" t="s">
        <v>2010</v>
      </c>
      <c r="V217" t="s">
        <v>69</v>
      </c>
      <c r="W217" t="s">
        <v>69</v>
      </c>
      <c r="X217" t="s">
        <v>69</v>
      </c>
      <c r="Y217" t="s">
        <v>69</v>
      </c>
      <c r="Z217" t="s">
        <v>2011</v>
      </c>
      <c r="AA217" t="s">
        <v>2012</v>
      </c>
      <c r="AB217" t="s">
        <v>69</v>
      </c>
      <c r="AC217" t="s">
        <v>69</v>
      </c>
      <c r="AD217" t="s">
        <v>69</v>
      </c>
      <c r="AE217" t="s">
        <v>69</v>
      </c>
      <c r="AF217">
        <v>6</v>
      </c>
      <c r="AG217">
        <v>6</v>
      </c>
      <c r="AH217" t="s">
        <v>69</v>
      </c>
      <c r="AI217" t="s">
        <v>69</v>
      </c>
      <c r="AJ217" t="s">
        <v>69</v>
      </c>
      <c r="AK217" t="s">
        <v>69</v>
      </c>
      <c r="AL217" t="s">
        <v>69</v>
      </c>
      <c r="AM217" t="s">
        <v>69</v>
      </c>
      <c r="AN217" t="s">
        <v>69</v>
      </c>
      <c r="AO217" t="s">
        <v>69</v>
      </c>
      <c r="AP217" t="s">
        <v>69</v>
      </c>
      <c r="AQ217" t="s">
        <v>69</v>
      </c>
      <c r="AR217" t="s">
        <v>2013</v>
      </c>
      <c r="AS217">
        <v>2016</v>
      </c>
      <c r="AT217">
        <v>17</v>
      </c>
      <c r="AU217" t="s">
        <v>69</v>
      </c>
      <c r="AV217" t="s">
        <v>69</v>
      </c>
      <c r="AW217" t="s">
        <v>69</v>
      </c>
      <c r="AX217" t="s">
        <v>69</v>
      </c>
      <c r="AY217" t="s">
        <v>69</v>
      </c>
      <c r="AZ217" t="s">
        <v>69</v>
      </c>
      <c r="BA217" t="s">
        <v>69</v>
      </c>
      <c r="BB217">
        <v>888</v>
      </c>
      <c r="BC217" t="s">
        <v>2014</v>
      </c>
      <c r="BD217" t="s">
        <v>69</v>
      </c>
      <c r="BE217" t="s">
        <v>69</v>
      </c>
      <c r="BF217" t="s">
        <v>69</v>
      </c>
      <c r="BG217" t="s">
        <v>69</v>
      </c>
      <c r="BH217" t="s">
        <v>69</v>
      </c>
      <c r="BI217" t="s">
        <v>69</v>
      </c>
      <c r="BJ217" t="s">
        <v>2015</v>
      </c>
      <c r="BK217">
        <v>27821055</v>
      </c>
      <c r="BL217" t="s">
        <v>88</v>
      </c>
      <c r="BM217" t="s">
        <v>69</v>
      </c>
      <c r="BN217" t="s">
        <v>69</v>
      </c>
      <c r="BO217" t="s">
        <v>69</v>
      </c>
      <c r="BP217" t="s">
        <v>69</v>
      </c>
    </row>
    <row r="218" spans="1:68" x14ac:dyDescent="0.25">
      <c r="A218" t="s">
        <v>67</v>
      </c>
      <c r="B218" t="s">
        <v>2016</v>
      </c>
      <c r="C218" t="s">
        <v>69</v>
      </c>
      <c r="D218" t="s">
        <v>69</v>
      </c>
      <c r="E218" t="s">
        <v>69</v>
      </c>
      <c r="F218" t="s">
        <v>2017</v>
      </c>
      <c r="G218" t="s">
        <v>69</v>
      </c>
      <c r="H218" t="s">
        <v>69</v>
      </c>
      <c r="I218" t="s">
        <v>2018</v>
      </c>
      <c r="J218" t="s">
        <v>72</v>
      </c>
      <c r="K218" t="s">
        <v>69</v>
      </c>
      <c r="L218" t="s">
        <v>69</v>
      </c>
      <c r="M218" t="s">
        <v>69</v>
      </c>
      <c r="N218" t="s">
        <v>69</v>
      </c>
      <c r="O218" t="s">
        <v>69</v>
      </c>
      <c r="P218" t="s">
        <v>69</v>
      </c>
      <c r="Q218" t="s">
        <v>69</v>
      </c>
      <c r="R218" t="s">
        <v>69</v>
      </c>
      <c r="S218" t="s">
        <v>69</v>
      </c>
      <c r="T218" t="s">
        <v>2019</v>
      </c>
      <c r="U218" t="s">
        <v>2020</v>
      </c>
      <c r="V218" t="s">
        <v>69</v>
      </c>
      <c r="W218" t="s">
        <v>69</v>
      </c>
      <c r="X218" t="s">
        <v>69</v>
      </c>
      <c r="Y218" t="s">
        <v>69</v>
      </c>
      <c r="Z218" t="s">
        <v>2021</v>
      </c>
      <c r="AA218" t="s">
        <v>2022</v>
      </c>
      <c r="AB218" t="s">
        <v>69</v>
      </c>
      <c r="AC218" t="s">
        <v>69</v>
      </c>
      <c r="AD218" t="s">
        <v>69</v>
      </c>
      <c r="AE218" t="s">
        <v>69</v>
      </c>
      <c r="AF218">
        <v>27</v>
      </c>
      <c r="AG218">
        <v>27</v>
      </c>
      <c r="AH218" t="s">
        <v>69</v>
      </c>
      <c r="AI218" t="s">
        <v>69</v>
      </c>
      <c r="AJ218" t="s">
        <v>69</v>
      </c>
      <c r="AK218" t="s">
        <v>69</v>
      </c>
      <c r="AL218" t="s">
        <v>69</v>
      </c>
      <c r="AM218" t="s">
        <v>69</v>
      </c>
      <c r="AN218" t="s">
        <v>69</v>
      </c>
      <c r="AO218" t="s">
        <v>69</v>
      </c>
      <c r="AP218" t="s">
        <v>69</v>
      </c>
      <c r="AQ218" t="s">
        <v>69</v>
      </c>
      <c r="AR218" t="s">
        <v>240</v>
      </c>
      <c r="AS218">
        <v>2016</v>
      </c>
      <c r="AT218">
        <v>25</v>
      </c>
      <c r="AU218">
        <v>21</v>
      </c>
      <c r="AV218" t="s">
        <v>69</v>
      </c>
      <c r="AW218" t="s">
        <v>69</v>
      </c>
      <c r="AX218" t="s">
        <v>69</v>
      </c>
      <c r="AY218" t="s">
        <v>69</v>
      </c>
      <c r="AZ218">
        <v>5312</v>
      </c>
      <c r="BA218">
        <v>5329</v>
      </c>
      <c r="BB218" t="s">
        <v>69</v>
      </c>
      <c r="BC218" t="s">
        <v>2023</v>
      </c>
      <c r="BD218" t="s">
        <v>69</v>
      </c>
      <c r="BE218" t="s">
        <v>69</v>
      </c>
      <c r="BF218" t="s">
        <v>69</v>
      </c>
      <c r="BG218" t="s">
        <v>69</v>
      </c>
      <c r="BH218" t="s">
        <v>69</v>
      </c>
      <c r="BI218" t="s">
        <v>69</v>
      </c>
      <c r="BJ218" t="s">
        <v>2024</v>
      </c>
      <c r="BK218">
        <v>27662523</v>
      </c>
      <c r="BL218" t="s">
        <v>69</v>
      </c>
      <c r="BM218" t="s">
        <v>69</v>
      </c>
      <c r="BN218" t="s">
        <v>69</v>
      </c>
      <c r="BO218" t="s">
        <v>69</v>
      </c>
      <c r="BP218" t="s">
        <v>69</v>
      </c>
    </row>
    <row r="219" spans="1:68" x14ac:dyDescent="0.25">
      <c r="A219" t="s">
        <v>67</v>
      </c>
      <c r="B219" t="s">
        <v>2025</v>
      </c>
      <c r="C219" t="s">
        <v>69</v>
      </c>
      <c r="D219" t="s">
        <v>69</v>
      </c>
      <c r="E219" t="s">
        <v>69</v>
      </c>
      <c r="F219" t="s">
        <v>2026</v>
      </c>
      <c r="G219" t="s">
        <v>69</v>
      </c>
      <c r="H219" t="s">
        <v>69</v>
      </c>
      <c r="I219" t="s">
        <v>2027</v>
      </c>
      <c r="J219" t="s">
        <v>236</v>
      </c>
      <c r="K219" t="s">
        <v>69</v>
      </c>
      <c r="L219" t="s">
        <v>69</v>
      </c>
      <c r="M219" t="s">
        <v>69</v>
      </c>
      <c r="N219" t="s">
        <v>69</v>
      </c>
      <c r="O219" t="s">
        <v>69</v>
      </c>
      <c r="P219" t="s">
        <v>69</v>
      </c>
      <c r="Q219" t="s">
        <v>69</v>
      </c>
      <c r="R219" t="s">
        <v>69</v>
      </c>
      <c r="S219" t="s">
        <v>69</v>
      </c>
      <c r="T219" t="s">
        <v>69</v>
      </c>
      <c r="U219" t="s">
        <v>2028</v>
      </c>
      <c r="V219" t="s">
        <v>69</v>
      </c>
      <c r="W219" t="s">
        <v>69</v>
      </c>
      <c r="X219" t="s">
        <v>69</v>
      </c>
      <c r="Y219" t="s">
        <v>69</v>
      </c>
      <c r="Z219" t="s">
        <v>2029</v>
      </c>
      <c r="AA219" t="s">
        <v>2030</v>
      </c>
      <c r="AB219" t="s">
        <v>69</v>
      </c>
      <c r="AC219" t="s">
        <v>69</v>
      </c>
      <c r="AD219" t="s">
        <v>69</v>
      </c>
      <c r="AE219" t="s">
        <v>69</v>
      </c>
      <c r="AF219">
        <v>14</v>
      </c>
      <c r="AG219">
        <v>15</v>
      </c>
      <c r="AH219" t="s">
        <v>69</v>
      </c>
      <c r="AI219" t="s">
        <v>69</v>
      </c>
      <c r="AJ219" t="s">
        <v>69</v>
      </c>
      <c r="AK219" t="s">
        <v>69</v>
      </c>
      <c r="AL219" t="s">
        <v>69</v>
      </c>
      <c r="AM219" t="s">
        <v>69</v>
      </c>
      <c r="AN219" t="s">
        <v>69</v>
      </c>
      <c r="AO219" t="s">
        <v>69</v>
      </c>
      <c r="AP219" t="s">
        <v>69</v>
      </c>
      <c r="AQ219" t="s">
        <v>69</v>
      </c>
      <c r="AR219" t="s">
        <v>240</v>
      </c>
      <c r="AS219">
        <v>2016</v>
      </c>
      <c r="AT219">
        <v>117</v>
      </c>
      <c r="AU219">
        <v>5</v>
      </c>
      <c r="AV219" t="s">
        <v>69</v>
      </c>
      <c r="AW219" t="s">
        <v>69</v>
      </c>
      <c r="AX219" t="s">
        <v>69</v>
      </c>
      <c r="AY219" t="s">
        <v>69</v>
      </c>
      <c r="AZ219">
        <v>316</v>
      </c>
      <c r="BA219">
        <v>325</v>
      </c>
      <c r="BB219" t="s">
        <v>69</v>
      </c>
      <c r="BC219" t="s">
        <v>2031</v>
      </c>
      <c r="BD219" t="s">
        <v>69</v>
      </c>
      <c r="BE219" t="s">
        <v>69</v>
      </c>
      <c r="BF219" t="s">
        <v>69</v>
      </c>
      <c r="BG219" t="s">
        <v>69</v>
      </c>
      <c r="BH219" t="s">
        <v>69</v>
      </c>
      <c r="BI219" t="s">
        <v>69</v>
      </c>
      <c r="BJ219" t="s">
        <v>2032</v>
      </c>
      <c r="BK219">
        <v>27485668</v>
      </c>
      <c r="BL219" t="s">
        <v>662</v>
      </c>
      <c r="BM219" t="s">
        <v>69</v>
      </c>
      <c r="BN219" t="s">
        <v>69</v>
      </c>
      <c r="BO219" t="s">
        <v>69</v>
      </c>
      <c r="BP219" t="s">
        <v>69</v>
      </c>
    </row>
    <row r="220" spans="1:68" x14ac:dyDescent="0.25">
      <c r="A220" t="s">
        <v>67</v>
      </c>
      <c r="B220" t="s">
        <v>2033</v>
      </c>
      <c r="C220" t="s">
        <v>69</v>
      </c>
      <c r="D220" t="s">
        <v>69</v>
      </c>
      <c r="E220" t="s">
        <v>69</v>
      </c>
      <c r="F220" t="s">
        <v>2034</v>
      </c>
      <c r="G220" t="s">
        <v>69</v>
      </c>
      <c r="H220" t="s">
        <v>69</v>
      </c>
      <c r="I220" t="s">
        <v>2035</v>
      </c>
      <c r="J220" t="s">
        <v>1041</v>
      </c>
      <c r="K220" t="s">
        <v>69</v>
      </c>
      <c r="L220" t="s">
        <v>69</v>
      </c>
      <c r="M220" t="s">
        <v>69</v>
      </c>
      <c r="N220" t="s">
        <v>69</v>
      </c>
      <c r="O220" t="s">
        <v>69</v>
      </c>
      <c r="P220" t="s">
        <v>69</v>
      </c>
      <c r="Q220" t="s">
        <v>69</v>
      </c>
      <c r="R220" t="s">
        <v>69</v>
      </c>
      <c r="S220" t="s">
        <v>69</v>
      </c>
      <c r="T220" t="s">
        <v>69</v>
      </c>
      <c r="U220" t="s">
        <v>2036</v>
      </c>
      <c r="V220" t="s">
        <v>69</v>
      </c>
      <c r="W220" t="s">
        <v>69</v>
      </c>
      <c r="X220" t="s">
        <v>69</v>
      </c>
      <c r="Y220" t="s">
        <v>69</v>
      </c>
      <c r="Z220" t="s">
        <v>2037</v>
      </c>
      <c r="AA220" t="s">
        <v>2038</v>
      </c>
      <c r="AB220" t="s">
        <v>69</v>
      </c>
      <c r="AC220" t="s">
        <v>69</v>
      </c>
      <c r="AD220" t="s">
        <v>69</v>
      </c>
      <c r="AE220" t="s">
        <v>69</v>
      </c>
      <c r="AF220">
        <v>11</v>
      </c>
      <c r="AG220">
        <v>12</v>
      </c>
      <c r="AH220" t="s">
        <v>69</v>
      </c>
      <c r="AI220" t="s">
        <v>69</v>
      </c>
      <c r="AJ220" t="s">
        <v>69</v>
      </c>
      <c r="AK220" t="s">
        <v>69</v>
      </c>
      <c r="AL220" t="s">
        <v>69</v>
      </c>
      <c r="AM220" t="s">
        <v>69</v>
      </c>
      <c r="AN220" t="s">
        <v>69</v>
      </c>
      <c r="AO220" t="s">
        <v>69</v>
      </c>
      <c r="AP220" t="s">
        <v>69</v>
      </c>
      <c r="AQ220" t="s">
        <v>69</v>
      </c>
      <c r="AR220" t="s">
        <v>2039</v>
      </c>
      <c r="AS220">
        <v>2016</v>
      </c>
      <c r="AT220">
        <v>6</v>
      </c>
      <c r="AU220" t="s">
        <v>69</v>
      </c>
      <c r="AV220" t="s">
        <v>69</v>
      </c>
      <c r="AW220" t="s">
        <v>69</v>
      </c>
      <c r="AX220" t="s">
        <v>69</v>
      </c>
      <c r="AY220" t="s">
        <v>69</v>
      </c>
      <c r="AZ220" t="s">
        <v>69</v>
      </c>
      <c r="BA220" t="s">
        <v>69</v>
      </c>
      <c r="BB220">
        <v>36115</v>
      </c>
      <c r="BC220" t="s">
        <v>2040</v>
      </c>
      <c r="BD220" t="s">
        <v>69</v>
      </c>
      <c r="BE220" t="s">
        <v>69</v>
      </c>
      <c r="BF220" t="s">
        <v>69</v>
      </c>
      <c r="BG220" t="s">
        <v>69</v>
      </c>
      <c r="BH220" t="s">
        <v>69</v>
      </c>
      <c r="BI220" t="s">
        <v>69</v>
      </c>
      <c r="BJ220" t="s">
        <v>2041</v>
      </c>
      <c r="BK220">
        <v>27786291</v>
      </c>
      <c r="BL220" t="s">
        <v>88</v>
      </c>
      <c r="BM220" t="s">
        <v>69</v>
      </c>
      <c r="BN220" t="s">
        <v>69</v>
      </c>
      <c r="BO220" t="s">
        <v>69</v>
      </c>
      <c r="BP220" t="s">
        <v>69</v>
      </c>
    </row>
    <row r="221" spans="1:68" x14ac:dyDescent="0.25">
      <c r="A221" t="s">
        <v>67</v>
      </c>
      <c r="B221" t="s">
        <v>2042</v>
      </c>
      <c r="C221" t="s">
        <v>69</v>
      </c>
      <c r="D221" t="s">
        <v>69</v>
      </c>
      <c r="E221" t="s">
        <v>69</v>
      </c>
      <c r="F221" t="s">
        <v>2043</v>
      </c>
      <c r="G221" t="s">
        <v>69</v>
      </c>
      <c r="H221" t="s">
        <v>69</v>
      </c>
      <c r="I221" t="s">
        <v>2044</v>
      </c>
      <c r="J221" t="s">
        <v>2045</v>
      </c>
      <c r="K221" t="s">
        <v>69</v>
      </c>
      <c r="L221" t="s">
        <v>69</v>
      </c>
      <c r="M221" t="s">
        <v>69</v>
      </c>
      <c r="N221" t="s">
        <v>69</v>
      </c>
      <c r="O221" t="s">
        <v>69</v>
      </c>
      <c r="P221" t="s">
        <v>69</v>
      </c>
      <c r="Q221" t="s">
        <v>69</v>
      </c>
      <c r="R221" t="s">
        <v>69</v>
      </c>
      <c r="S221" t="s">
        <v>69</v>
      </c>
      <c r="T221" t="s">
        <v>2046</v>
      </c>
      <c r="U221" t="s">
        <v>2047</v>
      </c>
      <c r="V221" t="s">
        <v>69</v>
      </c>
      <c r="W221" t="s">
        <v>69</v>
      </c>
      <c r="X221" t="s">
        <v>69</v>
      </c>
      <c r="Y221" t="s">
        <v>69</v>
      </c>
      <c r="Z221" t="s">
        <v>2048</v>
      </c>
      <c r="AA221" t="s">
        <v>2049</v>
      </c>
      <c r="AB221" t="s">
        <v>69</v>
      </c>
      <c r="AC221" t="s">
        <v>69</v>
      </c>
      <c r="AD221" t="s">
        <v>69</v>
      </c>
      <c r="AE221" t="s">
        <v>69</v>
      </c>
      <c r="AF221">
        <v>4</v>
      </c>
      <c r="AG221">
        <v>5</v>
      </c>
      <c r="AH221" t="s">
        <v>69</v>
      </c>
      <c r="AI221" t="s">
        <v>69</v>
      </c>
      <c r="AJ221" t="s">
        <v>69</v>
      </c>
      <c r="AK221" t="s">
        <v>69</v>
      </c>
      <c r="AL221" t="s">
        <v>69</v>
      </c>
      <c r="AM221" t="s">
        <v>69</v>
      </c>
      <c r="AN221" t="s">
        <v>69</v>
      </c>
      <c r="AO221" t="s">
        <v>69</v>
      </c>
      <c r="AP221" t="s">
        <v>69</v>
      </c>
      <c r="AQ221" t="s">
        <v>69</v>
      </c>
      <c r="AR221" t="s">
        <v>2050</v>
      </c>
      <c r="AS221">
        <v>2016</v>
      </c>
      <c r="AT221">
        <v>4175</v>
      </c>
      <c r="AU221">
        <v>1</v>
      </c>
      <c r="AV221" t="s">
        <v>69</v>
      </c>
      <c r="AW221" t="s">
        <v>69</v>
      </c>
      <c r="AX221" t="s">
        <v>69</v>
      </c>
      <c r="AY221" t="s">
        <v>69</v>
      </c>
      <c r="AZ221">
        <v>23</v>
      </c>
      <c r="BA221">
        <v>42</v>
      </c>
      <c r="BB221" t="s">
        <v>69</v>
      </c>
      <c r="BC221" t="s">
        <v>2051</v>
      </c>
      <c r="BD221" t="s">
        <v>69</v>
      </c>
      <c r="BE221" t="s">
        <v>69</v>
      </c>
      <c r="BF221" t="s">
        <v>69</v>
      </c>
      <c r="BG221" t="s">
        <v>69</v>
      </c>
      <c r="BH221" t="s">
        <v>69</v>
      </c>
      <c r="BI221" t="s">
        <v>69</v>
      </c>
      <c r="BJ221" t="s">
        <v>2052</v>
      </c>
      <c r="BK221">
        <v>27811770</v>
      </c>
      <c r="BL221" t="s">
        <v>69</v>
      </c>
      <c r="BM221" t="s">
        <v>69</v>
      </c>
      <c r="BN221" t="s">
        <v>69</v>
      </c>
      <c r="BO221" t="s">
        <v>69</v>
      </c>
      <c r="BP221" t="s">
        <v>69</v>
      </c>
    </row>
    <row r="222" spans="1:68" x14ac:dyDescent="0.25">
      <c r="A222" t="s">
        <v>67</v>
      </c>
      <c r="B222" t="s">
        <v>2053</v>
      </c>
      <c r="C222" t="s">
        <v>69</v>
      </c>
      <c r="D222" t="s">
        <v>69</v>
      </c>
      <c r="E222" t="s">
        <v>69</v>
      </c>
      <c r="F222" t="s">
        <v>2054</v>
      </c>
      <c r="G222" t="s">
        <v>69</v>
      </c>
      <c r="H222" t="s">
        <v>69</v>
      </c>
      <c r="I222" t="s">
        <v>2055</v>
      </c>
      <c r="J222" t="s">
        <v>111</v>
      </c>
      <c r="K222" t="s">
        <v>69</v>
      </c>
      <c r="L222" t="s">
        <v>69</v>
      </c>
      <c r="M222" t="s">
        <v>69</v>
      </c>
      <c r="N222" t="s">
        <v>69</v>
      </c>
      <c r="O222" t="s">
        <v>69</v>
      </c>
      <c r="P222" t="s">
        <v>69</v>
      </c>
      <c r="Q222" t="s">
        <v>69</v>
      </c>
      <c r="R222" t="s">
        <v>69</v>
      </c>
      <c r="S222" t="s">
        <v>69</v>
      </c>
      <c r="T222" t="s">
        <v>2056</v>
      </c>
      <c r="U222" t="s">
        <v>2057</v>
      </c>
      <c r="V222" t="s">
        <v>69</v>
      </c>
      <c r="W222" t="s">
        <v>69</v>
      </c>
      <c r="X222" t="s">
        <v>69</v>
      </c>
      <c r="Y222" t="s">
        <v>69</v>
      </c>
      <c r="Z222" t="s">
        <v>2058</v>
      </c>
      <c r="AA222" t="s">
        <v>2059</v>
      </c>
      <c r="AB222" t="s">
        <v>69</v>
      </c>
      <c r="AC222" t="s">
        <v>69</v>
      </c>
      <c r="AD222" t="s">
        <v>69</v>
      </c>
      <c r="AE222" t="s">
        <v>69</v>
      </c>
      <c r="AF222">
        <v>6</v>
      </c>
      <c r="AG222">
        <v>9</v>
      </c>
      <c r="AH222" t="s">
        <v>69</v>
      </c>
      <c r="AI222" t="s">
        <v>69</v>
      </c>
      <c r="AJ222" t="s">
        <v>69</v>
      </c>
      <c r="AK222" t="s">
        <v>69</v>
      </c>
      <c r="AL222" t="s">
        <v>69</v>
      </c>
      <c r="AM222" t="s">
        <v>69</v>
      </c>
      <c r="AN222" t="s">
        <v>69</v>
      </c>
      <c r="AO222" t="s">
        <v>69</v>
      </c>
      <c r="AP222" t="s">
        <v>69</v>
      </c>
      <c r="AQ222" t="s">
        <v>69</v>
      </c>
      <c r="AR222" t="s">
        <v>168</v>
      </c>
      <c r="AS222">
        <v>2016</v>
      </c>
      <c r="AT222">
        <v>43</v>
      </c>
      <c r="AU222">
        <v>10</v>
      </c>
      <c r="AV222" t="s">
        <v>69</v>
      </c>
      <c r="AW222" t="s">
        <v>69</v>
      </c>
      <c r="AX222" t="s">
        <v>69</v>
      </c>
      <c r="AY222" t="s">
        <v>69</v>
      </c>
      <c r="AZ222">
        <v>1979</v>
      </c>
      <c r="BA222">
        <v>1989</v>
      </c>
      <c r="BB222" t="s">
        <v>69</v>
      </c>
      <c r="BC222" t="s">
        <v>2060</v>
      </c>
      <c r="BD222" t="s">
        <v>69</v>
      </c>
      <c r="BE222" t="s">
        <v>69</v>
      </c>
      <c r="BF222" t="s">
        <v>69</v>
      </c>
      <c r="BG222" t="s">
        <v>69</v>
      </c>
      <c r="BH222" t="s">
        <v>69</v>
      </c>
      <c r="BI222" t="s">
        <v>69</v>
      </c>
      <c r="BJ222" t="s">
        <v>2061</v>
      </c>
      <c r="BK222" t="s">
        <v>69</v>
      </c>
      <c r="BL222" t="s">
        <v>69</v>
      </c>
      <c r="BM222" t="s">
        <v>69</v>
      </c>
      <c r="BN222" t="s">
        <v>69</v>
      </c>
      <c r="BO222" t="s">
        <v>69</v>
      </c>
      <c r="BP222" t="s">
        <v>69</v>
      </c>
    </row>
    <row r="223" spans="1:68" x14ac:dyDescent="0.25">
      <c r="A223" t="s">
        <v>67</v>
      </c>
      <c r="B223" t="s">
        <v>2062</v>
      </c>
      <c r="C223" t="s">
        <v>69</v>
      </c>
      <c r="D223" t="s">
        <v>69</v>
      </c>
      <c r="E223" t="s">
        <v>69</v>
      </c>
      <c r="F223" t="s">
        <v>2063</v>
      </c>
      <c r="G223" t="s">
        <v>69</v>
      </c>
      <c r="H223" t="s">
        <v>69</v>
      </c>
      <c r="I223" t="s">
        <v>2064</v>
      </c>
      <c r="J223" t="s">
        <v>72</v>
      </c>
      <c r="K223" t="s">
        <v>69</v>
      </c>
      <c r="L223" t="s">
        <v>69</v>
      </c>
      <c r="M223" t="s">
        <v>69</v>
      </c>
      <c r="N223" t="s">
        <v>69</v>
      </c>
      <c r="O223" t="s">
        <v>69</v>
      </c>
      <c r="P223" t="s">
        <v>69</v>
      </c>
      <c r="Q223" t="s">
        <v>69</v>
      </c>
      <c r="R223" t="s">
        <v>69</v>
      </c>
      <c r="S223" t="s">
        <v>69</v>
      </c>
      <c r="T223" t="s">
        <v>2065</v>
      </c>
      <c r="U223" t="s">
        <v>2066</v>
      </c>
      <c r="V223" t="s">
        <v>69</v>
      </c>
      <c r="W223" t="s">
        <v>69</v>
      </c>
      <c r="X223" t="s">
        <v>69</v>
      </c>
      <c r="Y223" t="s">
        <v>69</v>
      </c>
      <c r="Z223" t="s">
        <v>2067</v>
      </c>
      <c r="AA223" t="s">
        <v>2068</v>
      </c>
      <c r="AB223" t="s">
        <v>69</v>
      </c>
      <c r="AC223" t="s">
        <v>69</v>
      </c>
      <c r="AD223" t="s">
        <v>69</v>
      </c>
      <c r="AE223" t="s">
        <v>69</v>
      </c>
      <c r="AF223">
        <v>8</v>
      </c>
      <c r="AG223">
        <v>8</v>
      </c>
      <c r="AH223" t="s">
        <v>69</v>
      </c>
      <c r="AI223" t="s">
        <v>69</v>
      </c>
      <c r="AJ223" t="s">
        <v>69</v>
      </c>
      <c r="AK223" t="s">
        <v>69</v>
      </c>
      <c r="AL223" t="s">
        <v>69</v>
      </c>
      <c r="AM223" t="s">
        <v>69</v>
      </c>
      <c r="AN223" t="s">
        <v>69</v>
      </c>
      <c r="AO223" t="s">
        <v>69</v>
      </c>
      <c r="AP223" t="s">
        <v>69</v>
      </c>
      <c r="AQ223" t="s">
        <v>69</v>
      </c>
      <c r="AR223" t="s">
        <v>168</v>
      </c>
      <c r="AS223">
        <v>2016</v>
      </c>
      <c r="AT223">
        <v>25</v>
      </c>
      <c r="AU223">
        <v>20</v>
      </c>
      <c r="AV223" t="s">
        <v>69</v>
      </c>
      <c r="AW223" t="s">
        <v>69</v>
      </c>
      <c r="AX223" t="s">
        <v>69</v>
      </c>
      <c r="AY223" t="s">
        <v>69</v>
      </c>
      <c r="AZ223">
        <v>5187</v>
      </c>
      <c r="BA223">
        <v>5202</v>
      </c>
      <c r="BB223" t="s">
        <v>69</v>
      </c>
      <c r="BC223" t="s">
        <v>2069</v>
      </c>
      <c r="BD223" t="s">
        <v>69</v>
      </c>
      <c r="BE223" t="s">
        <v>69</v>
      </c>
      <c r="BF223" t="s">
        <v>69</v>
      </c>
      <c r="BG223" t="s">
        <v>69</v>
      </c>
      <c r="BH223" t="s">
        <v>69</v>
      </c>
      <c r="BI223" t="s">
        <v>69</v>
      </c>
      <c r="BJ223" t="s">
        <v>2070</v>
      </c>
      <c r="BK223">
        <v>27569902</v>
      </c>
      <c r="BL223" t="s">
        <v>69</v>
      </c>
      <c r="BM223" t="s">
        <v>69</v>
      </c>
      <c r="BN223" t="s">
        <v>69</v>
      </c>
      <c r="BO223" t="s">
        <v>69</v>
      </c>
      <c r="BP223" t="s">
        <v>69</v>
      </c>
    </row>
    <row r="224" spans="1:68" x14ac:dyDescent="0.25">
      <c r="A224" t="s">
        <v>67</v>
      </c>
      <c r="B224" t="s">
        <v>2071</v>
      </c>
      <c r="C224" t="s">
        <v>69</v>
      </c>
      <c r="D224" t="s">
        <v>69</v>
      </c>
      <c r="E224" t="s">
        <v>69</v>
      </c>
      <c r="F224" t="s">
        <v>2072</v>
      </c>
      <c r="G224" t="s">
        <v>69</v>
      </c>
      <c r="H224" t="s">
        <v>69</v>
      </c>
      <c r="I224" t="s">
        <v>2073</v>
      </c>
      <c r="J224" t="s">
        <v>1894</v>
      </c>
      <c r="K224" t="s">
        <v>69</v>
      </c>
      <c r="L224" t="s">
        <v>69</v>
      </c>
      <c r="M224" t="s">
        <v>69</v>
      </c>
      <c r="N224" t="s">
        <v>69</v>
      </c>
      <c r="O224" t="s">
        <v>69</v>
      </c>
      <c r="P224" t="s">
        <v>69</v>
      </c>
      <c r="Q224" t="s">
        <v>69</v>
      </c>
      <c r="R224" t="s">
        <v>69</v>
      </c>
      <c r="S224" t="s">
        <v>69</v>
      </c>
      <c r="T224" t="s">
        <v>2074</v>
      </c>
      <c r="U224" t="s">
        <v>2075</v>
      </c>
      <c r="V224" t="s">
        <v>69</v>
      </c>
      <c r="W224" t="s">
        <v>69</v>
      </c>
      <c r="X224" t="s">
        <v>69</v>
      </c>
      <c r="Y224" t="s">
        <v>69</v>
      </c>
      <c r="Z224" t="s">
        <v>2076</v>
      </c>
      <c r="AA224" t="s">
        <v>2077</v>
      </c>
      <c r="AB224" t="s">
        <v>69</v>
      </c>
      <c r="AC224" t="s">
        <v>69</v>
      </c>
      <c r="AD224" t="s">
        <v>69</v>
      </c>
      <c r="AE224" t="s">
        <v>69</v>
      </c>
      <c r="AF224">
        <v>9</v>
      </c>
      <c r="AG224">
        <v>9</v>
      </c>
      <c r="AH224" t="s">
        <v>69</v>
      </c>
      <c r="AI224" t="s">
        <v>69</v>
      </c>
      <c r="AJ224" t="s">
        <v>69</v>
      </c>
      <c r="AK224" t="s">
        <v>69</v>
      </c>
      <c r="AL224" t="s">
        <v>69</v>
      </c>
      <c r="AM224" t="s">
        <v>69</v>
      </c>
      <c r="AN224" t="s">
        <v>69</v>
      </c>
      <c r="AO224" t="s">
        <v>69</v>
      </c>
      <c r="AP224" t="s">
        <v>69</v>
      </c>
      <c r="AQ224" t="s">
        <v>69</v>
      </c>
      <c r="AR224" t="s">
        <v>198</v>
      </c>
      <c r="AS224">
        <v>2016</v>
      </c>
      <c r="AT224">
        <v>16</v>
      </c>
      <c r="AU224">
        <v>3</v>
      </c>
      <c r="AV224" t="s">
        <v>69</v>
      </c>
      <c r="AW224" t="s">
        <v>69</v>
      </c>
      <c r="AX224" t="s">
        <v>69</v>
      </c>
      <c r="AY224" t="s">
        <v>69</v>
      </c>
      <c r="AZ224">
        <v>467</v>
      </c>
      <c r="BA224">
        <v>480</v>
      </c>
      <c r="BB224" t="s">
        <v>69</v>
      </c>
      <c r="BC224" t="s">
        <v>2078</v>
      </c>
      <c r="BD224" t="s">
        <v>69</v>
      </c>
      <c r="BE224" t="s">
        <v>69</v>
      </c>
      <c r="BF224" t="s">
        <v>69</v>
      </c>
      <c r="BG224" t="s">
        <v>69</v>
      </c>
      <c r="BH224" t="s">
        <v>69</v>
      </c>
      <c r="BI224" t="s">
        <v>69</v>
      </c>
      <c r="BJ224" t="s">
        <v>2079</v>
      </c>
      <c r="BK224" t="s">
        <v>69</v>
      </c>
      <c r="BL224" t="s">
        <v>69</v>
      </c>
      <c r="BM224" t="s">
        <v>69</v>
      </c>
      <c r="BN224" t="s">
        <v>69</v>
      </c>
      <c r="BO224" t="s">
        <v>69</v>
      </c>
      <c r="BP224" t="s">
        <v>69</v>
      </c>
    </row>
    <row r="225" spans="1:68" x14ac:dyDescent="0.25">
      <c r="A225" t="s">
        <v>67</v>
      </c>
      <c r="B225" t="s">
        <v>2080</v>
      </c>
      <c r="C225" t="s">
        <v>69</v>
      </c>
      <c r="D225" t="s">
        <v>69</v>
      </c>
      <c r="E225" t="s">
        <v>69</v>
      </c>
      <c r="F225" t="s">
        <v>2081</v>
      </c>
      <c r="G225" t="s">
        <v>69</v>
      </c>
      <c r="H225" t="s">
        <v>69</v>
      </c>
      <c r="I225" t="s">
        <v>2082</v>
      </c>
      <c r="J225" t="s">
        <v>2083</v>
      </c>
      <c r="K225" t="s">
        <v>69</v>
      </c>
      <c r="L225" t="s">
        <v>69</v>
      </c>
      <c r="M225" t="s">
        <v>69</v>
      </c>
      <c r="N225" t="s">
        <v>69</v>
      </c>
      <c r="O225" t="s">
        <v>69</v>
      </c>
      <c r="P225" t="s">
        <v>69</v>
      </c>
      <c r="Q225" t="s">
        <v>69</v>
      </c>
      <c r="R225" t="s">
        <v>69</v>
      </c>
      <c r="S225" t="s">
        <v>69</v>
      </c>
      <c r="T225" t="s">
        <v>69</v>
      </c>
      <c r="U225" t="s">
        <v>2084</v>
      </c>
      <c r="V225" t="s">
        <v>69</v>
      </c>
      <c r="W225" t="s">
        <v>69</v>
      </c>
      <c r="X225" t="s">
        <v>69</v>
      </c>
      <c r="Y225" t="s">
        <v>69</v>
      </c>
      <c r="Z225" t="s">
        <v>2085</v>
      </c>
      <c r="AA225" t="s">
        <v>2086</v>
      </c>
      <c r="AB225" t="s">
        <v>69</v>
      </c>
      <c r="AC225" t="s">
        <v>69</v>
      </c>
      <c r="AD225" t="s">
        <v>69</v>
      </c>
      <c r="AE225" t="s">
        <v>69</v>
      </c>
      <c r="AF225">
        <v>4</v>
      </c>
      <c r="AG225">
        <v>4</v>
      </c>
      <c r="AH225" t="s">
        <v>69</v>
      </c>
      <c r="AI225" t="s">
        <v>69</v>
      </c>
      <c r="AJ225" t="s">
        <v>69</v>
      </c>
      <c r="AK225" t="s">
        <v>69</v>
      </c>
      <c r="AL225" t="s">
        <v>69</v>
      </c>
      <c r="AM225" t="s">
        <v>69</v>
      </c>
      <c r="AN225" t="s">
        <v>69</v>
      </c>
      <c r="AO225" t="s">
        <v>69</v>
      </c>
      <c r="AP225" t="s">
        <v>69</v>
      </c>
      <c r="AQ225" t="s">
        <v>69</v>
      </c>
      <c r="AR225" t="s">
        <v>198</v>
      </c>
      <c r="AS225">
        <v>2016</v>
      </c>
      <c r="AT225">
        <v>26</v>
      </c>
      <c r="AU225">
        <v>9</v>
      </c>
      <c r="AV225" t="s">
        <v>69</v>
      </c>
      <c r="AW225" t="s">
        <v>69</v>
      </c>
      <c r="AX225" t="s">
        <v>69</v>
      </c>
      <c r="AY225" t="s">
        <v>69</v>
      </c>
      <c r="AZ225">
        <v>1257</v>
      </c>
      <c r="BA225">
        <v>1267</v>
      </c>
      <c r="BB225" t="s">
        <v>69</v>
      </c>
      <c r="BC225" t="s">
        <v>2087</v>
      </c>
      <c r="BD225" t="s">
        <v>69</v>
      </c>
      <c r="BE225" t="s">
        <v>69</v>
      </c>
      <c r="BF225" t="s">
        <v>69</v>
      </c>
      <c r="BG225" t="s">
        <v>69</v>
      </c>
      <c r="BH225" t="s">
        <v>69</v>
      </c>
      <c r="BI225" t="s">
        <v>69</v>
      </c>
      <c r="BJ225" t="s">
        <v>2088</v>
      </c>
      <c r="BK225">
        <v>27435933</v>
      </c>
      <c r="BL225" t="s">
        <v>191</v>
      </c>
      <c r="BM225" t="s">
        <v>69</v>
      </c>
      <c r="BN225" t="s">
        <v>69</v>
      </c>
      <c r="BO225" t="s">
        <v>69</v>
      </c>
      <c r="BP225" t="s">
        <v>69</v>
      </c>
    </row>
    <row r="226" spans="1:68" x14ac:dyDescent="0.25">
      <c r="A226" t="s">
        <v>67</v>
      </c>
      <c r="B226" t="s">
        <v>2089</v>
      </c>
      <c r="C226" t="s">
        <v>69</v>
      </c>
      <c r="D226" t="s">
        <v>69</v>
      </c>
      <c r="E226" t="s">
        <v>69</v>
      </c>
      <c r="F226" t="s">
        <v>2090</v>
      </c>
      <c r="G226" t="s">
        <v>69</v>
      </c>
      <c r="H226" t="s">
        <v>69</v>
      </c>
      <c r="I226" t="s">
        <v>2091</v>
      </c>
      <c r="J226" t="s">
        <v>332</v>
      </c>
      <c r="K226" t="s">
        <v>69</v>
      </c>
      <c r="L226" t="s">
        <v>69</v>
      </c>
      <c r="M226" t="s">
        <v>69</v>
      </c>
      <c r="N226" t="s">
        <v>69</v>
      </c>
      <c r="O226" t="s">
        <v>69</v>
      </c>
      <c r="P226" t="s">
        <v>69</v>
      </c>
      <c r="Q226" t="s">
        <v>69</v>
      </c>
      <c r="R226" t="s">
        <v>69</v>
      </c>
      <c r="S226" t="s">
        <v>69</v>
      </c>
      <c r="T226" t="s">
        <v>2092</v>
      </c>
      <c r="U226" t="s">
        <v>2093</v>
      </c>
      <c r="V226" t="s">
        <v>69</v>
      </c>
      <c r="W226" t="s">
        <v>69</v>
      </c>
      <c r="X226" t="s">
        <v>69</v>
      </c>
      <c r="Y226" t="s">
        <v>69</v>
      </c>
      <c r="Z226" t="s">
        <v>69</v>
      </c>
      <c r="AA226" t="s">
        <v>2094</v>
      </c>
      <c r="AB226" t="s">
        <v>69</v>
      </c>
      <c r="AC226" t="s">
        <v>69</v>
      </c>
      <c r="AD226" t="s">
        <v>69</v>
      </c>
      <c r="AE226" t="s">
        <v>69</v>
      </c>
      <c r="AF226">
        <v>25</v>
      </c>
      <c r="AG226">
        <v>29</v>
      </c>
      <c r="AH226" t="s">
        <v>69</v>
      </c>
      <c r="AI226" t="s">
        <v>69</v>
      </c>
      <c r="AJ226" t="s">
        <v>69</v>
      </c>
      <c r="AK226" t="s">
        <v>69</v>
      </c>
      <c r="AL226" t="s">
        <v>69</v>
      </c>
      <c r="AM226" t="s">
        <v>69</v>
      </c>
      <c r="AN226" t="s">
        <v>69</v>
      </c>
      <c r="AO226" t="s">
        <v>69</v>
      </c>
      <c r="AP226" t="s">
        <v>69</v>
      </c>
      <c r="AQ226" t="s">
        <v>69</v>
      </c>
      <c r="AR226" t="s">
        <v>198</v>
      </c>
      <c r="AS226">
        <v>2016</v>
      </c>
      <c r="AT226">
        <v>102</v>
      </c>
      <c r="AU226" t="s">
        <v>69</v>
      </c>
      <c r="AV226" t="s">
        <v>69</v>
      </c>
      <c r="AW226" t="s">
        <v>69</v>
      </c>
      <c r="AX226" t="s">
        <v>69</v>
      </c>
      <c r="AY226" t="s">
        <v>69</v>
      </c>
      <c r="AZ226">
        <v>104</v>
      </c>
      <c r="BA226">
        <v>116</v>
      </c>
      <c r="BB226" t="s">
        <v>69</v>
      </c>
      <c r="BC226" t="s">
        <v>2095</v>
      </c>
      <c r="BD226" t="s">
        <v>69</v>
      </c>
      <c r="BE226" t="s">
        <v>69</v>
      </c>
      <c r="BF226" t="s">
        <v>69</v>
      </c>
      <c r="BG226" t="s">
        <v>69</v>
      </c>
      <c r="BH226" t="s">
        <v>69</v>
      </c>
      <c r="BI226" t="s">
        <v>69</v>
      </c>
      <c r="BJ226" t="s">
        <v>2096</v>
      </c>
      <c r="BK226">
        <v>27241629</v>
      </c>
      <c r="BL226" t="s">
        <v>1464</v>
      </c>
      <c r="BM226" t="s">
        <v>69</v>
      </c>
      <c r="BN226" t="s">
        <v>69</v>
      </c>
      <c r="BO226" t="s">
        <v>69</v>
      </c>
      <c r="BP226" t="s">
        <v>69</v>
      </c>
    </row>
    <row r="227" spans="1:68" x14ac:dyDescent="0.25">
      <c r="A227" t="s">
        <v>67</v>
      </c>
      <c r="B227" t="s">
        <v>2097</v>
      </c>
      <c r="C227" t="s">
        <v>69</v>
      </c>
      <c r="D227" t="s">
        <v>69</v>
      </c>
      <c r="E227" t="s">
        <v>69</v>
      </c>
      <c r="F227" t="s">
        <v>2098</v>
      </c>
      <c r="G227" t="s">
        <v>69</v>
      </c>
      <c r="H227" t="s">
        <v>69</v>
      </c>
      <c r="I227" t="s">
        <v>2099</v>
      </c>
      <c r="J227" t="s">
        <v>332</v>
      </c>
      <c r="K227" t="s">
        <v>69</v>
      </c>
      <c r="L227" t="s">
        <v>69</v>
      </c>
      <c r="M227" t="s">
        <v>69</v>
      </c>
      <c r="N227" t="s">
        <v>69</v>
      </c>
      <c r="O227" t="s">
        <v>69</v>
      </c>
      <c r="P227" t="s">
        <v>69</v>
      </c>
      <c r="Q227" t="s">
        <v>69</v>
      </c>
      <c r="R227" t="s">
        <v>69</v>
      </c>
      <c r="S227" t="s">
        <v>69</v>
      </c>
      <c r="T227" t="s">
        <v>2100</v>
      </c>
      <c r="U227" t="s">
        <v>2101</v>
      </c>
      <c r="V227" t="s">
        <v>69</v>
      </c>
      <c r="W227" t="s">
        <v>69</v>
      </c>
      <c r="X227" t="s">
        <v>69</v>
      </c>
      <c r="Y227" t="s">
        <v>69</v>
      </c>
      <c r="Z227" t="s">
        <v>2102</v>
      </c>
      <c r="AA227" t="s">
        <v>2103</v>
      </c>
      <c r="AB227" t="s">
        <v>69</v>
      </c>
      <c r="AC227" t="s">
        <v>69</v>
      </c>
      <c r="AD227" t="s">
        <v>69</v>
      </c>
      <c r="AE227" t="s">
        <v>69</v>
      </c>
      <c r="AF227">
        <v>9</v>
      </c>
      <c r="AG227">
        <v>11</v>
      </c>
      <c r="AH227" t="s">
        <v>69</v>
      </c>
      <c r="AI227" t="s">
        <v>69</v>
      </c>
      <c r="AJ227" t="s">
        <v>69</v>
      </c>
      <c r="AK227" t="s">
        <v>69</v>
      </c>
      <c r="AL227" t="s">
        <v>69</v>
      </c>
      <c r="AM227" t="s">
        <v>69</v>
      </c>
      <c r="AN227" t="s">
        <v>69</v>
      </c>
      <c r="AO227" t="s">
        <v>69</v>
      </c>
      <c r="AP227" t="s">
        <v>69</v>
      </c>
      <c r="AQ227" t="s">
        <v>69</v>
      </c>
      <c r="AR227" t="s">
        <v>198</v>
      </c>
      <c r="AS227">
        <v>2016</v>
      </c>
      <c r="AT227">
        <v>102</v>
      </c>
      <c r="AU227" t="s">
        <v>69</v>
      </c>
      <c r="AV227" t="s">
        <v>69</v>
      </c>
      <c r="AW227" t="s">
        <v>69</v>
      </c>
      <c r="AX227" t="s">
        <v>69</v>
      </c>
      <c r="AY227" t="s">
        <v>69</v>
      </c>
      <c r="AZ227">
        <v>233</v>
      </c>
      <c r="BA227">
        <v>245</v>
      </c>
      <c r="BB227" t="s">
        <v>69</v>
      </c>
      <c r="BC227" t="s">
        <v>2104</v>
      </c>
      <c r="BD227" t="s">
        <v>69</v>
      </c>
      <c r="BE227" t="s">
        <v>69</v>
      </c>
      <c r="BF227" t="s">
        <v>69</v>
      </c>
      <c r="BG227" t="s">
        <v>69</v>
      </c>
      <c r="BH227" t="s">
        <v>69</v>
      </c>
      <c r="BI227" t="s">
        <v>69</v>
      </c>
      <c r="BJ227" t="s">
        <v>2105</v>
      </c>
      <c r="BK227">
        <v>27235550</v>
      </c>
      <c r="BL227" t="s">
        <v>69</v>
      </c>
      <c r="BM227" t="s">
        <v>69</v>
      </c>
      <c r="BN227" t="s">
        <v>69</v>
      </c>
      <c r="BO227" t="s">
        <v>69</v>
      </c>
      <c r="BP227" t="s">
        <v>69</v>
      </c>
    </row>
    <row r="228" spans="1:68" x14ac:dyDescent="0.25">
      <c r="A228" t="s">
        <v>67</v>
      </c>
      <c r="B228" t="s">
        <v>2106</v>
      </c>
      <c r="C228" t="s">
        <v>69</v>
      </c>
      <c r="D228" t="s">
        <v>69</v>
      </c>
      <c r="E228" t="s">
        <v>69</v>
      </c>
      <c r="F228" t="s">
        <v>2107</v>
      </c>
      <c r="G228" t="s">
        <v>69</v>
      </c>
      <c r="H228" t="s">
        <v>69</v>
      </c>
      <c r="I228" t="s">
        <v>2108</v>
      </c>
      <c r="J228" t="s">
        <v>544</v>
      </c>
      <c r="K228" t="s">
        <v>69</v>
      </c>
      <c r="L228" t="s">
        <v>69</v>
      </c>
      <c r="M228" t="s">
        <v>69</v>
      </c>
      <c r="N228" t="s">
        <v>69</v>
      </c>
      <c r="O228" t="s">
        <v>69</v>
      </c>
      <c r="P228" t="s">
        <v>69</v>
      </c>
      <c r="Q228" t="s">
        <v>69</v>
      </c>
      <c r="R228" t="s">
        <v>69</v>
      </c>
      <c r="S228" t="s">
        <v>69</v>
      </c>
      <c r="T228" t="s">
        <v>2109</v>
      </c>
      <c r="U228" t="s">
        <v>2110</v>
      </c>
      <c r="V228" t="s">
        <v>69</v>
      </c>
      <c r="W228" t="s">
        <v>69</v>
      </c>
      <c r="X228" t="s">
        <v>69</v>
      </c>
      <c r="Y228" t="s">
        <v>69</v>
      </c>
      <c r="Z228" t="s">
        <v>2111</v>
      </c>
      <c r="AA228" t="s">
        <v>2112</v>
      </c>
      <c r="AB228" t="s">
        <v>69</v>
      </c>
      <c r="AC228" t="s">
        <v>69</v>
      </c>
      <c r="AD228" t="s">
        <v>69</v>
      </c>
      <c r="AE228" t="s">
        <v>69</v>
      </c>
      <c r="AF228">
        <v>100</v>
      </c>
      <c r="AG228">
        <v>102</v>
      </c>
      <c r="AH228" t="s">
        <v>69</v>
      </c>
      <c r="AI228" t="s">
        <v>69</v>
      </c>
      <c r="AJ228" t="s">
        <v>69</v>
      </c>
      <c r="AK228" t="s">
        <v>69</v>
      </c>
      <c r="AL228" t="s">
        <v>69</v>
      </c>
      <c r="AM228" t="s">
        <v>69</v>
      </c>
      <c r="AN228" t="s">
        <v>69</v>
      </c>
      <c r="AO228" t="s">
        <v>69</v>
      </c>
      <c r="AP228" t="s">
        <v>69</v>
      </c>
      <c r="AQ228" t="s">
        <v>69</v>
      </c>
      <c r="AR228" t="s">
        <v>198</v>
      </c>
      <c r="AS228">
        <v>2016</v>
      </c>
      <c r="AT228">
        <v>65</v>
      </c>
      <c r="AU228">
        <v>5</v>
      </c>
      <c r="AV228" t="s">
        <v>69</v>
      </c>
      <c r="AW228" t="s">
        <v>69</v>
      </c>
      <c r="AX228" t="s">
        <v>69</v>
      </c>
      <c r="AY228" t="s">
        <v>69</v>
      </c>
      <c r="AZ228">
        <v>910</v>
      </c>
      <c r="BA228">
        <v>924</v>
      </c>
      <c r="BB228" t="s">
        <v>69</v>
      </c>
      <c r="BC228" t="s">
        <v>2113</v>
      </c>
      <c r="BD228" t="s">
        <v>69</v>
      </c>
      <c r="BE228" t="s">
        <v>69</v>
      </c>
      <c r="BF228" t="s">
        <v>69</v>
      </c>
      <c r="BG228" t="s">
        <v>69</v>
      </c>
      <c r="BH228" t="s">
        <v>69</v>
      </c>
      <c r="BI228" t="s">
        <v>69</v>
      </c>
      <c r="BJ228" t="s">
        <v>2114</v>
      </c>
      <c r="BK228">
        <v>27288477</v>
      </c>
      <c r="BL228" t="s">
        <v>524</v>
      </c>
      <c r="BM228" t="s">
        <v>69</v>
      </c>
      <c r="BN228" t="s">
        <v>69</v>
      </c>
      <c r="BO228" t="s">
        <v>69</v>
      </c>
      <c r="BP228" t="s">
        <v>69</v>
      </c>
    </row>
    <row r="229" spans="1:68" x14ac:dyDescent="0.25">
      <c r="A229" t="s">
        <v>67</v>
      </c>
      <c r="B229" t="s">
        <v>2115</v>
      </c>
      <c r="C229" t="s">
        <v>69</v>
      </c>
      <c r="D229" t="s">
        <v>69</v>
      </c>
      <c r="E229" t="s">
        <v>69</v>
      </c>
      <c r="F229" t="s">
        <v>2116</v>
      </c>
      <c r="G229" t="s">
        <v>69</v>
      </c>
      <c r="H229" t="s">
        <v>69</v>
      </c>
      <c r="I229" t="s">
        <v>2117</v>
      </c>
      <c r="J229" t="s">
        <v>72</v>
      </c>
      <c r="K229" t="s">
        <v>69</v>
      </c>
      <c r="L229" t="s">
        <v>69</v>
      </c>
      <c r="M229" t="s">
        <v>69</v>
      </c>
      <c r="N229" t="s">
        <v>69</v>
      </c>
      <c r="O229" t="s">
        <v>69</v>
      </c>
      <c r="P229" t="s">
        <v>69</v>
      </c>
      <c r="Q229" t="s">
        <v>69</v>
      </c>
      <c r="R229" t="s">
        <v>69</v>
      </c>
      <c r="S229" t="s">
        <v>69</v>
      </c>
      <c r="T229" t="s">
        <v>2118</v>
      </c>
      <c r="U229" t="s">
        <v>2119</v>
      </c>
      <c r="V229" t="s">
        <v>69</v>
      </c>
      <c r="W229" t="s">
        <v>69</v>
      </c>
      <c r="X229" t="s">
        <v>69</v>
      </c>
      <c r="Y229" t="s">
        <v>69</v>
      </c>
      <c r="Z229" t="s">
        <v>2120</v>
      </c>
      <c r="AA229" t="s">
        <v>2121</v>
      </c>
      <c r="AB229" t="s">
        <v>69</v>
      </c>
      <c r="AC229" t="s">
        <v>69</v>
      </c>
      <c r="AD229" t="s">
        <v>69</v>
      </c>
      <c r="AE229" t="s">
        <v>69</v>
      </c>
      <c r="AF229">
        <v>13</v>
      </c>
      <c r="AG229">
        <v>13</v>
      </c>
      <c r="AH229" t="s">
        <v>69</v>
      </c>
      <c r="AI229" t="s">
        <v>69</v>
      </c>
      <c r="AJ229" t="s">
        <v>69</v>
      </c>
      <c r="AK229" t="s">
        <v>69</v>
      </c>
      <c r="AL229" t="s">
        <v>69</v>
      </c>
      <c r="AM229" t="s">
        <v>69</v>
      </c>
      <c r="AN229" t="s">
        <v>69</v>
      </c>
      <c r="AO229" t="s">
        <v>69</v>
      </c>
      <c r="AP229" t="s">
        <v>69</v>
      </c>
      <c r="AQ229" t="s">
        <v>69</v>
      </c>
      <c r="AR229" t="s">
        <v>229</v>
      </c>
      <c r="AS229">
        <v>2016</v>
      </c>
      <c r="AT229">
        <v>25</v>
      </c>
      <c r="AU229">
        <v>16</v>
      </c>
      <c r="AV229" t="s">
        <v>69</v>
      </c>
      <c r="AW229" t="s">
        <v>69</v>
      </c>
      <c r="AX229" t="s">
        <v>69</v>
      </c>
      <c r="AY229" t="s">
        <v>69</v>
      </c>
      <c r="AZ229">
        <v>3962</v>
      </c>
      <c r="BA229">
        <v>3973</v>
      </c>
      <c r="BB229" t="s">
        <v>69</v>
      </c>
      <c r="BC229" t="s">
        <v>2122</v>
      </c>
      <c r="BD229" t="s">
        <v>69</v>
      </c>
      <c r="BE229" t="s">
        <v>69</v>
      </c>
      <c r="BF229" t="s">
        <v>69</v>
      </c>
      <c r="BG229" t="s">
        <v>69</v>
      </c>
      <c r="BH229" t="s">
        <v>69</v>
      </c>
      <c r="BI229" t="s">
        <v>69</v>
      </c>
      <c r="BJ229" t="s">
        <v>2123</v>
      </c>
      <c r="BK229">
        <v>27314880</v>
      </c>
      <c r="BL229" t="s">
        <v>69</v>
      </c>
      <c r="BM229" t="s">
        <v>69</v>
      </c>
      <c r="BN229" t="s">
        <v>69</v>
      </c>
      <c r="BO229" t="s">
        <v>69</v>
      </c>
      <c r="BP229" t="s">
        <v>69</v>
      </c>
    </row>
    <row r="230" spans="1:68" x14ac:dyDescent="0.25">
      <c r="A230" t="s">
        <v>67</v>
      </c>
      <c r="B230" t="s">
        <v>2124</v>
      </c>
      <c r="C230" t="s">
        <v>69</v>
      </c>
      <c r="D230" t="s">
        <v>69</v>
      </c>
      <c r="E230" t="s">
        <v>69</v>
      </c>
      <c r="F230" t="s">
        <v>2125</v>
      </c>
      <c r="G230" t="s">
        <v>69</v>
      </c>
      <c r="H230" t="s">
        <v>69</v>
      </c>
      <c r="I230" t="s">
        <v>2126</v>
      </c>
      <c r="J230" t="s">
        <v>332</v>
      </c>
      <c r="K230" t="s">
        <v>69</v>
      </c>
      <c r="L230" t="s">
        <v>69</v>
      </c>
      <c r="M230" t="s">
        <v>69</v>
      </c>
      <c r="N230" t="s">
        <v>69</v>
      </c>
      <c r="O230" t="s">
        <v>69</v>
      </c>
      <c r="P230" t="s">
        <v>69</v>
      </c>
      <c r="Q230" t="s">
        <v>69</v>
      </c>
      <c r="R230" t="s">
        <v>69</v>
      </c>
      <c r="S230" t="s">
        <v>69</v>
      </c>
      <c r="T230" t="s">
        <v>2127</v>
      </c>
      <c r="U230" t="s">
        <v>2128</v>
      </c>
      <c r="V230" t="s">
        <v>69</v>
      </c>
      <c r="W230" t="s">
        <v>69</v>
      </c>
      <c r="X230" t="s">
        <v>69</v>
      </c>
      <c r="Y230" t="s">
        <v>69</v>
      </c>
      <c r="Z230" t="s">
        <v>2129</v>
      </c>
      <c r="AA230" t="s">
        <v>2130</v>
      </c>
      <c r="AB230" t="s">
        <v>69</v>
      </c>
      <c r="AC230" t="s">
        <v>69</v>
      </c>
      <c r="AD230" t="s">
        <v>69</v>
      </c>
      <c r="AE230" t="s">
        <v>69</v>
      </c>
      <c r="AF230">
        <v>16</v>
      </c>
      <c r="AG230">
        <v>20</v>
      </c>
      <c r="AH230" t="s">
        <v>69</v>
      </c>
      <c r="AI230" t="s">
        <v>69</v>
      </c>
      <c r="AJ230" t="s">
        <v>69</v>
      </c>
      <c r="AK230" t="s">
        <v>69</v>
      </c>
      <c r="AL230" t="s">
        <v>69</v>
      </c>
      <c r="AM230" t="s">
        <v>69</v>
      </c>
      <c r="AN230" t="s">
        <v>69</v>
      </c>
      <c r="AO230" t="s">
        <v>69</v>
      </c>
      <c r="AP230" t="s">
        <v>69</v>
      </c>
      <c r="AQ230" t="s">
        <v>69</v>
      </c>
      <c r="AR230" t="s">
        <v>229</v>
      </c>
      <c r="AS230">
        <v>2016</v>
      </c>
      <c r="AT230">
        <v>101</v>
      </c>
      <c r="AU230" t="s">
        <v>69</v>
      </c>
      <c r="AV230" t="s">
        <v>69</v>
      </c>
      <c r="AW230" t="s">
        <v>69</v>
      </c>
      <c r="AX230" t="s">
        <v>69</v>
      </c>
      <c r="AY230" t="s">
        <v>69</v>
      </c>
      <c r="AZ230">
        <v>303</v>
      </c>
      <c r="BA230">
        <v>313</v>
      </c>
      <c r="BB230" t="s">
        <v>69</v>
      </c>
      <c r="BC230" t="s">
        <v>2131</v>
      </c>
      <c r="BD230" t="s">
        <v>69</v>
      </c>
      <c r="BE230" t="s">
        <v>69</v>
      </c>
      <c r="BF230" t="s">
        <v>69</v>
      </c>
      <c r="BG230" t="s">
        <v>69</v>
      </c>
      <c r="BH230" t="s">
        <v>69</v>
      </c>
      <c r="BI230" t="s">
        <v>69</v>
      </c>
      <c r="BJ230" t="s">
        <v>2132</v>
      </c>
      <c r="BK230">
        <v>27233434</v>
      </c>
      <c r="BL230" t="s">
        <v>69</v>
      </c>
      <c r="BM230" t="s">
        <v>69</v>
      </c>
      <c r="BN230" t="s">
        <v>69</v>
      </c>
      <c r="BO230" t="s">
        <v>69</v>
      </c>
      <c r="BP230" t="s">
        <v>69</v>
      </c>
    </row>
    <row r="231" spans="1:68" x14ac:dyDescent="0.25">
      <c r="A231" t="s">
        <v>67</v>
      </c>
      <c r="B231" t="s">
        <v>2133</v>
      </c>
      <c r="C231" t="s">
        <v>69</v>
      </c>
      <c r="D231" t="s">
        <v>69</v>
      </c>
      <c r="E231" t="s">
        <v>69</v>
      </c>
      <c r="F231" t="s">
        <v>2134</v>
      </c>
      <c r="G231" t="s">
        <v>69</v>
      </c>
      <c r="H231" t="s">
        <v>69</v>
      </c>
      <c r="I231" t="s">
        <v>2135</v>
      </c>
      <c r="J231" t="s">
        <v>454</v>
      </c>
      <c r="K231" t="s">
        <v>69</v>
      </c>
      <c r="L231" t="s">
        <v>69</v>
      </c>
      <c r="M231" t="s">
        <v>69</v>
      </c>
      <c r="N231" t="s">
        <v>69</v>
      </c>
      <c r="O231" t="s">
        <v>69</v>
      </c>
      <c r="P231" t="s">
        <v>69</v>
      </c>
      <c r="Q231" t="s">
        <v>69</v>
      </c>
      <c r="R231" t="s">
        <v>69</v>
      </c>
      <c r="S231" t="s">
        <v>69</v>
      </c>
      <c r="T231" t="s">
        <v>69</v>
      </c>
      <c r="U231" t="s">
        <v>2136</v>
      </c>
      <c r="V231" t="s">
        <v>69</v>
      </c>
      <c r="W231" t="s">
        <v>69</v>
      </c>
      <c r="X231" t="s">
        <v>69</v>
      </c>
      <c r="Y231" t="s">
        <v>69</v>
      </c>
      <c r="Z231" t="s">
        <v>69</v>
      </c>
      <c r="AA231" t="s">
        <v>69</v>
      </c>
      <c r="AB231" t="s">
        <v>69</v>
      </c>
      <c r="AC231" t="s">
        <v>69</v>
      </c>
      <c r="AD231" t="s">
        <v>69</v>
      </c>
      <c r="AE231" t="s">
        <v>69</v>
      </c>
      <c r="AF231">
        <v>20</v>
      </c>
      <c r="AG231">
        <v>20</v>
      </c>
      <c r="AH231" t="s">
        <v>69</v>
      </c>
      <c r="AI231" t="s">
        <v>69</v>
      </c>
      <c r="AJ231" t="s">
        <v>69</v>
      </c>
      <c r="AK231" t="s">
        <v>69</v>
      </c>
      <c r="AL231" t="s">
        <v>69</v>
      </c>
      <c r="AM231" t="s">
        <v>69</v>
      </c>
      <c r="AN231" t="s">
        <v>69</v>
      </c>
      <c r="AO231" t="s">
        <v>69</v>
      </c>
      <c r="AP231" t="s">
        <v>69</v>
      </c>
      <c r="AQ231" t="s">
        <v>69</v>
      </c>
      <c r="AR231" t="s">
        <v>229</v>
      </c>
      <c r="AS231">
        <v>2016</v>
      </c>
      <c r="AT231">
        <v>12</v>
      </c>
      <c r="AU231">
        <v>8</v>
      </c>
      <c r="AV231" t="s">
        <v>69</v>
      </c>
      <c r="AW231" t="s">
        <v>69</v>
      </c>
      <c r="AX231" t="s">
        <v>69</v>
      </c>
      <c r="AY231" t="s">
        <v>69</v>
      </c>
      <c r="AZ231" t="s">
        <v>69</v>
      </c>
      <c r="BA231" t="s">
        <v>69</v>
      </c>
      <c r="BB231" t="s">
        <v>2137</v>
      </c>
      <c r="BC231" t="s">
        <v>2138</v>
      </c>
      <c r="BD231" t="s">
        <v>69</v>
      </c>
      <c r="BE231" t="s">
        <v>69</v>
      </c>
      <c r="BF231" t="s">
        <v>69</v>
      </c>
      <c r="BG231" t="s">
        <v>69</v>
      </c>
      <c r="BH231" t="s">
        <v>69</v>
      </c>
      <c r="BI231" t="s">
        <v>69</v>
      </c>
      <c r="BJ231" t="s">
        <v>2139</v>
      </c>
      <c r="BK231">
        <v>27508305</v>
      </c>
      <c r="BL231" t="s">
        <v>88</v>
      </c>
      <c r="BM231" t="s">
        <v>69</v>
      </c>
      <c r="BN231" t="s">
        <v>69</v>
      </c>
      <c r="BO231" t="s">
        <v>69</v>
      </c>
      <c r="BP231" t="s">
        <v>69</v>
      </c>
    </row>
    <row r="232" spans="1:68" x14ac:dyDescent="0.25">
      <c r="A232" t="s">
        <v>67</v>
      </c>
      <c r="B232" t="s">
        <v>2140</v>
      </c>
      <c r="C232" t="s">
        <v>69</v>
      </c>
      <c r="D232" t="s">
        <v>69</v>
      </c>
      <c r="E232" t="s">
        <v>69</v>
      </c>
      <c r="F232" t="s">
        <v>2141</v>
      </c>
      <c r="G232" t="s">
        <v>69</v>
      </c>
      <c r="H232" t="s">
        <v>69</v>
      </c>
      <c r="I232" t="s">
        <v>2142</v>
      </c>
      <c r="J232" t="s">
        <v>332</v>
      </c>
      <c r="K232" t="s">
        <v>69</v>
      </c>
      <c r="L232" t="s">
        <v>69</v>
      </c>
      <c r="M232" t="s">
        <v>69</v>
      </c>
      <c r="N232" t="s">
        <v>69</v>
      </c>
      <c r="O232" t="s">
        <v>69</v>
      </c>
      <c r="P232" t="s">
        <v>69</v>
      </c>
      <c r="Q232" t="s">
        <v>69</v>
      </c>
      <c r="R232" t="s">
        <v>69</v>
      </c>
      <c r="S232" t="s">
        <v>69</v>
      </c>
      <c r="T232" t="s">
        <v>2143</v>
      </c>
      <c r="U232" t="s">
        <v>2144</v>
      </c>
      <c r="V232" t="s">
        <v>69</v>
      </c>
      <c r="W232" t="s">
        <v>69</v>
      </c>
      <c r="X232" t="s">
        <v>69</v>
      </c>
      <c r="Y232" t="s">
        <v>69</v>
      </c>
      <c r="Z232" t="s">
        <v>69</v>
      </c>
      <c r="AA232" t="s">
        <v>2145</v>
      </c>
      <c r="AB232" t="s">
        <v>69</v>
      </c>
      <c r="AC232" t="s">
        <v>69</v>
      </c>
      <c r="AD232" t="s">
        <v>69</v>
      </c>
      <c r="AE232" t="s">
        <v>69</v>
      </c>
      <c r="AF232">
        <v>17</v>
      </c>
      <c r="AG232">
        <v>17</v>
      </c>
      <c r="AH232" t="s">
        <v>69</v>
      </c>
      <c r="AI232" t="s">
        <v>69</v>
      </c>
      <c r="AJ232" t="s">
        <v>69</v>
      </c>
      <c r="AK232" t="s">
        <v>69</v>
      </c>
      <c r="AL232" t="s">
        <v>69</v>
      </c>
      <c r="AM232" t="s">
        <v>69</v>
      </c>
      <c r="AN232" t="s">
        <v>69</v>
      </c>
      <c r="AO232" t="s">
        <v>69</v>
      </c>
      <c r="AP232" t="s">
        <v>69</v>
      </c>
      <c r="AQ232" t="s">
        <v>69</v>
      </c>
      <c r="AR232" t="s">
        <v>229</v>
      </c>
      <c r="AS232">
        <v>2016</v>
      </c>
      <c r="AT232">
        <v>101</v>
      </c>
      <c r="AU232" t="s">
        <v>69</v>
      </c>
      <c r="AV232" t="s">
        <v>69</v>
      </c>
      <c r="AW232" t="s">
        <v>69</v>
      </c>
      <c r="AX232" t="s">
        <v>69</v>
      </c>
      <c r="AY232" t="s">
        <v>69</v>
      </c>
      <c r="AZ232">
        <v>8</v>
      </c>
      <c r="BA232">
        <v>18</v>
      </c>
      <c r="BB232" t="s">
        <v>69</v>
      </c>
      <c r="BC232" t="s">
        <v>2146</v>
      </c>
      <c r="BD232" t="s">
        <v>69</v>
      </c>
      <c r="BE232" t="s">
        <v>69</v>
      </c>
      <c r="BF232" t="s">
        <v>69</v>
      </c>
      <c r="BG232" t="s">
        <v>69</v>
      </c>
      <c r="BH232" t="s">
        <v>69</v>
      </c>
      <c r="BI232" t="s">
        <v>69</v>
      </c>
      <c r="BJ232" t="s">
        <v>2147</v>
      </c>
      <c r="BK232">
        <v>27143239</v>
      </c>
      <c r="BL232" t="s">
        <v>69</v>
      </c>
      <c r="BM232" t="s">
        <v>69</v>
      </c>
      <c r="BN232" t="s">
        <v>69</v>
      </c>
      <c r="BO232" t="s">
        <v>69</v>
      </c>
      <c r="BP232" t="s">
        <v>69</v>
      </c>
    </row>
    <row r="233" spans="1:68" x14ac:dyDescent="0.25">
      <c r="A233" t="s">
        <v>67</v>
      </c>
      <c r="B233" t="s">
        <v>2148</v>
      </c>
      <c r="C233" t="s">
        <v>69</v>
      </c>
      <c r="D233" t="s">
        <v>69</v>
      </c>
      <c r="E233" t="s">
        <v>69</v>
      </c>
      <c r="F233" t="s">
        <v>2149</v>
      </c>
      <c r="G233" t="s">
        <v>69</v>
      </c>
      <c r="H233" t="s">
        <v>69</v>
      </c>
      <c r="I233" t="s">
        <v>2150</v>
      </c>
      <c r="J233" t="s">
        <v>332</v>
      </c>
      <c r="K233" t="s">
        <v>69</v>
      </c>
      <c r="L233" t="s">
        <v>69</v>
      </c>
      <c r="M233" t="s">
        <v>69</v>
      </c>
      <c r="N233" t="s">
        <v>69</v>
      </c>
      <c r="O233" t="s">
        <v>69</v>
      </c>
      <c r="P233" t="s">
        <v>69</v>
      </c>
      <c r="Q233" t="s">
        <v>69</v>
      </c>
      <c r="R233" t="s">
        <v>69</v>
      </c>
      <c r="S233" t="s">
        <v>69</v>
      </c>
      <c r="T233" t="s">
        <v>2151</v>
      </c>
      <c r="U233" t="s">
        <v>2152</v>
      </c>
      <c r="V233" t="s">
        <v>69</v>
      </c>
      <c r="W233" t="s">
        <v>69</v>
      </c>
      <c r="X233" t="s">
        <v>69</v>
      </c>
      <c r="Y233" t="s">
        <v>69</v>
      </c>
      <c r="Z233" t="s">
        <v>2153</v>
      </c>
      <c r="AA233" t="s">
        <v>2154</v>
      </c>
      <c r="AB233" t="s">
        <v>69</v>
      </c>
      <c r="AC233" t="s">
        <v>69</v>
      </c>
      <c r="AD233" t="s">
        <v>69</v>
      </c>
      <c r="AE233" t="s">
        <v>69</v>
      </c>
      <c r="AF233">
        <v>15</v>
      </c>
      <c r="AG233">
        <v>15</v>
      </c>
      <c r="AH233" t="s">
        <v>69</v>
      </c>
      <c r="AI233" t="s">
        <v>69</v>
      </c>
      <c r="AJ233" t="s">
        <v>69</v>
      </c>
      <c r="AK233" t="s">
        <v>69</v>
      </c>
      <c r="AL233" t="s">
        <v>69</v>
      </c>
      <c r="AM233" t="s">
        <v>69</v>
      </c>
      <c r="AN233" t="s">
        <v>69</v>
      </c>
      <c r="AO233" t="s">
        <v>69</v>
      </c>
      <c r="AP233" t="s">
        <v>69</v>
      </c>
      <c r="AQ233" t="s">
        <v>69</v>
      </c>
      <c r="AR233" t="s">
        <v>229</v>
      </c>
      <c r="AS233">
        <v>2016</v>
      </c>
      <c r="AT233">
        <v>101</v>
      </c>
      <c r="AU233" t="s">
        <v>69</v>
      </c>
      <c r="AV233" t="s">
        <v>69</v>
      </c>
      <c r="AW233" t="s">
        <v>69</v>
      </c>
      <c r="AX233" t="s">
        <v>69</v>
      </c>
      <c r="AY233" t="s">
        <v>69</v>
      </c>
      <c r="AZ233">
        <v>194</v>
      </c>
      <c r="BA233">
        <v>202</v>
      </c>
      <c r="BB233" t="s">
        <v>69</v>
      </c>
      <c r="BC233" t="s">
        <v>2155</v>
      </c>
      <c r="BD233" t="s">
        <v>69</v>
      </c>
      <c r="BE233" t="s">
        <v>69</v>
      </c>
      <c r="BF233" t="s">
        <v>69</v>
      </c>
      <c r="BG233" t="s">
        <v>69</v>
      </c>
      <c r="BH233" t="s">
        <v>69</v>
      </c>
      <c r="BI233" t="s">
        <v>69</v>
      </c>
      <c r="BJ233" t="s">
        <v>2156</v>
      </c>
      <c r="BK233">
        <v>27165938</v>
      </c>
      <c r="BL233" t="s">
        <v>69</v>
      </c>
      <c r="BM233" t="s">
        <v>69</v>
      </c>
      <c r="BN233" t="s">
        <v>69</v>
      </c>
      <c r="BO233" t="s">
        <v>69</v>
      </c>
      <c r="BP233" t="s">
        <v>69</v>
      </c>
    </row>
    <row r="234" spans="1:68" x14ac:dyDescent="0.25">
      <c r="A234" t="s">
        <v>67</v>
      </c>
      <c r="B234" t="s">
        <v>2157</v>
      </c>
      <c r="C234" t="s">
        <v>69</v>
      </c>
      <c r="D234" t="s">
        <v>69</v>
      </c>
      <c r="E234" t="s">
        <v>69</v>
      </c>
      <c r="F234" t="s">
        <v>2158</v>
      </c>
      <c r="G234" t="s">
        <v>69</v>
      </c>
      <c r="H234" t="s">
        <v>69</v>
      </c>
      <c r="I234" t="s">
        <v>2159</v>
      </c>
      <c r="J234" t="s">
        <v>332</v>
      </c>
      <c r="K234" t="s">
        <v>69</v>
      </c>
      <c r="L234" t="s">
        <v>69</v>
      </c>
      <c r="M234" t="s">
        <v>69</v>
      </c>
      <c r="N234" t="s">
        <v>69</v>
      </c>
      <c r="O234" t="s">
        <v>69</v>
      </c>
      <c r="P234" t="s">
        <v>69</v>
      </c>
      <c r="Q234" t="s">
        <v>69</v>
      </c>
      <c r="R234" t="s">
        <v>69</v>
      </c>
      <c r="S234" t="s">
        <v>69</v>
      </c>
      <c r="T234" t="s">
        <v>2160</v>
      </c>
      <c r="U234" t="s">
        <v>2161</v>
      </c>
      <c r="V234" t="s">
        <v>69</v>
      </c>
      <c r="W234" t="s">
        <v>69</v>
      </c>
      <c r="X234" t="s">
        <v>69</v>
      </c>
      <c r="Y234" t="s">
        <v>69</v>
      </c>
      <c r="Z234" t="s">
        <v>2162</v>
      </c>
      <c r="AA234" t="s">
        <v>2163</v>
      </c>
      <c r="AB234" t="s">
        <v>69</v>
      </c>
      <c r="AC234" t="s">
        <v>69</v>
      </c>
      <c r="AD234" t="s">
        <v>69</v>
      </c>
      <c r="AE234" t="s">
        <v>69</v>
      </c>
      <c r="AF234">
        <v>8</v>
      </c>
      <c r="AG234">
        <v>8</v>
      </c>
      <c r="AH234" t="s">
        <v>69</v>
      </c>
      <c r="AI234" t="s">
        <v>69</v>
      </c>
      <c r="AJ234" t="s">
        <v>69</v>
      </c>
      <c r="AK234" t="s">
        <v>69</v>
      </c>
      <c r="AL234" t="s">
        <v>69</v>
      </c>
      <c r="AM234" t="s">
        <v>69</v>
      </c>
      <c r="AN234" t="s">
        <v>69</v>
      </c>
      <c r="AO234" t="s">
        <v>69</v>
      </c>
      <c r="AP234" t="s">
        <v>69</v>
      </c>
      <c r="AQ234" t="s">
        <v>69</v>
      </c>
      <c r="AR234" t="s">
        <v>229</v>
      </c>
      <c r="AS234">
        <v>2016</v>
      </c>
      <c r="AT234">
        <v>101</v>
      </c>
      <c r="AU234" t="s">
        <v>69</v>
      </c>
      <c r="AV234" t="s">
        <v>69</v>
      </c>
      <c r="AW234" t="s">
        <v>69</v>
      </c>
      <c r="AX234" t="s">
        <v>69</v>
      </c>
      <c r="AY234" t="s">
        <v>69</v>
      </c>
      <c r="AZ234">
        <v>294</v>
      </c>
      <c r="BA234">
        <v>302</v>
      </c>
      <c r="BB234" t="s">
        <v>69</v>
      </c>
      <c r="BC234" t="s">
        <v>2164</v>
      </c>
      <c r="BD234" t="s">
        <v>69</v>
      </c>
      <c r="BE234" t="s">
        <v>69</v>
      </c>
      <c r="BF234" t="s">
        <v>69</v>
      </c>
      <c r="BG234" t="s">
        <v>69</v>
      </c>
      <c r="BH234" t="s">
        <v>69</v>
      </c>
      <c r="BI234" t="s">
        <v>69</v>
      </c>
      <c r="BJ234" t="s">
        <v>2165</v>
      </c>
      <c r="BK234">
        <v>27126184</v>
      </c>
      <c r="BL234" t="s">
        <v>524</v>
      </c>
      <c r="BM234" t="s">
        <v>69</v>
      </c>
      <c r="BN234" t="s">
        <v>69</v>
      </c>
      <c r="BO234" t="s">
        <v>69</v>
      </c>
      <c r="BP234" t="s">
        <v>69</v>
      </c>
    </row>
    <row r="235" spans="1:68" x14ac:dyDescent="0.25">
      <c r="A235" t="s">
        <v>67</v>
      </c>
      <c r="B235" t="s">
        <v>2166</v>
      </c>
      <c r="C235" t="s">
        <v>69</v>
      </c>
      <c r="D235" t="s">
        <v>69</v>
      </c>
      <c r="E235" t="s">
        <v>69</v>
      </c>
      <c r="F235" t="s">
        <v>2167</v>
      </c>
      <c r="G235" t="s">
        <v>69</v>
      </c>
      <c r="H235" t="s">
        <v>69</v>
      </c>
      <c r="I235" t="s">
        <v>2168</v>
      </c>
      <c r="J235" t="s">
        <v>394</v>
      </c>
      <c r="K235" t="s">
        <v>69</v>
      </c>
      <c r="L235" t="s">
        <v>69</v>
      </c>
      <c r="M235" t="s">
        <v>69</v>
      </c>
      <c r="N235" t="s">
        <v>69</v>
      </c>
      <c r="O235" t="s">
        <v>69</v>
      </c>
      <c r="P235" t="s">
        <v>69</v>
      </c>
      <c r="Q235" t="s">
        <v>69</v>
      </c>
      <c r="R235" t="s">
        <v>69</v>
      </c>
      <c r="S235" t="s">
        <v>69</v>
      </c>
      <c r="T235" t="s">
        <v>2169</v>
      </c>
      <c r="U235" t="s">
        <v>2170</v>
      </c>
      <c r="V235" t="s">
        <v>69</v>
      </c>
      <c r="W235" t="s">
        <v>69</v>
      </c>
      <c r="X235" t="s">
        <v>69</v>
      </c>
      <c r="Y235" t="s">
        <v>69</v>
      </c>
      <c r="Z235" t="s">
        <v>2171</v>
      </c>
      <c r="AA235" t="s">
        <v>2172</v>
      </c>
      <c r="AB235" t="s">
        <v>69</v>
      </c>
      <c r="AC235" t="s">
        <v>69</v>
      </c>
      <c r="AD235" t="s">
        <v>69</v>
      </c>
      <c r="AE235" t="s">
        <v>69</v>
      </c>
      <c r="AF235">
        <v>57</v>
      </c>
      <c r="AG235">
        <v>59</v>
      </c>
      <c r="AH235" t="s">
        <v>69</v>
      </c>
      <c r="AI235" t="s">
        <v>69</v>
      </c>
      <c r="AJ235" t="s">
        <v>69</v>
      </c>
      <c r="AK235" t="s">
        <v>69</v>
      </c>
      <c r="AL235" t="s">
        <v>69</v>
      </c>
      <c r="AM235" t="s">
        <v>69</v>
      </c>
      <c r="AN235" t="s">
        <v>69</v>
      </c>
      <c r="AO235" t="s">
        <v>69</v>
      </c>
      <c r="AP235" t="s">
        <v>69</v>
      </c>
      <c r="AQ235" t="s">
        <v>69</v>
      </c>
      <c r="AR235" t="s">
        <v>2173</v>
      </c>
      <c r="AS235">
        <v>2016</v>
      </c>
      <c r="AT235">
        <v>113</v>
      </c>
      <c r="AU235">
        <v>29</v>
      </c>
      <c r="AV235" t="s">
        <v>69</v>
      </c>
      <c r="AW235" t="s">
        <v>69</v>
      </c>
      <c r="AX235" t="s">
        <v>69</v>
      </c>
      <c r="AY235" t="s">
        <v>69</v>
      </c>
      <c r="AZ235">
        <v>8025</v>
      </c>
      <c r="BA235">
        <v>8032</v>
      </c>
      <c r="BB235" t="s">
        <v>69</v>
      </c>
      <c r="BC235" t="s">
        <v>2174</v>
      </c>
      <c r="BD235" t="s">
        <v>69</v>
      </c>
      <c r="BE235" t="s">
        <v>69</v>
      </c>
      <c r="BF235" t="s">
        <v>69</v>
      </c>
      <c r="BG235" t="s">
        <v>69</v>
      </c>
      <c r="BH235" t="s">
        <v>69</v>
      </c>
      <c r="BI235" t="s">
        <v>69</v>
      </c>
      <c r="BJ235" t="s">
        <v>2175</v>
      </c>
      <c r="BK235">
        <v>27432956</v>
      </c>
      <c r="BL235" t="s">
        <v>662</v>
      </c>
      <c r="BM235" t="s">
        <v>69</v>
      </c>
      <c r="BN235" t="s">
        <v>69</v>
      </c>
      <c r="BO235" t="s">
        <v>69</v>
      </c>
      <c r="BP235" t="s">
        <v>69</v>
      </c>
    </row>
    <row r="236" spans="1:68" x14ac:dyDescent="0.25">
      <c r="A236" t="s">
        <v>67</v>
      </c>
      <c r="B236" t="s">
        <v>2176</v>
      </c>
      <c r="C236" t="s">
        <v>69</v>
      </c>
      <c r="D236" t="s">
        <v>69</v>
      </c>
      <c r="E236" t="s">
        <v>69</v>
      </c>
      <c r="F236" t="s">
        <v>2177</v>
      </c>
      <c r="G236" t="s">
        <v>69</v>
      </c>
      <c r="H236" t="s">
        <v>69</v>
      </c>
      <c r="I236" t="s">
        <v>2178</v>
      </c>
      <c r="J236" t="s">
        <v>2179</v>
      </c>
      <c r="K236" t="s">
        <v>69</v>
      </c>
      <c r="L236" t="s">
        <v>69</v>
      </c>
      <c r="M236" t="s">
        <v>69</v>
      </c>
      <c r="N236" t="s">
        <v>69</v>
      </c>
      <c r="O236" t="s">
        <v>69</v>
      </c>
      <c r="P236" t="s">
        <v>69</v>
      </c>
      <c r="Q236" t="s">
        <v>69</v>
      </c>
      <c r="R236" t="s">
        <v>69</v>
      </c>
      <c r="S236" t="s">
        <v>69</v>
      </c>
      <c r="T236" t="s">
        <v>2180</v>
      </c>
      <c r="U236" t="s">
        <v>2181</v>
      </c>
      <c r="V236" t="s">
        <v>69</v>
      </c>
      <c r="W236" t="s">
        <v>69</v>
      </c>
      <c r="X236" t="s">
        <v>69</v>
      </c>
      <c r="Y236" t="s">
        <v>69</v>
      </c>
      <c r="Z236" t="s">
        <v>2182</v>
      </c>
      <c r="AA236" t="s">
        <v>2183</v>
      </c>
      <c r="AB236" t="s">
        <v>69</v>
      </c>
      <c r="AC236" t="s">
        <v>69</v>
      </c>
      <c r="AD236" t="s">
        <v>69</v>
      </c>
      <c r="AE236" t="s">
        <v>69</v>
      </c>
      <c r="AF236">
        <v>13</v>
      </c>
      <c r="AG236">
        <v>13</v>
      </c>
      <c r="AH236" t="s">
        <v>69</v>
      </c>
      <c r="AI236" t="s">
        <v>69</v>
      </c>
      <c r="AJ236" t="s">
        <v>69</v>
      </c>
      <c r="AK236" t="s">
        <v>69</v>
      </c>
      <c r="AL236" t="s">
        <v>69</v>
      </c>
      <c r="AM236" t="s">
        <v>69</v>
      </c>
      <c r="AN236" t="s">
        <v>69</v>
      </c>
      <c r="AO236" t="s">
        <v>69</v>
      </c>
      <c r="AP236" t="s">
        <v>69</v>
      </c>
      <c r="AQ236" t="s">
        <v>69</v>
      </c>
      <c r="AR236" t="s">
        <v>2173</v>
      </c>
      <c r="AS236">
        <v>2016</v>
      </c>
      <c r="AT236">
        <v>371</v>
      </c>
      <c r="AU236">
        <v>1699</v>
      </c>
      <c r="AV236" t="s">
        <v>69</v>
      </c>
      <c r="AW236" t="s">
        <v>69</v>
      </c>
      <c r="AX236" t="s">
        <v>69</v>
      </c>
      <c r="AY236" t="s">
        <v>69</v>
      </c>
      <c r="AZ236" t="s">
        <v>69</v>
      </c>
      <c r="BA236" t="s">
        <v>69</v>
      </c>
      <c r="BB236">
        <v>20150138</v>
      </c>
      <c r="BC236" t="s">
        <v>2184</v>
      </c>
      <c r="BD236" t="s">
        <v>69</v>
      </c>
      <c r="BE236" t="s">
        <v>69</v>
      </c>
      <c r="BF236" t="s">
        <v>69</v>
      </c>
      <c r="BG236" t="s">
        <v>69</v>
      </c>
      <c r="BH236" t="s">
        <v>69</v>
      </c>
      <c r="BI236" t="s">
        <v>69</v>
      </c>
      <c r="BJ236" t="s">
        <v>2185</v>
      </c>
      <c r="BK236">
        <v>27325835</v>
      </c>
      <c r="BL236" t="s">
        <v>662</v>
      </c>
      <c r="BM236" t="s">
        <v>69</v>
      </c>
      <c r="BN236" t="s">
        <v>69</v>
      </c>
      <c r="BO236" t="s">
        <v>69</v>
      </c>
      <c r="BP236" t="s">
        <v>69</v>
      </c>
    </row>
    <row r="237" spans="1:68" x14ac:dyDescent="0.25">
      <c r="A237" t="s">
        <v>67</v>
      </c>
      <c r="B237" t="s">
        <v>2186</v>
      </c>
      <c r="C237" t="s">
        <v>69</v>
      </c>
      <c r="D237" t="s">
        <v>69</v>
      </c>
      <c r="E237" t="s">
        <v>69</v>
      </c>
      <c r="F237" t="s">
        <v>2187</v>
      </c>
      <c r="G237" t="s">
        <v>69</v>
      </c>
      <c r="H237" t="s">
        <v>69</v>
      </c>
      <c r="I237" t="s">
        <v>2188</v>
      </c>
      <c r="J237" t="s">
        <v>416</v>
      </c>
      <c r="K237" t="s">
        <v>69</v>
      </c>
      <c r="L237" t="s">
        <v>69</v>
      </c>
      <c r="M237" t="s">
        <v>69</v>
      </c>
      <c r="N237" t="s">
        <v>69</v>
      </c>
      <c r="O237" t="s">
        <v>69</v>
      </c>
      <c r="P237" t="s">
        <v>69</v>
      </c>
      <c r="Q237" t="s">
        <v>69</v>
      </c>
      <c r="R237" t="s">
        <v>69</v>
      </c>
      <c r="S237" t="s">
        <v>69</v>
      </c>
      <c r="T237" t="s">
        <v>2189</v>
      </c>
      <c r="U237" t="s">
        <v>2190</v>
      </c>
      <c r="V237" t="s">
        <v>69</v>
      </c>
      <c r="W237" t="s">
        <v>69</v>
      </c>
      <c r="X237" t="s">
        <v>69</v>
      </c>
      <c r="Y237" t="s">
        <v>69</v>
      </c>
      <c r="Z237" t="s">
        <v>2191</v>
      </c>
      <c r="AA237" t="s">
        <v>2192</v>
      </c>
      <c r="AB237" t="s">
        <v>69</v>
      </c>
      <c r="AC237" t="s">
        <v>69</v>
      </c>
      <c r="AD237" t="s">
        <v>69</v>
      </c>
      <c r="AE237" t="s">
        <v>69</v>
      </c>
      <c r="AF237">
        <v>40</v>
      </c>
      <c r="AG237">
        <v>40</v>
      </c>
      <c r="AH237" t="s">
        <v>69</v>
      </c>
      <c r="AI237" t="s">
        <v>69</v>
      </c>
      <c r="AJ237" t="s">
        <v>69</v>
      </c>
      <c r="AK237" t="s">
        <v>69</v>
      </c>
      <c r="AL237" t="s">
        <v>69</v>
      </c>
      <c r="AM237" t="s">
        <v>69</v>
      </c>
      <c r="AN237" t="s">
        <v>69</v>
      </c>
      <c r="AO237" t="s">
        <v>69</v>
      </c>
      <c r="AP237" t="s">
        <v>69</v>
      </c>
      <c r="AQ237" t="s">
        <v>69</v>
      </c>
      <c r="AR237" t="s">
        <v>306</v>
      </c>
      <c r="AS237">
        <v>2016</v>
      </c>
      <c r="AT237">
        <v>33</v>
      </c>
      <c r="AU237">
        <v>7</v>
      </c>
      <c r="AV237" t="s">
        <v>69</v>
      </c>
      <c r="AW237" t="s">
        <v>69</v>
      </c>
      <c r="AX237" t="s">
        <v>69</v>
      </c>
      <c r="AY237" t="s">
        <v>69</v>
      </c>
      <c r="AZ237">
        <v>1754</v>
      </c>
      <c r="BA237">
        <v>1767</v>
      </c>
      <c r="BB237" t="s">
        <v>69</v>
      </c>
      <c r="BC237" t="s">
        <v>2193</v>
      </c>
      <c r="BD237" t="s">
        <v>69</v>
      </c>
      <c r="BE237" t="s">
        <v>69</v>
      </c>
      <c r="BF237" t="s">
        <v>69</v>
      </c>
      <c r="BG237" t="s">
        <v>69</v>
      </c>
      <c r="BH237" t="s">
        <v>69</v>
      </c>
      <c r="BI237" t="s">
        <v>69</v>
      </c>
      <c r="BJ237" t="s">
        <v>2194</v>
      </c>
      <c r="BK237">
        <v>26983554</v>
      </c>
      <c r="BL237" t="s">
        <v>191</v>
      </c>
      <c r="BM237" t="s">
        <v>69</v>
      </c>
      <c r="BN237" t="s">
        <v>69</v>
      </c>
      <c r="BO237" t="s">
        <v>69</v>
      </c>
      <c r="BP237" t="s">
        <v>69</v>
      </c>
    </row>
    <row r="238" spans="1:68" x14ac:dyDescent="0.25">
      <c r="A238" t="s">
        <v>67</v>
      </c>
      <c r="B238" t="s">
        <v>2195</v>
      </c>
      <c r="C238" t="s">
        <v>69</v>
      </c>
      <c r="D238" t="s">
        <v>69</v>
      </c>
      <c r="E238" t="s">
        <v>69</v>
      </c>
      <c r="F238" t="s">
        <v>2196</v>
      </c>
      <c r="G238" t="s">
        <v>69</v>
      </c>
      <c r="H238" t="s">
        <v>69</v>
      </c>
      <c r="I238" t="s">
        <v>2197</v>
      </c>
      <c r="J238" t="s">
        <v>2198</v>
      </c>
      <c r="K238" t="s">
        <v>69</v>
      </c>
      <c r="L238" t="s">
        <v>69</v>
      </c>
      <c r="M238" t="s">
        <v>69</v>
      </c>
      <c r="N238" t="s">
        <v>69</v>
      </c>
      <c r="O238" t="s">
        <v>69</v>
      </c>
      <c r="P238" t="s">
        <v>69</v>
      </c>
      <c r="Q238" t="s">
        <v>69</v>
      </c>
      <c r="R238" t="s">
        <v>69</v>
      </c>
      <c r="S238" t="s">
        <v>69</v>
      </c>
      <c r="T238" t="s">
        <v>2199</v>
      </c>
      <c r="U238" t="s">
        <v>2200</v>
      </c>
      <c r="V238" t="s">
        <v>69</v>
      </c>
      <c r="W238" t="s">
        <v>69</v>
      </c>
      <c r="X238" t="s">
        <v>69</v>
      </c>
      <c r="Y238" t="s">
        <v>69</v>
      </c>
      <c r="Z238" t="s">
        <v>2201</v>
      </c>
      <c r="AA238" t="s">
        <v>2202</v>
      </c>
      <c r="AB238" t="s">
        <v>69</v>
      </c>
      <c r="AC238" t="s">
        <v>69</v>
      </c>
      <c r="AD238" t="s">
        <v>69</v>
      </c>
      <c r="AE238" t="s">
        <v>69</v>
      </c>
      <c r="AF238">
        <v>8</v>
      </c>
      <c r="AG238">
        <v>8</v>
      </c>
      <c r="AH238" t="s">
        <v>69</v>
      </c>
      <c r="AI238" t="s">
        <v>69</v>
      </c>
      <c r="AJ238" t="s">
        <v>69</v>
      </c>
      <c r="AK238" t="s">
        <v>69</v>
      </c>
      <c r="AL238" t="s">
        <v>69</v>
      </c>
      <c r="AM238" t="s">
        <v>69</v>
      </c>
      <c r="AN238" t="s">
        <v>69</v>
      </c>
      <c r="AO238" t="s">
        <v>69</v>
      </c>
      <c r="AP238" t="s">
        <v>69</v>
      </c>
      <c r="AQ238" t="s">
        <v>69</v>
      </c>
      <c r="AR238" t="s">
        <v>306</v>
      </c>
      <c r="AS238">
        <v>2016</v>
      </c>
      <c r="AT238">
        <v>2</v>
      </c>
      <c r="AU238">
        <v>2</v>
      </c>
      <c r="AV238" t="s">
        <v>69</v>
      </c>
      <c r="AW238" t="s">
        <v>69</v>
      </c>
      <c r="AX238" t="s">
        <v>69</v>
      </c>
      <c r="AY238" t="s">
        <v>69</v>
      </c>
      <c r="AZ238" t="s">
        <v>69</v>
      </c>
      <c r="BA238" t="s">
        <v>69</v>
      </c>
      <c r="BB238" t="s">
        <v>2203</v>
      </c>
      <c r="BC238" t="s">
        <v>2204</v>
      </c>
      <c r="BD238" t="s">
        <v>69</v>
      </c>
      <c r="BE238" t="s">
        <v>69</v>
      </c>
      <c r="BF238" t="s">
        <v>69</v>
      </c>
      <c r="BG238" t="s">
        <v>69</v>
      </c>
      <c r="BH238" t="s">
        <v>69</v>
      </c>
      <c r="BI238" t="s">
        <v>69</v>
      </c>
      <c r="BJ238" t="s">
        <v>2205</v>
      </c>
      <c r="BK238">
        <v>27774306</v>
      </c>
      <c r="BL238" t="s">
        <v>88</v>
      </c>
      <c r="BM238" t="s">
        <v>69</v>
      </c>
      <c r="BN238" t="s">
        <v>69</v>
      </c>
      <c r="BO238" t="s">
        <v>69</v>
      </c>
      <c r="BP238" t="s">
        <v>69</v>
      </c>
    </row>
    <row r="239" spans="1:68" x14ac:dyDescent="0.25">
      <c r="A239" t="s">
        <v>67</v>
      </c>
      <c r="B239" t="s">
        <v>2206</v>
      </c>
      <c r="C239" t="s">
        <v>69</v>
      </c>
      <c r="D239" t="s">
        <v>69</v>
      </c>
      <c r="E239" t="s">
        <v>69</v>
      </c>
      <c r="F239" t="s">
        <v>2207</v>
      </c>
      <c r="G239" t="s">
        <v>69</v>
      </c>
      <c r="H239" t="s">
        <v>69</v>
      </c>
      <c r="I239" t="s">
        <v>2208</v>
      </c>
      <c r="J239" t="s">
        <v>1302</v>
      </c>
      <c r="K239" t="s">
        <v>69</v>
      </c>
      <c r="L239" t="s">
        <v>69</v>
      </c>
      <c r="M239" t="s">
        <v>69</v>
      </c>
      <c r="N239" t="s">
        <v>69</v>
      </c>
      <c r="O239" t="s">
        <v>69</v>
      </c>
      <c r="P239" t="s">
        <v>69</v>
      </c>
      <c r="Q239" t="s">
        <v>69</v>
      </c>
      <c r="R239" t="s">
        <v>69</v>
      </c>
      <c r="S239" t="s">
        <v>69</v>
      </c>
      <c r="T239" t="s">
        <v>2209</v>
      </c>
      <c r="U239" t="s">
        <v>2210</v>
      </c>
      <c r="V239" t="s">
        <v>69</v>
      </c>
      <c r="W239" t="s">
        <v>69</v>
      </c>
      <c r="X239" t="s">
        <v>69</v>
      </c>
      <c r="Y239" t="s">
        <v>69</v>
      </c>
      <c r="Z239" t="s">
        <v>69</v>
      </c>
      <c r="AA239" t="s">
        <v>2211</v>
      </c>
      <c r="AB239" t="s">
        <v>69</v>
      </c>
      <c r="AC239" t="s">
        <v>69</v>
      </c>
      <c r="AD239" t="s">
        <v>69</v>
      </c>
      <c r="AE239" t="s">
        <v>69</v>
      </c>
      <c r="AF239">
        <v>6</v>
      </c>
      <c r="AG239">
        <v>7</v>
      </c>
      <c r="AH239" t="s">
        <v>69</v>
      </c>
      <c r="AI239" t="s">
        <v>69</v>
      </c>
      <c r="AJ239" t="s">
        <v>69</v>
      </c>
      <c r="AK239" t="s">
        <v>69</v>
      </c>
      <c r="AL239" t="s">
        <v>69</v>
      </c>
      <c r="AM239" t="s">
        <v>69</v>
      </c>
      <c r="AN239" t="s">
        <v>69</v>
      </c>
      <c r="AO239" t="s">
        <v>69</v>
      </c>
      <c r="AP239" t="s">
        <v>69</v>
      </c>
      <c r="AQ239" t="s">
        <v>69</v>
      </c>
      <c r="AR239" t="s">
        <v>317</v>
      </c>
      <c r="AS239">
        <v>2016</v>
      </c>
      <c r="AT239">
        <v>17</v>
      </c>
      <c r="AU239">
        <v>3</v>
      </c>
      <c r="AV239" t="s">
        <v>69</v>
      </c>
      <c r="AW239" t="s">
        <v>69</v>
      </c>
      <c r="AX239" t="s">
        <v>69</v>
      </c>
      <c r="AY239" t="s">
        <v>69</v>
      </c>
      <c r="AZ239">
        <v>715</v>
      </c>
      <c r="BA239">
        <v>725</v>
      </c>
      <c r="BB239" t="s">
        <v>69</v>
      </c>
      <c r="BC239" t="s">
        <v>2212</v>
      </c>
      <c r="BD239" t="s">
        <v>69</v>
      </c>
      <c r="BE239" t="s">
        <v>69</v>
      </c>
      <c r="BF239" t="s">
        <v>69</v>
      </c>
      <c r="BG239" t="s">
        <v>69</v>
      </c>
      <c r="BH239" t="s">
        <v>69</v>
      </c>
      <c r="BI239" t="s">
        <v>69</v>
      </c>
      <c r="BJ239" t="s">
        <v>2213</v>
      </c>
      <c r="BK239" t="s">
        <v>69</v>
      </c>
      <c r="BL239" t="s">
        <v>69</v>
      </c>
      <c r="BM239" t="s">
        <v>69</v>
      </c>
      <c r="BN239" t="s">
        <v>69</v>
      </c>
      <c r="BO239" t="s">
        <v>69</v>
      </c>
      <c r="BP239" t="s">
        <v>69</v>
      </c>
    </row>
    <row r="240" spans="1:68" x14ac:dyDescent="0.25">
      <c r="A240" t="s">
        <v>67</v>
      </c>
      <c r="B240" t="s">
        <v>2214</v>
      </c>
      <c r="C240" t="s">
        <v>69</v>
      </c>
      <c r="D240" t="s">
        <v>69</v>
      </c>
      <c r="E240" t="s">
        <v>69</v>
      </c>
      <c r="F240" t="s">
        <v>2215</v>
      </c>
      <c r="G240" t="s">
        <v>69</v>
      </c>
      <c r="H240" t="s">
        <v>69</v>
      </c>
      <c r="I240" t="s">
        <v>2216</v>
      </c>
      <c r="J240" t="s">
        <v>332</v>
      </c>
      <c r="K240" t="s">
        <v>69</v>
      </c>
      <c r="L240" t="s">
        <v>69</v>
      </c>
      <c r="M240" t="s">
        <v>69</v>
      </c>
      <c r="N240" t="s">
        <v>69</v>
      </c>
      <c r="O240" t="s">
        <v>69</v>
      </c>
      <c r="P240" t="s">
        <v>69</v>
      </c>
      <c r="Q240" t="s">
        <v>69</v>
      </c>
      <c r="R240" t="s">
        <v>69</v>
      </c>
      <c r="S240" t="s">
        <v>69</v>
      </c>
      <c r="T240" t="s">
        <v>2217</v>
      </c>
      <c r="U240" t="s">
        <v>2218</v>
      </c>
      <c r="V240" t="s">
        <v>69</v>
      </c>
      <c r="W240" t="s">
        <v>69</v>
      </c>
      <c r="X240" t="s">
        <v>69</v>
      </c>
      <c r="Y240" t="s">
        <v>69</v>
      </c>
      <c r="Z240" t="s">
        <v>2219</v>
      </c>
      <c r="AA240" t="s">
        <v>2220</v>
      </c>
      <c r="AB240" t="s">
        <v>69</v>
      </c>
      <c r="AC240" t="s">
        <v>69</v>
      </c>
      <c r="AD240" t="s">
        <v>69</v>
      </c>
      <c r="AE240" t="s">
        <v>69</v>
      </c>
      <c r="AF240">
        <v>14</v>
      </c>
      <c r="AG240">
        <v>14</v>
      </c>
      <c r="AH240" t="s">
        <v>69</v>
      </c>
      <c r="AI240" t="s">
        <v>69</v>
      </c>
      <c r="AJ240" t="s">
        <v>69</v>
      </c>
      <c r="AK240" t="s">
        <v>69</v>
      </c>
      <c r="AL240" t="s">
        <v>69</v>
      </c>
      <c r="AM240" t="s">
        <v>69</v>
      </c>
      <c r="AN240" t="s">
        <v>69</v>
      </c>
      <c r="AO240" t="s">
        <v>69</v>
      </c>
      <c r="AP240" t="s">
        <v>69</v>
      </c>
      <c r="AQ240" t="s">
        <v>69</v>
      </c>
      <c r="AR240" t="s">
        <v>317</v>
      </c>
      <c r="AS240">
        <v>2016</v>
      </c>
      <c r="AT240">
        <v>99</v>
      </c>
      <c r="AU240" t="s">
        <v>69</v>
      </c>
      <c r="AV240" t="s">
        <v>69</v>
      </c>
      <c r="AW240" t="s">
        <v>69</v>
      </c>
      <c r="AX240" t="s">
        <v>69</v>
      </c>
      <c r="AY240" t="s">
        <v>69</v>
      </c>
      <c r="AZ240">
        <v>76</v>
      </c>
      <c r="BA240">
        <v>88</v>
      </c>
      <c r="BB240" t="s">
        <v>69</v>
      </c>
      <c r="BC240" t="s">
        <v>2221</v>
      </c>
      <c r="BD240" t="s">
        <v>69</v>
      </c>
      <c r="BE240" t="s">
        <v>69</v>
      </c>
      <c r="BF240" t="s">
        <v>69</v>
      </c>
      <c r="BG240" t="s">
        <v>69</v>
      </c>
      <c r="BH240" t="s">
        <v>69</v>
      </c>
      <c r="BI240" t="s">
        <v>69</v>
      </c>
      <c r="BJ240" t="s">
        <v>2222</v>
      </c>
      <c r="BK240">
        <v>26988412</v>
      </c>
      <c r="BL240" t="s">
        <v>69</v>
      </c>
      <c r="BM240" t="s">
        <v>69</v>
      </c>
      <c r="BN240" t="s">
        <v>69</v>
      </c>
      <c r="BO240" t="s">
        <v>69</v>
      </c>
      <c r="BP240" t="s">
        <v>69</v>
      </c>
    </row>
    <row r="241" spans="1:68" x14ac:dyDescent="0.25">
      <c r="A241" t="s">
        <v>67</v>
      </c>
      <c r="B241" t="s">
        <v>2223</v>
      </c>
      <c r="C241" t="s">
        <v>69</v>
      </c>
      <c r="D241" t="s">
        <v>69</v>
      </c>
      <c r="E241" t="s">
        <v>69</v>
      </c>
      <c r="F241" t="s">
        <v>2224</v>
      </c>
      <c r="G241" t="s">
        <v>69</v>
      </c>
      <c r="H241" t="s">
        <v>69</v>
      </c>
      <c r="I241" t="s">
        <v>2225</v>
      </c>
      <c r="J241" t="s">
        <v>2226</v>
      </c>
      <c r="K241" t="s">
        <v>69</v>
      </c>
      <c r="L241" t="s">
        <v>69</v>
      </c>
      <c r="M241" t="s">
        <v>69</v>
      </c>
      <c r="N241" t="s">
        <v>69</v>
      </c>
      <c r="O241" t="s">
        <v>69</v>
      </c>
      <c r="P241" t="s">
        <v>69</v>
      </c>
      <c r="Q241" t="s">
        <v>69</v>
      </c>
      <c r="R241" t="s">
        <v>69</v>
      </c>
      <c r="S241" t="s">
        <v>69</v>
      </c>
      <c r="T241" t="s">
        <v>2227</v>
      </c>
      <c r="U241" t="s">
        <v>2228</v>
      </c>
      <c r="V241" t="s">
        <v>69</v>
      </c>
      <c r="W241" t="s">
        <v>69</v>
      </c>
      <c r="X241" t="s">
        <v>69</v>
      </c>
      <c r="Y241" t="s">
        <v>69</v>
      </c>
      <c r="Z241" t="s">
        <v>2229</v>
      </c>
      <c r="AA241" t="s">
        <v>2230</v>
      </c>
      <c r="AB241" t="s">
        <v>69</v>
      </c>
      <c r="AC241" t="s">
        <v>69</v>
      </c>
      <c r="AD241" t="s">
        <v>69</v>
      </c>
      <c r="AE241" t="s">
        <v>69</v>
      </c>
      <c r="AF241">
        <v>8</v>
      </c>
      <c r="AG241">
        <v>8</v>
      </c>
      <c r="AH241" t="s">
        <v>69</v>
      </c>
      <c r="AI241" t="s">
        <v>69</v>
      </c>
      <c r="AJ241" t="s">
        <v>69</v>
      </c>
      <c r="AK241" t="s">
        <v>69</v>
      </c>
      <c r="AL241" t="s">
        <v>69</v>
      </c>
      <c r="AM241" t="s">
        <v>69</v>
      </c>
      <c r="AN241" t="s">
        <v>69</v>
      </c>
      <c r="AO241" t="s">
        <v>69</v>
      </c>
      <c r="AP241" t="s">
        <v>69</v>
      </c>
      <c r="AQ241" t="s">
        <v>69</v>
      </c>
      <c r="AR241" t="s">
        <v>361</v>
      </c>
      <c r="AS241">
        <v>2016</v>
      </c>
      <c r="AT241">
        <v>302</v>
      </c>
      <c r="AU241">
        <v>5</v>
      </c>
      <c r="AV241" t="s">
        <v>69</v>
      </c>
      <c r="AW241" t="s">
        <v>69</v>
      </c>
      <c r="AX241" t="s">
        <v>69</v>
      </c>
      <c r="AY241" t="s">
        <v>69</v>
      </c>
      <c r="AZ241">
        <v>493</v>
      </c>
      <c r="BA241">
        <v>513</v>
      </c>
      <c r="BB241" t="s">
        <v>69</v>
      </c>
      <c r="BC241" t="s">
        <v>2231</v>
      </c>
      <c r="BD241" t="s">
        <v>69</v>
      </c>
      <c r="BE241" t="s">
        <v>69</v>
      </c>
      <c r="BF241" t="s">
        <v>69</v>
      </c>
      <c r="BG241" t="s">
        <v>69</v>
      </c>
      <c r="BH241" t="s">
        <v>69</v>
      </c>
      <c r="BI241" t="s">
        <v>69</v>
      </c>
      <c r="BJ241" t="s">
        <v>2232</v>
      </c>
      <c r="BK241" t="s">
        <v>69</v>
      </c>
      <c r="BL241" t="s">
        <v>69</v>
      </c>
      <c r="BM241" t="s">
        <v>69</v>
      </c>
      <c r="BN241" t="s">
        <v>69</v>
      </c>
      <c r="BO241" t="s">
        <v>69</v>
      </c>
      <c r="BP241" t="s">
        <v>69</v>
      </c>
    </row>
    <row r="242" spans="1:68" x14ac:dyDescent="0.25">
      <c r="A242" t="s">
        <v>67</v>
      </c>
      <c r="B242" t="s">
        <v>2233</v>
      </c>
      <c r="C242" t="s">
        <v>69</v>
      </c>
      <c r="D242" t="s">
        <v>69</v>
      </c>
      <c r="E242" t="s">
        <v>69</v>
      </c>
      <c r="F242" t="s">
        <v>2234</v>
      </c>
      <c r="G242" t="s">
        <v>69</v>
      </c>
      <c r="H242" t="s">
        <v>69</v>
      </c>
      <c r="I242" t="s">
        <v>2235</v>
      </c>
      <c r="J242" t="s">
        <v>544</v>
      </c>
      <c r="K242" t="s">
        <v>69</v>
      </c>
      <c r="L242" t="s">
        <v>69</v>
      </c>
      <c r="M242" t="s">
        <v>69</v>
      </c>
      <c r="N242" t="s">
        <v>69</v>
      </c>
      <c r="O242" t="s">
        <v>69</v>
      </c>
      <c r="P242" t="s">
        <v>69</v>
      </c>
      <c r="Q242" t="s">
        <v>69</v>
      </c>
      <c r="R242" t="s">
        <v>69</v>
      </c>
      <c r="S242" t="s">
        <v>69</v>
      </c>
      <c r="T242" t="s">
        <v>2236</v>
      </c>
      <c r="U242" t="s">
        <v>2237</v>
      </c>
      <c r="V242" t="s">
        <v>69</v>
      </c>
      <c r="W242" t="s">
        <v>69</v>
      </c>
      <c r="X242" t="s">
        <v>69</v>
      </c>
      <c r="Y242" t="s">
        <v>69</v>
      </c>
      <c r="Z242" t="s">
        <v>2238</v>
      </c>
      <c r="AA242" t="s">
        <v>2239</v>
      </c>
      <c r="AB242" t="s">
        <v>69</v>
      </c>
      <c r="AC242" t="s">
        <v>69</v>
      </c>
      <c r="AD242" t="s">
        <v>69</v>
      </c>
      <c r="AE242" t="s">
        <v>69</v>
      </c>
      <c r="AF242">
        <v>52</v>
      </c>
      <c r="AG242">
        <v>52</v>
      </c>
      <c r="AH242" t="s">
        <v>69</v>
      </c>
      <c r="AI242" t="s">
        <v>69</v>
      </c>
      <c r="AJ242" t="s">
        <v>69</v>
      </c>
      <c r="AK242" t="s">
        <v>69</v>
      </c>
      <c r="AL242" t="s">
        <v>69</v>
      </c>
      <c r="AM242" t="s">
        <v>69</v>
      </c>
      <c r="AN242" t="s">
        <v>69</v>
      </c>
      <c r="AO242" t="s">
        <v>69</v>
      </c>
      <c r="AP242" t="s">
        <v>69</v>
      </c>
      <c r="AQ242" t="s">
        <v>69</v>
      </c>
      <c r="AR242" t="s">
        <v>361</v>
      </c>
      <c r="AS242">
        <v>2016</v>
      </c>
      <c r="AT242">
        <v>65</v>
      </c>
      <c r="AU242">
        <v>3</v>
      </c>
      <c r="AV242" t="s">
        <v>69</v>
      </c>
      <c r="AW242" t="s">
        <v>69</v>
      </c>
      <c r="AX242" t="s">
        <v>69</v>
      </c>
      <c r="AY242" t="s">
        <v>69</v>
      </c>
      <c r="AZ242">
        <v>508</v>
      </c>
      <c r="BA242">
        <v>524</v>
      </c>
      <c r="BB242" t="s">
        <v>69</v>
      </c>
      <c r="BC242" t="s">
        <v>2240</v>
      </c>
      <c r="BD242" t="s">
        <v>69</v>
      </c>
      <c r="BE242" t="s">
        <v>69</v>
      </c>
      <c r="BF242" t="s">
        <v>69</v>
      </c>
      <c r="BG242" t="s">
        <v>69</v>
      </c>
      <c r="BH242" t="s">
        <v>69</v>
      </c>
      <c r="BI242" t="s">
        <v>69</v>
      </c>
      <c r="BJ242" t="s">
        <v>2241</v>
      </c>
      <c r="BK242">
        <v>26880148</v>
      </c>
      <c r="BL242" t="s">
        <v>524</v>
      </c>
      <c r="BM242" t="s">
        <v>69</v>
      </c>
      <c r="BN242" t="s">
        <v>69</v>
      </c>
      <c r="BO242" t="s">
        <v>69</v>
      </c>
      <c r="BP242" t="s">
        <v>69</v>
      </c>
    </row>
    <row r="243" spans="1:68" x14ac:dyDescent="0.25">
      <c r="A243" t="s">
        <v>67</v>
      </c>
      <c r="B243" t="s">
        <v>2242</v>
      </c>
      <c r="C243" t="s">
        <v>69</v>
      </c>
      <c r="D243" t="s">
        <v>69</v>
      </c>
      <c r="E243" t="s">
        <v>69</v>
      </c>
      <c r="F243" t="s">
        <v>2243</v>
      </c>
      <c r="G243" t="s">
        <v>69</v>
      </c>
      <c r="H243" t="s">
        <v>69</v>
      </c>
      <c r="I243" t="s">
        <v>2244</v>
      </c>
      <c r="J243" t="s">
        <v>1267</v>
      </c>
      <c r="K243" t="s">
        <v>69</v>
      </c>
      <c r="L243" t="s">
        <v>69</v>
      </c>
      <c r="M243" t="s">
        <v>69</v>
      </c>
      <c r="N243" t="s">
        <v>69</v>
      </c>
      <c r="O243" t="s">
        <v>69</v>
      </c>
      <c r="P243" t="s">
        <v>69</v>
      </c>
      <c r="Q243" t="s">
        <v>69</v>
      </c>
      <c r="R243" t="s">
        <v>69</v>
      </c>
      <c r="S243" t="s">
        <v>69</v>
      </c>
      <c r="T243" t="s">
        <v>69</v>
      </c>
      <c r="U243" t="s">
        <v>2245</v>
      </c>
      <c r="V243" t="s">
        <v>69</v>
      </c>
      <c r="W243" t="s">
        <v>69</v>
      </c>
      <c r="X243" t="s">
        <v>69</v>
      </c>
      <c r="Y243" t="s">
        <v>69</v>
      </c>
      <c r="Z243" t="s">
        <v>2246</v>
      </c>
      <c r="AA243" t="s">
        <v>2247</v>
      </c>
      <c r="AB243" t="s">
        <v>69</v>
      </c>
      <c r="AC243" t="s">
        <v>69</v>
      </c>
      <c r="AD243" t="s">
        <v>69</v>
      </c>
      <c r="AE243" t="s">
        <v>69</v>
      </c>
      <c r="AF243">
        <v>13</v>
      </c>
      <c r="AG243">
        <v>13</v>
      </c>
      <c r="AH243" t="s">
        <v>69</v>
      </c>
      <c r="AI243" t="s">
        <v>69</v>
      </c>
      <c r="AJ243" t="s">
        <v>69</v>
      </c>
      <c r="AK243" t="s">
        <v>69</v>
      </c>
      <c r="AL243" t="s">
        <v>69</v>
      </c>
      <c r="AM243" t="s">
        <v>69</v>
      </c>
      <c r="AN243" t="s">
        <v>69</v>
      </c>
      <c r="AO243" t="s">
        <v>69</v>
      </c>
      <c r="AP243" t="s">
        <v>69</v>
      </c>
      <c r="AQ243" t="s">
        <v>69</v>
      </c>
      <c r="AR243" t="s">
        <v>2248</v>
      </c>
      <c r="AS243">
        <v>2016</v>
      </c>
      <c r="AT243">
        <v>11</v>
      </c>
      <c r="AU243">
        <v>4</v>
      </c>
      <c r="AV243" t="s">
        <v>69</v>
      </c>
      <c r="AW243" t="s">
        <v>69</v>
      </c>
      <c r="AX243" t="s">
        <v>69</v>
      </c>
      <c r="AY243" t="s">
        <v>69</v>
      </c>
      <c r="AZ243" t="s">
        <v>69</v>
      </c>
      <c r="BA243" t="s">
        <v>69</v>
      </c>
      <c r="BB243" t="s">
        <v>2249</v>
      </c>
      <c r="BC243" t="s">
        <v>2250</v>
      </c>
      <c r="BD243" t="s">
        <v>69</v>
      </c>
      <c r="BE243" t="s">
        <v>69</v>
      </c>
      <c r="BF243" t="s">
        <v>69</v>
      </c>
      <c r="BG243" t="s">
        <v>69</v>
      </c>
      <c r="BH243" t="s">
        <v>69</v>
      </c>
      <c r="BI243" t="s">
        <v>69</v>
      </c>
      <c r="BJ243" t="s">
        <v>2251</v>
      </c>
      <c r="BK243">
        <v>27064977</v>
      </c>
      <c r="BL243" t="s">
        <v>88</v>
      </c>
      <c r="BM243" t="s">
        <v>69</v>
      </c>
      <c r="BN243" t="s">
        <v>69</v>
      </c>
      <c r="BO243" t="s">
        <v>69</v>
      </c>
      <c r="BP243" t="s">
        <v>69</v>
      </c>
    </row>
    <row r="244" spans="1:68" x14ac:dyDescent="0.25">
      <c r="A244" t="s">
        <v>67</v>
      </c>
      <c r="B244" t="s">
        <v>2252</v>
      </c>
      <c r="C244" t="s">
        <v>69</v>
      </c>
      <c r="D244" t="s">
        <v>69</v>
      </c>
      <c r="E244" t="s">
        <v>69</v>
      </c>
      <c r="F244" t="s">
        <v>2253</v>
      </c>
      <c r="G244" t="s">
        <v>69</v>
      </c>
      <c r="H244" t="s">
        <v>69</v>
      </c>
      <c r="I244" t="s">
        <v>2254</v>
      </c>
      <c r="J244" t="s">
        <v>2255</v>
      </c>
      <c r="K244" t="s">
        <v>69</v>
      </c>
      <c r="L244" t="s">
        <v>69</v>
      </c>
      <c r="M244" t="s">
        <v>69</v>
      </c>
      <c r="N244" t="s">
        <v>69</v>
      </c>
      <c r="O244" t="s">
        <v>69</v>
      </c>
      <c r="P244" t="s">
        <v>69</v>
      </c>
      <c r="Q244" t="s">
        <v>69</v>
      </c>
      <c r="R244" t="s">
        <v>69</v>
      </c>
      <c r="S244" t="s">
        <v>69</v>
      </c>
      <c r="T244" t="s">
        <v>2256</v>
      </c>
      <c r="U244" t="s">
        <v>2257</v>
      </c>
      <c r="V244" t="s">
        <v>69</v>
      </c>
      <c r="W244" t="s">
        <v>69</v>
      </c>
      <c r="X244" t="s">
        <v>69</v>
      </c>
      <c r="Y244" t="s">
        <v>69</v>
      </c>
      <c r="Z244" t="s">
        <v>69</v>
      </c>
      <c r="AA244" t="s">
        <v>2258</v>
      </c>
      <c r="AB244" t="s">
        <v>69</v>
      </c>
      <c r="AC244" t="s">
        <v>69</v>
      </c>
      <c r="AD244" t="s">
        <v>69</v>
      </c>
      <c r="AE244" t="s">
        <v>69</v>
      </c>
      <c r="AF244">
        <v>16</v>
      </c>
      <c r="AG244">
        <v>16</v>
      </c>
      <c r="AH244" t="s">
        <v>69</v>
      </c>
      <c r="AI244" t="s">
        <v>69</v>
      </c>
      <c r="AJ244" t="s">
        <v>69</v>
      </c>
      <c r="AK244" t="s">
        <v>69</v>
      </c>
      <c r="AL244" t="s">
        <v>69</v>
      </c>
      <c r="AM244" t="s">
        <v>69</v>
      </c>
      <c r="AN244" t="s">
        <v>69</v>
      </c>
      <c r="AO244" t="s">
        <v>69</v>
      </c>
      <c r="AP244" t="s">
        <v>69</v>
      </c>
      <c r="AQ244" t="s">
        <v>69</v>
      </c>
      <c r="AR244" t="s">
        <v>2259</v>
      </c>
      <c r="AS244">
        <v>2016</v>
      </c>
      <c r="AT244">
        <v>12</v>
      </c>
      <c r="AU244">
        <v>4</v>
      </c>
      <c r="AV244" t="s">
        <v>69</v>
      </c>
      <c r="AW244" t="s">
        <v>69</v>
      </c>
      <c r="AX244" t="s">
        <v>69</v>
      </c>
      <c r="AY244" t="s">
        <v>69</v>
      </c>
      <c r="AZ244" t="s">
        <v>69</v>
      </c>
      <c r="BA244" t="s">
        <v>69</v>
      </c>
      <c r="BB244">
        <v>20150983</v>
      </c>
      <c r="BC244" t="s">
        <v>2260</v>
      </c>
      <c r="BD244" t="s">
        <v>69</v>
      </c>
      <c r="BE244" t="s">
        <v>69</v>
      </c>
      <c r="BF244" t="s">
        <v>69</v>
      </c>
      <c r="BG244" t="s">
        <v>69</v>
      </c>
      <c r="BH244" t="s">
        <v>69</v>
      </c>
      <c r="BI244" t="s">
        <v>69</v>
      </c>
      <c r="BJ244" t="s">
        <v>2261</v>
      </c>
      <c r="BK244">
        <v>27072402</v>
      </c>
      <c r="BL244" t="s">
        <v>402</v>
      </c>
      <c r="BM244" t="s">
        <v>69</v>
      </c>
      <c r="BN244" t="s">
        <v>69</v>
      </c>
      <c r="BO244" t="s">
        <v>69</v>
      </c>
      <c r="BP244" t="s">
        <v>69</v>
      </c>
    </row>
    <row r="245" spans="1:68" x14ac:dyDescent="0.25">
      <c r="A245" t="s">
        <v>67</v>
      </c>
      <c r="B245" t="s">
        <v>2262</v>
      </c>
      <c r="C245" t="s">
        <v>69</v>
      </c>
      <c r="D245" t="s">
        <v>69</v>
      </c>
      <c r="E245" t="s">
        <v>69</v>
      </c>
      <c r="F245" t="s">
        <v>2263</v>
      </c>
      <c r="G245" t="s">
        <v>69</v>
      </c>
      <c r="H245" t="s">
        <v>69</v>
      </c>
      <c r="I245" t="s">
        <v>2264</v>
      </c>
      <c r="J245" t="s">
        <v>72</v>
      </c>
      <c r="K245" t="s">
        <v>69</v>
      </c>
      <c r="L245" t="s">
        <v>69</v>
      </c>
      <c r="M245" t="s">
        <v>69</v>
      </c>
      <c r="N245" t="s">
        <v>69</v>
      </c>
      <c r="O245" t="s">
        <v>69</v>
      </c>
      <c r="P245" t="s">
        <v>69</v>
      </c>
      <c r="Q245" t="s">
        <v>69</v>
      </c>
      <c r="R245" t="s">
        <v>69</v>
      </c>
      <c r="S245" t="s">
        <v>69</v>
      </c>
      <c r="T245" t="s">
        <v>2265</v>
      </c>
      <c r="U245" t="s">
        <v>2266</v>
      </c>
      <c r="V245" t="s">
        <v>69</v>
      </c>
      <c r="W245" t="s">
        <v>69</v>
      </c>
      <c r="X245" t="s">
        <v>69</v>
      </c>
      <c r="Y245" t="s">
        <v>69</v>
      </c>
      <c r="Z245" t="s">
        <v>2267</v>
      </c>
      <c r="AA245" t="s">
        <v>2268</v>
      </c>
      <c r="AB245" t="s">
        <v>69</v>
      </c>
      <c r="AC245" t="s">
        <v>69</v>
      </c>
      <c r="AD245" t="s">
        <v>69</v>
      </c>
      <c r="AE245" t="s">
        <v>69</v>
      </c>
      <c r="AF245">
        <v>16</v>
      </c>
      <c r="AG245">
        <v>17</v>
      </c>
      <c r="AH245" t="s">
        <v>69</v>
      </c>
      <c r="AI245" t="s">
        <v>69</v>
      </c>
      <c r="AJ245" t="s">
        <v>69</v>
      </c>
      <c r="AK245" t="s">
        <v>69</v>
      </c>
      <c r="AL245" t="s">
        <v>69</v>
      </c>
      <c r="AM245" t="s">
        <v>69</v>
      </c>
      <c r="AN245" t="s">
        <v>69</v>
      </c>
      <c r="AO245" t="s">
        <v>69</v>
      </c>
      <c r="AP245" t="s">
        <v>69</v>
      </c>
      <c r="AQ245" t="s">
        <v>69</v>
      </c>
      <c r="AR245" t="s">
        <v>419</v>
      </c>
      <c r="AS245">
        <v>2016</v>
      </c>
      <c r="AT245">
        <v>25</v>
      </c>
      <c r="AU245">
        <v>7</v>
      </c>
      <c r="AV245" t="s">
        <v>69</v>
      </c>
      <c r="AW245" t="s">
        <v>69</v>
      </c>
      <c r="AX245" t="s">
        <v>69</v>
      </c>
      <c r="AY245" t="s">
        <v>69</v>
      </c>
      <c r="AZ245">
        <v>1610</v>
      </c>
      <c r="BA245">
        <v>1625</v>
      </c>
      <c r="BB245" t="s">
        <v>69</v>
      </c>
      <c r="BC245" t="s">
        <v>2269</v>
      </c>
      <c r="BD245" t="s">
        <v>69</v>
      </c>
      <c r="BE245" t="s">
        <v>69</v>
      </c>
      <c r="BF245" t="s">
        <v>69</v>
      </c>
      <c r="BG245" t="s">
        <v>69</v>
      </c>
      <c r="BH245" t="s">
        <v>69</v>
      </c>
      <c r="BI245" t="s">
        <v>69</v>
      </c>
      <c r="BJ245" t="s">
        <v>2270</v>
      </c>
      <c r="BK245">
        <v>26547282</v>
      </c>
      <c r="BL245" t="s">
        <v>69</v>
      </c>
      <c r="BM245" t="s">
        <v>69</v>
      </c>
      <c r="BN245" t="s">
        <v>69</v>
      </c>
      <c r="BO245" t="s">
        <v>69</v>
      </c>
      <c r="BP245" t="s">
        <v>69</v>
      </c>
    </row>
    <row r="246" spans="1:68" x14ac:dyDescent="0.25">
      <c r="A246" t="s">
        <v>67</v>
      </c>
      <c r="B246" t="s">
        <v>2271</v>
      </c>
      <c r="C246" t="s">
        <v>69</v>
      </c>
      <c r="D246" t="s">
        <v>69</v>
      </c>
      <c r="E246" t="s">
        <v>69</v>
      </c>
      <c r="F246" t="s">
        <v>2272</v>
      </c>
      <c r="G246" t="s">
        <v>69</v>
      </c>
      <c r="H246" t="s">
        <v>69</v>
      </c>
      <c r="I246" t="s">
        <v>2273</v>
      </c>
      <c r="J246" t="s">
        <v>206</v>
      </c>
      <c r="K246" t="s">
        <v>69</v>
      </c>
      <c r="L246" t="s">
        <v>69</v>
      </c>
      <c r="M246" t="s">
        <v>69</v>
      </c>
      <c r="N246" t="s">
        <v>69</v>
      </c>
      <c r="O246" t="s">
        <v>69</v>
      </c>
      <c r="P246" t="s">
        <v>69</v>
      </c>
      <c r="Q246" t="s">
        <v>69</v>
      </c>
      <c r="R246" t="s">
        <v>69</v>
      </c>
      <c r="S246" t="s">
        <v>69</v>
      </c>
      <c r="T246" t="s">
        <v>2274</v>
      </c>
      <c r="U246" t="s">
        <v>2275</v>
      </c>
      <c r="V246" t="s">
        <v>69</v>
      </c>
      <c r="W246" t="s">
        <v>69</v>
      </c>
      <c r="X246" t="s">
        <v>69</v>
      </c>
      <c r="Y246" t="s">
        <v>69</v>
      </c>
      <c r="Z246" t="s">
        <v>2276</v>
      </c>
      <c r="AA246" t="s">
        <v>2277</v>
      </c>
      <c r="AB246" t="s">
        <v>69</v>
      </c>
      <c r="AC246" t="s">
        <v>69</v>
      </c>
      <c r="AD246" t="s">
        <v>69</v>
      </c>
      <c r="AE246" t="s">
        <v>69</v>
      </c>
      <c r="AF246">
        <v>6</v>
      </c>
      <c r="AG246">
        <v>6</v>
      </c>
      <c r="AH246" t="s">
        <v>69</v>
      </c>
      <c r="AI246" t="s">
        <v>69</v>
      </c>
      <c r="AJ246" t="s">
        <v>69</v>
      </c>
      <c r="AK246" t="s">
        <v>69</v>
      </c>
      <c r="AL246" t="s">
        <v>69</v>
      </c>
      <c r="AM246" t="s">
        <v>69</v>
      </c>
      <c r="AN246" t="s">
        <v>69</v>
      </c>
      <c r="AO246" t="s">
        <v>69</v>
      </c>
      <c r="AP246" t="s">
        <v>69</v>
      </c>
      <c r="AQ246" t="s">
        <v>69</v>
      </c>
      <c r="AR246" t="s">
        <v>419</v>
      </c>
      <c r="AS246">
        <v>2016</v>
      </c>
      <c r="AT246">
        <v>6</v>
      </c>
      <c r="AU246">
        <v>8</v>
      </c>
      <c r="AV246" t="s">
        <v>69</v>
      </c>
      <c r="AW246" t="s">
        <v>69</v>
      </c>
      <c r="AX246" t="s">
        <v>69</v>
      </c>
      <c r="AY246" t="s">
        <v>69</v>
      </c>
      <c r="AZ246">
        <v>2346</v>
      </c>
      <c r="BA246">
        <v>2358</v>
      </c>
      <c r="BB246" t="s">
        <v>69</v>
      </c>
      <c r="BC246" t="s">
        <v>2278</v>
      </c>
      <c r="BD246" t="s">
        <v>69</v>
      </c>
      <c r="BE246" t="s">
        <v>69</v>
      </c>
      <c r="BF246" t="s">
        <v>69</v>
      </c>
      <c r="BG246" t="s">
        <v>69</v>
      </c>
      <c r="BH246" t="s">
        <v>69</v>
      </c>
      <c r="BI246" t="s">
        <v>69</v>
      </c>
      <c r="BJ246" t="s">
        <v>2279</v>
      </c>
      <c r="BK246">
        <v>27069572</v>
      </c>
      <c r="BL246" t="s">
        <v>88</v>
      </c>
      <c r="BM246" t="s">
        <v>69</v>
      </c>
      <c r="BN246" t="s">
        <v>69</v>
      </c>
      <c r="BO246" t="s">
        <v>69</v>
      </c>
      <c r="BP246" t="s">
        <v>69</v>
      </c>
    </row>
    <row r="247" spans="1:68" x14ac:dyDescent="0.25">
      <c r="A247" t="s">
        <v>67</v>
      </c>
      <c r="B247" t="s">
        <v>2280</v>
      </c>
      <c r="C247" t="s">
        <v>69</v>
      </c>
      <c r="D247" t="s">
        <v>69</v>
      </c>
      <c r="E247" t="s">
        <v>69</v>
      </c>
      <c r="F247" t="s">
        <v>2281</v>
      </c>
      <c r="G247" t="s">
        <v>69</v>
      </c>
      <c r="H247" t="s">
        <v>69</v>
      </c>
      <c r="I247" t="s">
        <v>2282</v>
      </c>
      <c r="J247" t="s">
        <v>184</v>
      </c>
      <c r="K247" t="s">
        <v>69</v>
      </c>
      <c r="L247" t="s">
        <v>69</v>
      </c>
      <c r="M247" t="s">
        <v>69</v>
      </c>
      <c r="N247" t="s">
        <v>69</v>
      </c>
      <c r="O247" t="s">
        <v>69</v>
      </c>
      <c r="P247" t="s">
        <v>69</v>
      </c>
      <c r="Q247" t="s">
        <v>69</v>
      </c>
      <c r="R247" t="s">
        <v>69</v>
      </c>
      <c r="S247" t="s">
        <v>69</v>
      </c>
      <c r="T247" t="s">
        <v>2283</v>
      </c>
      <c r="U247" t="s">
        <v>2284</v>
      </c>
      <c r="V247" t="s">
        <v>69</v>
      </c>
      <c r="W247" t="s">
        <v>69</v>
      </c>
      <c r="X247" t="s">
        <v>69</v>
      </c>
      <c r="Y247" t="s">
        <v>69</v>
      </c>
      <c r="Z247" t="s">
        <v>2285</v>
      </c>
      <c r="AA247" t="s">
        <v>2286</v>
      </c>
      <c r="AB247" t="s">
        <v>69</v>
      </c>
      <c r="AC247" t="s">
        <v>69</v>
      </c>
      <c r="AD247" t="s">
        <v>69</v>
      </c>
      <c r="AE247" t="s">
        <v>69</v>
      </c>
      <c r="AF247">
        <v>12</v>
      </c>
      <c r="AG247">
        <v>13</v>
      </c>
      <c r="AH247" t="s">
        <v>69</v>
      </c>
      <c r="AI247" t="s">
        <v>69</v>
      </c>
      <c r="AJ247" t="s">
        <v>69</v>
      </c>
      <c r="AK247" t="s">
        <v>69</v>
      </c>
      <c r="AL247" t="s">
        <v>69</v>
      </c>
      <c r="AM247" t="s">
        <v>69</v>
      </c>
      <c r="AN247" t="s">
        <v>69</v>
      </c>
      <c r="AO247" t="s">
        <v>69</v>
      </c>
      <c r="AP247" t="s">
        <v>69</v>
      </c>
      <c r="AQ247" t="s">
        <v>69</v>
      </c>
      <c r="AR247" t="s">
        <v>448</v>
      </c>
      <c r="AS247">
        <v>2016</v>
      </c>
      <c r="AT247">
        <v>54</v>
      </c>
      <c r="AU247">
        <v>2</v>
      </c>
      <c r="AV247" t="s">
        <v>69</v>
      </c>
      <c r="AW247" t="s">
        <v>69</v>
      </c>
      <c r="AX247" t="s">
        <v>69</v>
      </c>
      <c r="AY247" t="s">
        <v>69</v>
      </c>
      <c r="AZ247">
        <v>136</v>
      </c>
      <c r="BA247">
        <v>151</v>
      </c>
      <c r="BB247" t="s">
        <v>69</v>
      </c>
      <c r="BC247" t="s">
        <v>2287</v>
      </c>
      <c r="BD247" t="s">
        <v>69</v>
      </c>
      <c r="BE247" t="s">
        <v>69</v>
      </c>
      <c r="BF247" t="s">
        <v>69</v>
      </c>
      <c r="BG247" t="s">
        <v>69</v>
      </c>
      <c r="BH247" t="s">
        <v>69</v>
      </c>
      <c r="BI247" t="s">
        <v>69</v>
      </c>
      <c r="BJ247" t="s">
        <v>2288</v>
      </c>
      <c r="BK247" t="s">
        <v>69</v>
      </c>
      <c r="BL247" t="s">
        <v>69</v>
      </c>
      <c r="BM247" t="s">
        <v>69</v>
      </c>
      <c r="BN247" t="s">
        <v>69</v>
      </c>
      <c r="BO247" t="s">
        <v>69</v>
      </c>
      <c r="BP247" t="s">
        <v>69</v>
      </c>
    </row>
    <row r="248" spans="1:68" x14ac:dyDescent="0.25">
      <c r="A248" t="s">
        <v>67</v>
      </c>
      <c r="B248" t="s">
        <v>2289</v>
      </c>
      <c r="C248" t="s">
        <v>69</v>
      </c>
      <c r="D248" t="s">
        <v>69</v>
      </c>
      <c r="E248" t="s">
        <v>69</v>
      </c>
      <c r="F248" t="s">
        <v>2290</v>
      </c>
      <c r="G248" t="s">
        <v>69</v>
      </c>
      <c r="H248" t="s">
        <v>69</v>
      </c>
      <c r="I248" t="s">
        <v>2291</v>
      </c>
      <c r="J248" t="s">
        <v>72</v>
      </c>
      <c r="K248" t="s">
        <v>69</v>
      </c>
      <c r="L248" t="s">
        <v>69</v>
      </c>
      <c r="M248" t="s">
        <v>69</v>
      </c>
      <c r="N248" t="s">
        <v>69</v>
      </c>
      <c r="O248" t="s">
        <v>69</v>
      </c>
      <c r="P248" t="s">
        <v>69</v>
      </c>
      <c r="Q248" t="s">
        <v>69</v>
      </c>
      <c r="R248" t="s">
        <v>69</v>
      </c>
      <c r="S248" t="s">
        <v>69</v>
      </c>
      <c r="T248" t="s">
        <v>2292</v>
      </c>
      <c r="U248" t="s">
        <v>2293</v>
      </c>
      <c r="V248" t="s">
        <v>69</v>
      </c>
      <c r="W248" t="s">
        <v>69</v>
      </c>
      <c r="X248" t="s">
        <v>69</v>
      </c>
      <c r="Y248" t="s">
        <v>69</v>
      </c>
      <c r="Z248" t="s">
        <v>2294</v>
      </c>
      <c r="AA248" t="s">
        <v>2295</v>
      </c>
      <c r="AB248" t="s">
        <v>69</v>
      </c>
      <c r="AC248" t="s">
        <v>69</v>
      </c>
      <c r="AD248" t="s">
        <v>69</v>
      </c>
      <c r="AE248" t="s">
        <v>69</v>
      </c>
      <c r="AF248">
        <v>38</v>
      </c>
      <c r="AG248">
        <v>39</v>
      </c>
      <c r="AH248" t="s">
        <v>69</v>
      </c>
      <c r="AI248" t="s">
        <v>69</v>
      </c>
      <c r="AJ248" t="s">
        <v>69</v>
      </c>
      <c r="AK248" t="s">
        <v>69</v>
      </c>
      <c r="AL248" t="s">
        <v>69</v>
      </c>
      <c r="AM248" t="s">
        <v>69</v>
      </c>
      <c r="AN248" t="s">
        <v>69</v>
      </c>
      <c r="AO248" t="s">
        <v>69</v>
      </c>
      <c r="AP248" t="s">
        <v>69</v>
      </c>
      <c r="AQ248" t="s">
        <v>69</v>
      </c>
      <c r="AR248" t="s">
        <v>448</v>
      </c>
      <c r="AS248">
        <v>2016</v>
      </c>
      <c r="AT248">
        <v>25</v>
      </c>
      <c r="AU248">
        <v>6</v>
      </c>
      <c r="AV248" t="s">
        <v>69</v>
      </c>
      <c r="AW248" t="s">
        <v>69</v>
      </c>
      <c r="AX248" t="s">
        <v>69</v>
      </c>
      <c r="AY248" t="s">
        <v>69</v>
      </c>
      <c r="AZ248">
        <v>1367</v>
      </c>
      <c r="BA248">
        <v>1380</v>
      </c>
      <c r="BB248" t="s">
        <v>69</v>
      </c>
      <c r="BC248" t="s">
        <v>2296</v>
      </c>
      <c r="BD248" t="s">
        <v>69</v>
      </c>
      <c r="BE248" t="s">
        <v>69</v>
      </c>
      <c r="BF248" t="s">
        <v>69</v>
      </c>
      <c r="BG248" t="s">
        <v>69</v>
      </c>
      <c r="BH248" t="s">
        <v>69</v>
      </c>
      <c r="BI248" t="s">
        <v>69</v>
      </c>
      <c r="BJ248" t="s">
        <v>2297</v>
      </c>
      <c r="BK248">
        <v>26818481</v>
      </c>
      <c r="BL248" t="s">
        <v>69</v>
      </c>
      <c r="BM248" t="s">
        <v>69</v>
      </c>
      <c r="BN248" t="s">
        <v>69</v>
      </c>
      <c r="BO248" t="s">
        <v>69</v>
      </c>
      <c r="BP248" t="s">
        <v>69</v>
      </c>
    </row>
    <row r="249" spans="1:68" x14ac:dyDescent="0.25">
      <c r="A249" t="s">
        <v>67</v>
      </c>
      <c r="B249" t="s">
        <v>2298</v>
      </c>
      <c r="C249" t="s">
        <v>69</v>
      </c>
      <c r="D249" t="s">
        <v>69</v>
      </c>
      <c r="E249" t="s">
        <v>69</v>
      </c>
      <c r="F249" t="s">
        <v>2299</v>
      </c>
      <c r="G249" t="s">
        <v>69</v>
      </c>
      <c r="H249" t="s">
        <v>69</v>
      </c>
      <c r="I249" t="s">
        <v>2300</v>
      </c>
      <c r="J249" t="s">
        <v>1041</v>
      </c>
      <c r="K249" t="s">
        <v>69</v>
      </c>
      <c r="L249" t="s">
        <v>69</v>
      </c>
      <c r="M249" t="s">
        <v>69</v>
      </c>
      <c r="N249" t="s">
        <v>69</v>
      </c>
      <c r="O249" t="s">
        <v>69</v>
      </c>
      <c r="P249" t="s">
        <v>69</v>
      </c>
      <c r="Q249" t="s">
        <v>69</v>
      </c>
      <c r="R249" t="s">
        <v>69</v>
      </c>
      <c r="S249" t="s">
        <v>69</v>
      </c>
      <c r="T249" t="s">
        <v>69</v>
      </c>
      <c r="U249" t="s">
        <v>2301</v>
      </c>
      <c r="V249" t="s">
        <v>69</v>
      </c>
      <c r="W249" t="s">
        <v>69</v>
      </c>
      <c r="X249" t="s">
        <v>69</v>
      </c>
      <c r="Y249" t="s">
        <v>69</v>
      </c>
      <c r="Z249" t="s">
        <v>69</v>
      </c>
      <c r="AA249" t="s">
        <v>2302</v>
      </c>
      <c r="AB249" t="s">
        <v>69</v>
      </c>
      <c r="AC249" t="s">
        <v>69</v>
      </c>
      <c r="AD249" t="s">
        <v>69</v>
      </c>
      <c r="AE249" t="s">
        <v>69</v>
      </c>
      <c r="AF249">
        <v>27</v>
      </c>
      <c r="AG249">
        <v>29</v>
      </c>
      <c r="AH249" t="s">
        <v>69</v>
      </c>
      <c r="AI249" t="s">
        <v>69</v>
      </c>
      <c r="AJ249" t="s">
        <v>69</v>
      </c>
      <c r="AK249" t="s">
        <v>69</v>
      </c>
      <c r="AL249" t="s">
        <v>69</v>
      </c>
      <c r="AM249" t="s">
        <v>69</v>
      </c>
      <c r="AN249" t="s">
        <v>69</v>
      </c>
      <c r="AO249" t="s">
        <v>69</v>
      </c>
      <c r="AP249" t="s">
        <v>69</v>
      </c>
      <c r="AQ249" t="s">
        <v>69</v>
      </c>
      <c r="AR249" t="s">
        <v>2303</v>
      </c>
      <c r="AS249">
        <v>2016</v>
      </c>
      <c r="AT249">
        <v>6</v>
      </c>
      <c r="AU249" t="s">
        <v>69</v>
      </c>
      <c r="AV249" t="s">
        <v>69</v>
      </c>
      <c r="AW249" t="s">
        <v>69</v>
      </c>
      <c r="AX249" t="s">
        <v>69</v>
      </c>
      <c r="AY249" t="s">
        <v>69</v>
      </c>
      <c r="AZ249" t="s">
        <v>69</v>
      </c>
      <c r="BA249" t="s">
        <v>69</v>
      </c>
      <c r="BB249">
        <v>22262</v>
      </c>
      <c r="BC249" t="s">
        <v>2304</v>
      </c>
      <c r="BD249" t="s">
        <v>69</v>
      </c>
      <c r="BE249" t="s">
        <v>69</v>
      </c>
      <c r="BF249" t="s">
        <v>69</v>
      </c>
      <c r="BG249" t="s">
        <v>69</v>
      </c>
      <c r="BH249" t="s">
        <v>69</v>
      </c>
      <c r="BI249" t="s">
        <v>69</v>
      </c>
      <c r="BJ249" t="s">
        <v>2305</v>
      </c>
      <c r="BK249">
        <v>26915968</v>
      </c>
      <c r="BL249" t="s">
        <v>88</v>
      </c>
      <c r="BM249" t="s">
        <v>69</v>
      </c>
      <c r="BN249" t="s">
        <v>69</v>
      </c>
      <c r="BO249" t="s">
        <v>69</v>
      </c>
      <c r="BP249" t="s">
        <v>69</v>
      </c>
    </row>
    <row r="250" spans="1:68" x14ac:dyDescent="0.25">
      <c r="A250" t="s">
        <v>67</v>
      </c>
      <c r="B250" t="s">
        <v>2306</v>
      </c>
      <c r="C250" t="s">
        <v>69</v>
      </c>
      <c r="D250" t="s">
        <v>69</v>
      </c>
      <c r="E250" t="s">
        <v>69</v>
      </c>
      <c r="F250" t="s">
        <v>2307</v>
      </c>
      <c r="G250" t="s">
        <v>69</v>
      </c>
      <c r="H250" t="s">
        <v>69</v>
      </c>
      <c r="I250" t="s">
        <v>2308</v>
      </c>
      <c r="J250" t="s">
        <v>2309</v>
      </c>
      <c r="K250" t="s">
        <v>69</v>
      </c>
      <c r="L250" t="s">
        <v>69</v>
      </c>
      <c r="M250" t="s">
        <v>69</v>
      </c>
      <c r="N250" t="s">
        <v>69</v>
      </c>
      <c r="O250" t="s">
        <v>69</v>
      </c>
      <c r="P250" t="s">
        <v>69</v>
      </c>
      <c r="Q250" t="s">
        <v>69</v>
      </c>
      <c r="R250" t="s">
        <v>69</v>
      </c>
      <c r="S250" t="s">
        <v>69</v>
      </c>
      <c r="T250" t="s">
        <v>2310</v>
      </c>
      <c r="U250" t="s">
        <v>2311</v>
      </c>
      <c r="V250" t="s">
        <v>69</v>
      </c>
      <c r="W250" t="s">
        <v>69</v>
      </c>
      <c r="X250" t="s">
        <v>69</v>
      </c>
      <c r="Y250" t="s">
        <v>69</v>
      </c>
      <c r="Z250" t="s">
        <v>2312</v>
      </c>
      <c r="AA250" t="s">
        <v>2313</v>
      </c>
      <c r="AB250" t="s">
        <v>69</v>
      </c>
      <c r="AC250" t="s">
        <v>69</v>
      </c>
      <c r="AD250" t="s">
        <v>69</v>
      </c>
      <c r="AE250" t="s">
        <v>69</v>
      </c>
      <c r="AF250">
        <v>7</v>
      </c>
      <c r="AG250">
        <v>7</v>
      </c>
      <c r="AH250" t="s">
        <v>69</v>
      </c>
      <c r="AI250" t="s">
        <v>69</v>
      </c>
      <c r="AJ250" t="s">
        <v>69</v>
      </c>
      <c r="AK250" t="s">
        <v>69</v>
      </c>
      <c r="AL250" t="s">
        <v>69</v>
      </c>
      <c r="AM250" t="s">
        <v>69</v>
      </c>
      <c r="AN250" t="s">
        <v>69</v>
      </c>
      <c r="AO250" t="s">
        <v>69</v>
      </c>
      <c r="AP250" t="s">
        <v>69</v>
      </c>
      <c r="AQ250" t="s">
        <v>69</v>
      </c>
      <c r="AR250" t="s">
        <v>466</v>
      </c>
      <c r="AS250">
        <v>2016</v>
      </c>
      <c r="AT250">
        <v>63</v>
      </c>
      <c r="AU250">
        <v>2</v>
      </c>
      <c r="AV250" t="s">
        <v>69</v>
      </c>
      <c r="AW250" t="s">
        <v>69</v>
      </c>
      <c r="AX250" t="s">
        <v>69</v>
      </c>
      <c r="AY250" t="s">
        <v>69</v>
      </c>
      <c r="AZ250">
        <v>221</v>
      </c>
      <c r="BA250">
        <v>234</v>
      </c>
      <c r="BB250" t="s">
        <v>69</v>
      </c>
      <c r="BC250" t="s">
        <v>2314</v>
      </c>
      <c r="BD250" t="s">
        <v>69</v>
      </c>
      <c r="BE250" t="s">
        <v>69</v>
      </c>
      <c r="BF250" t="s">
        <v>69</v>
      </c>
      <c r="BG250" t="s">
        <v>69</v>
      </c>
      <c r="BH250" t="s">
        <v>69</v>
      </c>
      <c r="BI250" t="s">
        <v>69</v>
      </c>
      <c r="BJ250" t="s">
        <v>2315</v>
      </c>
      <c r="BK250" t="s">
        <v>69</v>
      </c>
      <c r="BL250" t="s">
        <v>69</v>
      </c>
      <c r="BM250" t="s">
        <v>69</v>
      </c>
      <c r="BN250" t="s">
        <v>69</v>
      </c>
      <c r="BO250" t="s">
        <v>69</v>
      </c>
      <c r="BP250" t="s">
        <v>69</v>
      </c>
    </row>
    <row r="251" spans="1:68" x14ac:dyDescent="0.25">
      <c r="A251" t="s">
        <v>67</v>
      </c>
      <c r="B251" t="s">
        <v>2316</v>
      </c>
      <c r="C251" t="s">
        <v>69</v>
      </c>
      <c r="D251" t="s">
        <v>69</v>
      </c>
      <c r="E251" t="s">
        <v>69</v>
      </c>
      <c r="F251" t="s">
        <v>2317</v>
      </c>
      <c r="G251" t="s">
        <v>69</v>
      </c>
      <c r="H251" t="s">
        <v>69</v>
      </c>
      <c r="I251" t="s">
        <v>2318</v>
      </c>
      <c r="J251" t="s">
        <v>1168</v>
      </c>
      <c r="K251" t="s">
        <v>69</v>
      </c>
      <c r="L251" t="s">
        <v>69</v>
      </c>
      <c r="M251" t="s">
        <v>69</v>
      </c>
      <c r="N251" t="s">
        <v>69</v>
      </c>
      <c r="O251" t="s">
        <v>69</v>
      </c>
      <c r="P251" t="s">
        <v>69</v>
      </c>
      <c r="Q251" t="s">
        <v>69</v>
      </c>
      <c r="R251" t="s">
        <v>69</v>
      </c>
      <c r="S251" t="s">
        <v>69</v>
      </c>
      <c r="T251" t="s">
        <v>2319</v>
      </c>
      <c r="U251" t="s">
        <v>2320</v>
      </c>
      <c r="V251" t="s">
        <v>69</v>
      </c>
      <c r="W251" t="s">
        <v>69</v>
      </c>
      <c r="X251" t="s">
        <v>69</v>
      </c>
      <c r="Y251" t="s">
        <v>69</v>
      </c>
      <c r="Z251" t="s">
        <v>2321</v>
      </c>
      <c r="AA251" t="s">
        <v>2322</v>
      </c>
      <c r="AB251" t="s">
        <v>69</v>
      </c>
      <c r="AC251" t="s">
        <v>69</v>
      </c>
      <c r="AD251" t="s">
        <v>69</v>
      </c>
      <c r="AE251" t="s">
        <v>69</v>
      </c>
      <c r="AF251">
        <v>20</v>
      </c>
      <c r="AG251">
        <v>20</v>
      </c>
      <c r="AH251" t="s">
        <v>69</v>
      </c>
      <c r="AI251" t="s">
        <v>69</v>
      </c>
      <c r="AJ251" t="s">
        <v>69</v>
      </c>
      <c r="AK251" t="s">
        <v>69</v>
      </c>
      <c r="AL251" t="s">
        <v>69</v>
      </c>
      <c r="AM251" t="s">
        <v>69</v>
      </c>
      <c r="AN251" t="s">
        <v>69</v>
      </c>
      <c r="AO251" t="s">
        <v>69</v>
      </c>
      <c r="AP251" t="s">
        <v>69</v>
      </c>
      <c r="AQ251" t="s">
        <v>69</v>
      </c>
      <c r="AR251" t="s">
        <v>466</v>
      </c>
      <c r="AS251">
        <v>2016</v>
      </c>
      <c r="AT251">
        <v>202</v>
      </c>
      <c r="AU251">
        <v>2</v>
      </c>
      <c r="AV251" t="s">
        <v>69</v>
      </c>
      <c r="AW251" t="s">
        <v>69</v>
      </c>
      <c r="AX251" t="s">
        <v>69</v>
      </c>
      <c r="AY251" t="s">
        <v>69</v>
      </c>
      <c r="AZ251">
        <v>775</v>
      </c>
      <c r="BA251" t="s">
        <v>2323</v>
      </c>
      <c r="BB251" t="s">
        <v>69</v>
      </c>
      <c r="BC251" t="s">
        <v>2324</v>
      </c>
      <c r="BD251" t="s">
        <v>69</v>
      </c>
      <c r="BE251" t="s">
        <v>69</v>
      </c>
      <c r="BF251" t="s">
        <v>69</v>
      </c>
      <c r="BG251" t="s">
        <v>69</v>
      </c>
      <c r="BH251" t="s">
        <v>69</v>
      </c>
      <c r="BI251" t="s">
        <v>69</v>
      </c>
      <c r="BJ251" t="s">
        <v>2325</v>
      </c>
      <c r="BK251">
        <v>26715666</v>
      </c>
      <c r="BL251" t="s">
        <v>662</v>
      </c>
      <c r="BM251" t="s">
        <v>69</v>
      </c>
      <c r="BN251" t="s">
        <v>69</v>
      </c>
      <c r="BO251" t="s">
        <v>69</v>
      </c>
      <c r="BP251" t="s">
        <v>69</v>
      </c>
    </row>
    <row r="252" spans="1:68" x14ac:dyDescent="0.25">
      <c r="A252" t="s">
        <v>67</v>
      </c>
      <c r="B252" t="s">
        <v>2326</v>
      </c>
      <c r="C252" t="s">
        <v>69</v>
      </c>
      <c r="D252" t="s">
        <v>69</v>
      </c>
      <c r="E252" t="s">
        <v>69</v>
      </c>
      <c r="F252" t="s">
        <v>2327</v>
      </c>
      <c r="G252" t="s">
        <v>69</v>
      </c>
      <c r="H252" t="s">
        <v>69</v>
      </c>
      <c r="I252" t="s">
        <v>2328</v>
      </c>
      <c r="J252" t="s">
        <v>2008</v>
      </c>
      <c r="K252" t="s">
        <v>69</v>
      </c>
      <c r="L252" t="s">
        <v>69</v>
      </c>
      <c r="M252" t="s">
        <v>69</v>
      </c>
      <c r="N252" t="s">
        <v>69</v>
      </c>
      <c r="O252" t="s">
        <v>69</v>
      </c>
      <c r="P252" t="s">
        <v>69</v>
      </c>
      <c r="Q252" t="s">
        <v>69</v>
      </c>
      <c r="R252" t="s">
        <v>69</v>
      </c>
      <c r="S252" t="s">
        <v>69</v>
      </c>
      <c r="T252" t="s">
        <v>2329</v>
      </c>
      <c r="U252" t="s">
        <v>2330</v>
      </c>
      <c r="V252" t="s">
        <v>69</v>
      </c>
      <c r="W252" t="s">
        <v>69</v>
      </c>
      <c r="X252" t="s">
        <v>69</v>
      </c>
      <c r="Y252" t="s">
        <v>69</v>
      </c>
      <c r="Z252" t="s">
        <v>2331</v>
      </c>
      <c r="AA252" t="s">
        <v>2332</v>
      </c>
      <c r="AB252" t="s">
        <v>69</v>
      </c>
      <c r="AC252" t="s">
        <v>69</v>
      </c>
      <c r="AD252" t="s">
        <v>69</v>
      </c>
      <c r="AE252" t="s">
        <v>69</v>
      </c>
      <c r="AF252">
        <v>20</v>
      </c>
      <c r="AG252">
        <v>20</v>
      </c>
      <c r="AH252" t="s">
        <v>69</v>
      </c>
      <c r="AI252" t="s">
        <v>69</v>
      </c>
      <c r="AJ252" t="s">
        <v>69</v>
      </c>
      <c r="AK252" t="s">
        <v>69</v>
      </c>
      <c r="AL252" t="s">
        <v>69</v>
      </c>
      <c r="AM252" t="s">
        <v>69</v>
      </c>
      <c r="AN252" t="s">
        <v>69</v>
      </c>
      <c r="AO252" t="s">
        <v>69</v>
      </c>
      <c r="AP252" t="s">
        <v>69</v>
      </c>
      <c r="AQ252" t="s">
        <v>69</v>
      </c>
      <c r="AR252" t="s">
        <v>2333</v>
      </c>
      <c r="AS252">
        <v>2016</v>
      </c>
      <c r="AT252">
        <v>17</v>
      </c>
      <c r="AU252" t="s">
        <v>69</v>
      </c>
      <c r="AV252" t="s">
        <v>69</v>
      </c>
      <c r="AW252" t="s">
        <v>69</v>
      </c>
      <c r="AX252" t="s">
        <v>69</v>
      </c>
      <c r="AY252" t="s">
        <v>69</v>
      </c>
      <c r="AZ252" t="s">
        <v>69</v>
      </c>
      <c r="BA252" t="s">
        <v>69</v>
      </c>
      <c r="BB252">
        <v>79</v>
      </c>
      <c r="BC252" t="s">
        <v>2334</v>
      </c>
      <c r="BD252" t="s">
        <v>69</v>
      </c>
      <c r="BE252" t="s">
        <v>69</v>
      </c>
      <c r="BF252" t="s">
        <v>69</v>
      </c>
      <c r="BG252" t="s">
        <v>69</v>
      </c>
      <c r="BH252" t="s">
        <v>69</v>
      </c>
      <c r="BI252" t="s">
        <v>69</v>
      </c>
      <c r="BJ252" t="s">
        <v>2335</v>
      </c>
      <c r="BK252">
        <v>26813574</v>
      </c>
      <c r="BL252" t="s">
        <v>858</v>
      </c>
      <c r="BM252" t="s">
        <v>69</v>
      </c>
      <c r="BN252" t="s">
        <v>69</v>
      </c>
      <c r="BO252" t="s">
        <v>69</v>
      </c>
      <c r="BP252" t="s">
        <v>69</v>
      </c>
    </row>
    <row r="253" spans="1:68" x14ac:dyDescent="0.25">
      <c r="A253" t="s">
        <v>67</v>
      </c>
      <c r="B253" t="s">
        <v>2336</v>
      </c>
      <c r="C253" t="s">
        <v>69</v>
      </c>
      <c r="D253" t="s">
        <v>69</v>
      </c>
      <c r="E253" t="s">
        <v>69</v>
      </c>
      <c r="F253" t="s">
        <v>2337</v>
      </c>
      <c r="G253" t="s">
        <v>69</v>
      </c>
      <c r="H253" t="s">
        <v>69</v>
      </c>
      <c r="I253" t="s">
        <v>2338</v>
      </c>
      <c r="J253" t="s">
        <v>174</v>
      </c>
      <c r="K253" t="s">
        <v>69</v>
      </c>
      <c r="L253" t="s">
        <v>69</v>
      </c>
      <c r="M253" t="s">
        <v>69</v>
      </c>
      <c r="N253" t="s">
        <v>69</v>
      </c>
      <c r="O253" t="s">
        <v>69</v>
      </c>
      <c r="P253" t="s">
        <v>69</v>
      </c>
      <c r="Q253" t="s">
        <v>69</v>
      </c>
      <c r="R253" t="s">
        <v>69</v>
      </c>
      <c r="S253" t="s">
        <v>69</v>
      </c>
      <c r="T253" t="s">
        <v>2339</v>
      </c>
      <c r="U253" t="s">
        <v>2340</v>
      </c>
      <c r="V253" t="s">
        <v>69</v>
      </c>
      <c r="W253" t="s">
        <v>69</v>
      </c>
      <c r="X253" t="s">
        <v>69</v>
      </c>
      <c r="Y253" t="s">
        <v>69</v>
      </c>
      <c r="Z253" t="s">
        <v>2341</v>
      </c>
      <c r="AA253" t="s">
        <v>2342</v>
      </c>
      <c r="AB253" t="s">
        <v>69</v>
      </c>
      <c r="AC253" t="s">
        <v>69</v>
      </c>
      <c r="AD253" t="s">
        <v>69</v>
      </c>
      <c r="AE253" t="s">
        <v>69</v>
      </c>
      <c r="AF253">
        <v>11</v>
      </c>
      <c r="AG253">
        <v>11</v>
      </c>
      <c r="AH253" t="s">
        <v>69</v>
      </c>
      <c r="AI253" t="s">
        <v>69</v>
      </c>
      <c r="AJ253" t="s">
        <v>69</v>
      </c>
      <c r="AK253" t="s">
        <v>69</v>
      </c>
      <c r="AL253" t="s">
        <v>69</v>
      </c>
      <c r="AM253" t="s">
        <v>69</v>
      </c>
      <c r="AN253" t="s">
        <v>69</v>
      </c>
      <c r="AO253" t="s">
        <v>69</v>
      </c>
      <c r="AP253" t="s">
        <v>69</v>
      </c>
      <c r="AQ253" t="s">
        <v>69</v>
      </c>
      <c r="AR253" t="s">
        <v>2343</v>
      </c>
      <c r="AS253">
        <v>2016</v>
      </c>
      <c r="AT253">
        <v>4</v>
      </c>
      <c r="AU253" t="s">
        <v>69</v>
      </c>
      <c r="AV253" t="s">
        <v>69</v>
      </c>
      <c r="AW253" t="s">
        <v>69</v>
      </c>
      <c r="AX253" t="s">
        <v>69</v>
      </c>
      <c r="AY253" t="s">
        <v>69</v>
      </c>
      <c r="AZ253" t="s">
        <v>69</v>
      </c>
      <c r="BA253" t="s">
        <v>69</v>
      </c>
      <c r="BB253" t="s">
        <v>2344</v>
      </c>
      <c r="BC253" t="s">
        <v>2345</v>
      </c>
      <c r="BD253" t="s">
        <v>69</v>
      </c>
      <c r="BE253" t="s">
        <v>69</v>
      </c>
      <c r="BF253" t="s">
        <v>69</v>
      </c>
      <c r="BG253" t="s">
        <v>69</v>
      </c>
      <c r="BH253" t="s">
        <v>69</v>
      </c>
      <c r="BI253" t="s">
        <v>69</v>
      </c>
      <c r="BJ253" t="s">
        <v>2346</v>
      </c>
      <c r="BK253">
        <v>26788433</v>
      </c>
      <c r="BL253" t="s">
        <v>88</v>
      </c>
      <c r="BM253" t="s">
        <v>69</v>
      </c>
      <c r="BN253" t="s">
        <v>69</v>
      </c>
      <c r="BO253" t="s">
        <v>69</v>
      </c>
      <c r="BP253" t="s">
        <v>69</v>
      </c>
    </row>
    <row r="254" spans="1:68" x14ac:dyDescent="0.25">
      <c r="A254" t="s">
        <v>67</v>
      </c>
      <c r="B254" t="s">
        <v>2347</v>
      </c>
      <c r="C254" t="s">
        <v>69</v>
      </c>
      <c r="D254" t="s">
        <v>69</v>
      </c>
      <c r="E254" t="s">
        <v>69</v>
      </c>
      <c r="F254" t="s">
        <v>2348</v>
      </c>
      <c r="G254" t="s">
        <v>69</v>
      </c>
      <c r="H254" t="s">
        <v>69</v>
      </c>
      <c r="I254" t="s">
        <v>2349</v>
      </c>
      <c r="J254" t="s">
        <v>806</v>
      </c>
      <c r="K254" t="s">
        <v>69</v>
      </c>
      <c r="L254" t="s">
        <v>69</v>
      </c>
      <c r="M254" t="s">
        <v>69</v>
      </c>
      <c r="N254" t="s">
        <v>69</v>
      </c>
      <c r="O254" t="s">
        <v>69</v>
      </c>
      <c r="P254" t="s">
        <v>69</v>
      </c>
      <c r="Q254" t="s">
        <v>69</v>
      </c>
      <c r="R254" t="s">
        <v>69</v>
      </c>
      <c r="S254" t="s">
        <v>69</v>
      </c>
      <c r="T254" t="s">
        <v>2350</v>
      </c>
      <c r="U254" t="s">
        <v>2351</v>
      </c>
      <c r="V254" t="s">
        <v>69</v>
      </c>
      <c r="W254" t="s">
        <v>69</v>
      </c>
      <c r="X254" t="s">
        <v>69</v>
      </c>
      <c r="Y254" t="s">
        <v>69</v>
      </c>
      <c r="Z254" t="s">
        <v>69</v>
      </c>
      <c r="AA254" t="s">
        <v>69</v>
      </c>
      <c r="AB254" t="s">
        <v>69</v>
      </c>
      <c r="AC254" t="s">
        <v>69</v>
      </c>
      <c r="AD254" t="s">
        <v>69</v>
      </c>
      <c r="AE254" t="s">
        <v>69</v>
      </c>
      <c r="AF254">
        <v>7</v>
      </c>
      <c r="AG254">
        <v>7</v>
      </c>
      <c r="AH254" t="s">
        <v>69</v>
      </c>
      <c r="AI254" t="s">
        <v>69</v>
      </c>
      <c r="AJ254" t="s">
        <v>69</v>
      </c>
      <c r="AK254" t="s">
        <v>69</v>
      </c>
      <c r="AL254" t="s">
        <v>69</v>
      </c>
      <c r="AM254" t="s">
        <v>69</v>
      </c>
      <c r="AN254" t="s">
        <v>69</v>
      </c>
      <c r="AO254" t="s">
        <v>69</v>
      </c>
      <c r="AP254" t="s">
        <v>69</v>
      </c>
      <c r="AQ254" t="s">
        <v>69</v>
      </c>
      <c r="AR254" t="s">
        <v>69</v>
      </c>
      <c r="AS254">
        <v>2016</v>
      </c>
      <c r="AT254">
        <v>27</v>
      </c>
      <c r="AU254">
        <v>3</v>
      </c>
      <c r="AV254" t="s">
        <v>69</v>
      </c>
      <c r="AW254" t="s">
        <v>69</v>
      </c>
      <c r="AX254" t="s">
        <v>69</v>
      </c>
      <c r="AY254" t="s">
        <v>69</v>
      </c>
      <c r="AZ254">
        <v>2045</v>
      </c>
      <c r="BA254">
        <v>2052</v>
      </c>
      <c r="BB254" t="s">
        <v>69</v>
      </c>
      <c r="BC254" t="s">
        <v>2352</v>
      </c>
      <c r="BD254" t="s">
        <v>69</v>
      </c>
      <c r="BE254" t="s">
        <v>69</v>
      </c>
      <c r="BF254" t="s">
        <v>69</v>
      </c>
      <c r="BG254" t="s">
        <v>69</v>
      </c>
      <c r="BH254" t="s">
        <v>69</v>
      </c>
      <c r="BI254" t="s">
        <v>69</v>
      </c>
      <c r="BJ254" t="s">
        <v>2353</v>
      </c>
      <c r="BK254">
        <v>25427804</v>
      </c>
      <c r="BL254" t="s">
        <v>69</v>
      </c>
      <c r="BM254" t="s">
        <v>69</v>
      </c>
      <c r="BN254" t="s">
        <v>69</v>
      </c>
      <c r="BO254" t="s">
        <v>69</v>
      </c>
      <c r="BP254" t="s">
        <v>69</v>
      </c>
    </row>
    <row r="255" spans="1:68" x14ac:dyDescent="0.25">
      <c r="A255" t="s">
        <v>67</v>
      </c>
      <c r="B255" t="s">
        <v>2354</v>
      </c>
      <c r="C255" t="s">
        <v>69</v>
      </c>
      <c r="D255" t="s">
        <v>69</v>
      </c>
      <c r="E255" t="s">
        <v>69</v>
      </c>
      <c r="F255" t="s">
        <v>2355</v>
      </c>
      <c r="G255" t="s">
        <v>69</v>
      </c>
      <c r="H255" t="s">
        <v>69</v>
      </c>
      <c r="I255" t="s">
        <v>2356</v>
      </c>
      <c r="J255" t="s">
        <v>72</v>
      </c>
      <c r="K255" t="s">
        <v>69</v>
      </c>
      <c r="L255" t="s">
        <v>69</v>
      </c>
      <c r="M255" t="s">
        <v>69</v>
      </c>
      <c r="N255" t="s">
        <v>69</v>
      </c>
      <c r="O255" t="s">
        <v>69</v>
      </c>
      <c r="P255" t="s">
        <v>69</v>
      </c>
      <c r="Q255" t="s">
        <v>69</v>
      </c>
      <c r="R255" t="s">
        <v>69</v>
      </c>
      <c r="S255" t="s">
        <v>69</v>
      </c>
      <c r="T255" t="s">
        <v>2357</v>
      </c>
      <c r="U255" t="s">
        <v>2358</v>
      </c>
      <c r="V255" t="s">
        <v>69</v>
      </c>
      <c r="W255" t="s">
        <v>69</v>
      </c>
      <c r="X255" t="s">
        <v>69</v>
      </c>
      <c r="Y255" t="s">
        <v>69</v>
      </c>
      <c r="Z255" t="s">
        <v>2359</v>
      </c>
      <c r="AA255" t="s">
        <v>2360</v>
      </c>
      <c r="AB255" t="s">
        <v>69</v>
      </c>
      <c r="AC255" t="s">
        <v>69</v>
      </c>
      <c r="AD255" t="s">
        <v>69</v>
      </c>
      <c r="AE255" t="s">
        <v>69</v>
      </c>
      <c r="AF255">
        <v>4</v>
      </c>
      <c r="AG255">
        <v>6</v>
      </c>
      <c r="AH255" t="s">
        <v>69</v>
      </c>
      <c r="AI255" t="s">
        <v>69</v>
      </c>
      <c r="AJ255" t="s">
        <v>69</v>
      </c>
      <c r="AK255" t="s">
        <v>69</v>
      </c>
      <c r="AL255" t="s">
        <v>69</v>
      </c>
      <c r="AM255" t="s">
        <v>69</v>
      </c>
      <c r="AN255" t="s">
        <v>69</v>
      </c>
      <c r="AO255" t="s">
        <v>69</v>
      </c>
      <c r="AP255" t="s">
        <v>69</v>
      </c>
      <c r="AQ255" t="s">
        <v>69</v>
      </c>
      <c r="AR255" t="s">
        <v>104</v>
      </c>
      <c r="AS255">
        <v>2015</v>
      </c>
      <c r="AT255">
        <v>24</v>
      </c>
      <c r="AU255">
        <v>23</v>
      </c>
      <c r="AV255" t="s">
        <v>69</v>
      </c>
      <c r="AW255" t="s">
        <v>69</v>
      </c>
      <c r="AX255" t="s">
        <v>69</v>
      </c>
      <c r="AY255" t="s">
        <v>69</v>
      </c>
      <c r="AZ255">
        <v>5910</v>
      </c>
      <c r="BA255">
        <v>5926</v>
      </c>
      <c r="BB255" t="s">
        <v>69</v>
      </c>
      <c r="BC255" t="s">
        <v>2361</v>
      </c>
      <c r="BD255" t="s">
        <v>69</v>
      </c>
      <c r="BE255" t="s">
        <v>69</v>
      </c>
      <c r="BF255" t="s">
        <v>69</v>
      </c>
      <c r="BG255" t="s">
        <v>69</v>
      </c>
      <c r="BH255" t="s">
        <v>69</v>
      </c>
      <c r="BI255" t="s">
        <v>69</v>
      </c>
      <c r="BJ255" t="s">
        <v>2362</v>
      </c>
      <c r="BK255">
        <v>26475683</v>
      </c>
      <c r="BL255" t="s">
        <v>69</v>
      </c>
      <c r="BM255" t="s">
        <v>69</v>
      </c>
      <c r="BN255" t="s">
        <v>69</v>
      </c>
      <c r="BO255" t="s">
        <v>69</v>
      </c>
      <c r="BP255" t="s">
        <v>69</v>
      </c>
    </row>
    <row r="256" spans="1:68" x14ac:dyDescent="0.25">
      <c r="A256" t="s">
        <v>67</v>
      </c>
      <c r="B256" t="s">
        <v>2363</v>
      </c>
      <c r="C256" t="s">
        <v>69</v>
      </c>
      <c r="D256" t="s">
        <v>69</v>
      </c>
      <c r="E256" t="s">
        <v>69</v>
      </c>
      <c r="F256" t="s">
        <v>2364</v>
      </c>
      <c r="G256" t="s">
        <v>69</v>
      </c>
      <c r="H256" t="s">
        <v>69</v>
      </c>
      <c r="I256" t="s">
        <v>2365</v>
      </c>
      <c r="J256" t="s">
        <v>454</v>
      </c>
      <c r="K256" t="s">
        <v>69</v>
      </c>
      <c r="L256" t="s">
        <v>69</v>
      </c>
      <c r="M256" t="s">
        <v>69</v>
      </c>
      <c r="N256" t="s">
        <v>69</v>
      </c>
      <c r="O256" t="s">
        <v>69</v>
      </c>
      <c r="P256" t="s">
        <v>69</v>
      </c>
      <c r="Q256" t="s">
        <v>69</v>
      </c>
      <c r="R256" t="s">
        <v>69</v>
      </c>
      <c r="S256" t="s">
        <v>69</v>
      </c>
      <c r="T256" t="s">
        <v>69</v>
      </c>
      <c r="U256" t="s">
        <v>2366</v>
      </c>
      <c r="V256" t="s">
        <v>69</v>
      </c>
      <c r="W256" t="s">
        <v>69</v>
      </c>
      <c r="X256" t="s">
        <v>69</v>
      </c>
      <c r="Y256" t="s">
        <v>69</v>
      </c>
      <c r="Z256" t="s">
        <v>69</v>
      </c>
      <c r="AA256" t="s">
        <v>69</v>
      </c>
      <c r="AB256" t="s">
        <v>69</v>
      </c>
      <c r="AC256" t="s">
        <v>69</v>
      </c>
      <c r="AD256" t="s">
        <v>69</v>
      </c>
      <c r="AE256" t="s">
        <v>69</v>
      </c>
      <c r="AF256">
        <v>26</v>
      </c>
      <c r="AG256">
        <v>27</v>
      </c>
      <c r="AH256" t="s">
        <v>69</v>
      </c>
      <c r="AI256" t="s">
        <v>69</v>
      </c>
      <c r="AJ256" t="s">
        <v>69</v>
      </c>
      <c r="AK256" t="s">
        <v>69</v>
      </c>
      <c r="AL256" t="s">
        <v>69</v>
      </c>
      <c r="AM256" t="s">
        <v>69</v>
      </c>
      <c r="AN256" t="s">
        <v>69</v>
      </c>
      <c r="AO256" t="s">
        <v>69</v>
      </c>
      <c r="AP256" t="s">
        <v>69</v>
      </c>
      <c r="AQ256" t="s">
        <v>69</v>
      </c>
      <c r="AR256" t="s">
        <v>240</v>
      </c>
      <c r="AS256">
        <v>2015</v>
      </c>
      <c r="AT256">
        <v>11</v>
      </c>
      <c r="AU256">
        <v>11</v>
      </c>
      <c r="AV256" t="s">
        <v>69</v>
      </c>
      <c r="AW256" t="s">
        <v>69</v>
      </c>
      <c r="AX256" t="s">
        <v>69</v>
      </c>
      <c r="AY256" t="s">
        <v>69</v>
      </c>
      <c r="AZ256" t="s">
        <v>69</v>
      </c>
      <c r="BA256" t="s">
        <v>69</v>
      </c>
      <c r="BB256" t="s">
        <v>2367</v>
      </c>
      <c r="BC256" t="s">
        <v>2368</v>
      </c>
      <c r="BD256" t="s">
        <v>69</v>
      </c>
      <c r="BE256" t="s">
        <v>69</v>
      </c>
      <c r="BF256" t="s">
        <v>69</v>
      </c>
      <c r="BG256" t="s">
        <v>69</v>
      </c>
      <c r="BH256" t="s">
        <v>69</v>
      </c>
      <c r="BI256" t="s">
        <v>69</v>
      </c>
      <c r="BJ256" t="s">
        <v>2369</v>
      </c>
      <c r="BK256">
        <v>26562831</v>
      </c>
      <c r="BL256" t="s">
        <v>88</v>
      </c>
      <c r="BM256" t="s">
        <v>69</v>
      </c>
      <c r="BN256" t="s">
        <v>69</v>
      </c>
      <c r="BO256" t="s">
        <v>69</v>
      </c>
      <c r="BP256" t="s">
        <v>69</v>
      </c>
    </row>
    <row r="257" spans="1:68" x14ac:dyDescent="0.25">
      <c r="A257" t="s">
        <v>67</v>
      </c>
      <c r="B257" t="s">
        <v>2370</v>
      </c>
      <c r="C257" t="s">
        <v>69</v>
      </c>
      <c r="D257" t="s">
        <v>69</v>
      </c>
      <c r="E257" t="s">
        <v>69</v>
      </c>
      <c r="F257" t="s">
        <v>2371</v>
      </c>
      <c r="G257" t="s">
        <v>69</v>
      </c>
      <c r="H257" t="s">
        <v>69</v>
      </c>
      <c r="I257" t="s">
        <v>2372</v>
      </c>
      <c r="J257" t="s">
        <v>1168</v>
      </c>
      <c r="K257" t="s">
        <v>69</v>
      </c>
      <c r="L257" t="s">
        <v>69</v>
      </c>
      <c r="M257" t="s">
        <v>69</v>
      </c>
      <c r="N257" t="s">
        <v>69</v>
      </c>
      <c r="O257" t="s">
        <v>69</v>
      </c>
      <c r="P257" t="s">
        <v>69</v>
      </c>
      <c r="Q257" t="s">
        <v>69</v>
      </c>
      <c r="R257" t="s">
        <v>69</v>
      </c>
      <c r="S257" t="s">
        <v>69</v>
      </c>
      <c r="T257" t="s">
        <v>2373</v>
      </c>
      <c r="U257" t="s">
        <v>2374</v>
      </c>
      <c r="V257" t="s">
        <v>69</v>
      </c>
      <c r="W257" t="s">
        <v>69</v>
      </c>
      <c r="X257" t="s">
        <v>69</v>
      </c>
      <c r="Y257" t="s">
        <v>69</v>
      </c>
      <c r="Z257" t="s">
        <v>69</v>
      </c>
      <c r="AA257" t="s">
        <v>2375</v>
      </c>
      <c r="AB257" t="s">
        <v>69</v>
      </c>
      <c r="AC257" t="s">
        <v>69</v>
      </c>
      <c r="AD257" t="s">
        <v>69</v>
      </c>
      <c r="AE257" t="s">
        <v>69</v>
      </c>
      <c r="AF257">
        <v>13</v>
      </c>
      <c r="AG257">
        <v>13</v>
      </c>
      <c r="AH257" t="s">
        <v>69</v>
      </c>
      <c r="AI257" t="s">
        <v>69</v>
      </c>
      <c r="AJ257" t="s">
        <v>69</v>
      </c>
      <c r="AK257" t="s">
        <v>69</v>
      </c>
      <c r="AL257" t="s">
        <v>69</v>
      </c>
      <c r="AM257" t="s">
        <v>69</v>
      </c>
      <c r="AN257" t="s">
        <v>69</v>
      </c>
      <c r="AO257" t="s">
        <v>69</v>
      </c>
      <c r="AP257" t="s">
        <v>69</v>
      </c>
      <c r="AQ257" t="s">
        <v>69</v>
      </c>
      <c r="AR257" t="s">
        <v>240</v>
      </c>
      <c r="AS257">
        <v>2015</v>
      </c>
      <c r="AT257">
        <v>201</v>
      </c>
      <c r="AU257">
        <v>3</v>
      </c>
      <c r="AV257" t="s">
        <v>69</v>
      </c>
      <c r="AW257" t="s">
        <v>69</v>
      </c>
      <c r="AX257" t="s">
        <v>69</v>
      </c>
      <c r="AY257" t="s">
        <v>69</v>
      </c>
      <c r="AZ257">
        <v>1157</v>
      </c>
      <c r="BA257" t="s">
        <v>2376</v>
      </c>
      <c r="BB257" t="s">
        <v>69</v>
      </c>
      <c r="BC257" t="s">
        <v>2377</v>
      </c>
      <c r="BD257" t="s">
        <v>69</v>
      </c>
      <c r="BE257" t="s">
        <v>69</v>
      </c>
      <c r="BF257" t="s">
        <v>69</v>
      </c>
      <c r="BG257" t="s">
        <v>69</v>
      </c>
      <c r="BH257" t="s">
        <v>69</v>
      </c>
      <c r="BI257" t="s">
        <v>69</v>
      </c>
      <c r="BJ257" t="s">
        <v>2378</v>
      </c>
      <c r="BK257">
        <v>26341659</v>
      </c>
      <c r="BL257" t="s">
        <v>662</v>
      </c>
      <c r="BM257" t="s">
        <v>69</v>
      </c>
      <c r="BN257" t="s">
        <v>69</v>
      </c>
      <c r="BO257" t="s">
        <v>69</v>
      </c>
      <c r="BP257" t="s">
        <v>69</v>
      </c>
    </row>
    <row r="258" spans="1:68" x14ac:dyDescent="0.25">
      <c r="A258" t="s">
        <v>67</v>
      </c>
      <c r="B258" t="s">
        <v>2379</v>
      </c>
      <c r="C258" t="s">
        <v>69</v>
      </c>
      <c r="D258" t="s">
        <v>69</v>
      </c>
      <c r="E258" t="s">
        <v>69</v>
      </c>
      <c r="F258" t="s">
        <v>2380</v>
      </c>
      <c r="G258" t="s">
        <v>69</v>
      </c>
      <c r="H258" t="s">
        <v>69</v>
      </c>
      <c r="I258" t="s">
        <v>2381</v>
      </c>
      <c r="J258" t="s">
        <v>111</v>
      </c>
      <c r="K258" t="s">
        <v>69</v>
      </c>
      <c r="L258" t="s">
        <v>69</v>
      </c>
      <c r="M258" t="s">
        <v>69</v>
      </c>
      <c r="N258" t="s">
        <v>69</v>
      </c>
      <c r="O258" t="s">
        <v>69</v>
      </c>
      <c r="P258" t="s">
        <v>69</v>
      </c>
      <c r="Q258" t="s">
        <v>69</v>
      </c>
      <c r="R258" t="s">
        <v>69</v>
      </c>
      <c r="S258" t="s">
        <v>69</v>
      </c>
      <c r="T258" t="s">
        <v>2382</v>
      </c>
      <c r="U258" t="s">
        <v>2383</v>
      </c>
      <c r="V258" t="s">
        <v>69</v>
      </c>
      <c r="W258" t="s">
        <v>69</v>
      </c>
      <c r="X258" t="s">
        <v>69</v>
      </c>
      <c r="Y258" t="s">
        <v>69</v>
      </c>
      <c r="Z258" t="s">
        <v>2384</v>
      </c>
      <c r="AA258" t="s">
        <v>2385</v>
      </c>
      <c r="AB258" t="s">
        <v>69</v>
      </c>
      <c r="AC258" t="s">
        <v>69</v>
      </c>
      <c r="AD258" t="s">
        <v>69</v>
      </c>
      <c r="AE258" t="s">
        <v>69</v>
      </c>
      <c r="AF258">
        <v>9</v>
      </c>
      <c r="AG258">
        <v>9</v>
      </c>
      <c r="AH258" t="s">
        <v>69</v>
      </c>
      <c r="AI258" t="s">
        <v>69</v>
      </c>
      <c r="AJ258" t="s">
        <v>69</v>
      </c>
      <c r="AK258" t="s">
        <v>69</v>
      </c>
      <c r="AL258" t="s">
        <v>69</v>
      </c>
      <c r="AM258" t="s">
        <v>69</v>
      </c>
      <c r="AN258" t="s">
        <v>69</v>
      </c>
      <c r="AO258" t="s">
        <v>69</v>
      </c>
      <c r="AP258" t="s">
        <v>69</v>
      </c>
      <c r="AQ258" t="s">
        <v>69</v>
      </c>
      <c r="AR258" t="s">
        <v>240</v>
      </c>
      <c r="AS258">
        <v>2015</v>
      </c>
      <c r="AT258">
        <v>42</v>
      </c>
      <c r="AU258">
        <v>11</v>
      </c>
      <c r="AV258" t="s">
        <v>69</v>
      </c>
      <c r="AW258" t="s">
        <v>69</v>
      </c>
      <c r="AX258" t="s">
        <v>69</v>
      </c>
      <c r="AY258" t="s">
        <v>69</v>
      </c>
      <c r="AZ258">
        <v>2197</v>
      </c>
      <c r="BA258">
        <v>2208</v>
      </c>
      <c r="BB258" t="s">
        <v>69</v>
      </c>
      <c r="BC258" t="s">
        <v>2386</v>
      </c>
      <c r="BD258" t="s">
        <v>69</v>
      </c>
      <c r="BE258" t="s">
        <v>69</v>
      </c>
      <c r="BF258" t="s">
        <v>69</v>
      </c>
      <c r="BG258" t="s">
        <v>69</v>
      </c>
      <c r="BH258" t="s">
        <v>69</v>
      </c>
      <c r="BI258" t="s">
        <v>69</v>
      </c>
      <c r="BJ258" t="s">
        <v>2387</v>
      </c>
      <c r="BK258" t="s">
        <v>69</v>
      </c>
      <c r="BL258" t="s">
        <v>69</v>
      </c>
      <c r="BM258" t="s">
        <v>69</v>
      </c>
      <c r="BN258" t="s">
        <v>69</v>
      </c>
      <c r="BO258" t="s">
        <v>69</v>
      </c>
      <c r="BP258" t="s">
        <v>69</v>
      </c>
    </row>
    <row r="259" spans="1:68" x14ac:dyDescent="0.25">
      <c r="A259" t="s">
        <v>67</v>
      </c>
      <c r="B259" t="s">
        <v>2388</v>
      </c>
      <c r="C259" t="s">
        <v>69</v>
      </c>
      <c r="D259" t="s">
        <v>69</v>
      </c>
      <c r="E259" t="s">
        <v>69</v>
      </c>
      <c r="F259" t="s">
        <v>2389</v>
      </c>
      <c r="G259" t="s">
        <v>69</v>
      </c>
      <c r="H259" t="s">
        <v>69</v>
      </c>
      <c r="I259" t="s">
        <v>2390</v>
      </c>
      <c r="J259" t="s">
        <v>72</v>
      </c>
      <c r="K259" t="s">
        <v>69</v>
      </c>
      <c r="L259" t="s">
        <v>69</v>
      </c>
      <c r="M259" t="s">
        <v>69</v>
      </c>
      <c r="N259" t="s">
        <v>69</v>
      </c>
      <c r="O259" t="s">
        <v>69</v>
      </c>
      <c r="P259" t="s">
        <v>69</v>
      </c>
      <c r="Q259" t="s">
        <v>69</v>
      </c>
      <c r="R259" t="s">
        <v>69</v>
      </c>
      <c r="S259" t="s">
        <v>69</v>
      </c>
      <c r="T259" t="s">
        <v>2391</v>
      </c>
      <c r="U259" t="s">
        <v>2392</v>
      </c>
      <c r="V259" t="s">
        <v>69</v>
      </c>
      <c r="W259" t="s">
        <v>69</v>
      </c>
      <c r="X259" t="s">
        <v>69</v>
      </c>
      <c r="Y259" t="s">
        <v>69</v>
      </c>
      <c r="Z259" t="s">
        <v>2393</v>
      </c>
      <c r="AA259" t="s">
        <v>2394</v>
      </c>
      <c r="AB259" t="s">
        <v>69</v>
      </c>
      <c r="AC259" t="s">
        <v>69</v>
      </c>
      <c r="AD259" t="s">
        <v>69</v>
      </c>
      <c r="AE259" t="s">
        <v>69</v>
      </c>
      <c r="AF259">
        <v>85</v>
      </c>
      <c r="AG259">
        <v>86</v>
      </c>
      <c r="AH259" t="s">
        <v>69</v>
      </c>
      <c r="AI259" t="s">
        <v>69</v>
      </c>
      <c r="AJ259" t="s">
        <v>69</v>
      </c>
      <c r="AK259" t="s">
        <v>69</v>
      </c>
      <c r="AL259" t="s">
        <v>69</v>
      </c>
      <c r="AM259" t="s">
        <v>69</v>
      </c>
      <c r="AN259" t="s">
        <v>69</v>
      </c>
      <c r="AO259" t="s">
        <v>69</v>
      </c>
      <c r="AP259" t="s">
        <v>69</v>
      </c>
      <c r="AQ259" t="s">
        <v>69</v>
      </c>
      <c r="AR259" t="s">
        <v>240</v>
      </c>
      <c r="AS259">
        <v>2015</v>
      </c>
      <c r="AT259">
        <v>24</v>
      </c>
      <c r="AU259">
        <v>21</v>
      </c>
      <c r="AV259" t="s">
        <v>69</v>
      </c>
      <c r="AW259" t="s">
        <v>69</v>
      </c>
      <c r="AX259" t="s">
        <v>69</v>
      </c>
      <c r="AY259" t="s">
        <v>69</v>
      </c>
      <c r="AZ259">
        <v>5412</v>
      </c>
      <c r="BA259">
        <v>5427</v>
      </c>
      <c r="BB259" t="s">
        <v>69</v>
      </c>
      <c r="BC259" t="s">
        <v>2395</v>
      </c>
      <c r="BD259" t="s">
        <v>69</v>
      </c>
      <c r="BE259" t="s">
        <v>69</v>
      </c>
      <c r="BF259" t="s">
        <v>69</v>
      </c>
      <c r="BG259" t="s">
        <v>69</v>
      </c>
      <c r="BH259" t="s">
        <v>69</v>
      </c>
      <c r="BI259" t="s">
        <v>69</v>
      </c>
      <c r="BJ259" t="s">
        <v>2396</v>
      </c>
      <c r="BK259">
        <v>26248006</v>
      </c>
      <c r="BL259" t="s">
        <v>69</v>
      </c>
      <c r="BM259" t="s">
        <v>69</v>
      </c>
      <c r="BN259" t="s">
        <v>69</v>
      </c>
      <c r="BO259" t="s">
        <v>69</v>
      </c>
      <c r="BP259" t="s">
        <v>69</v>
      </c>
    </row>
    <row r="260" spans="1:68" x14ac:dyDescent="0.25">
      <c r="A260" t="s">
        <v>67</v>
      </c>
      <c r="B260" t="s">
        <v>2397</v>
      </c>
      <c r="C260" t="s">
        <v>69</v>
      </c>
      <c r="D260" t="s">
        <v>69</v>
      </c>
      <c r="E260" t="s">
        <v>69</v>
      </c>
      <c r="F260" t="s">
        <v>2398</v>
      </c>
      <c r="G260" t="s">
        <v>69</v>
      </c>
      <c r="H260" t="s">
        <v>69</v>
      </c>
      <c r="I260" t="s">
        <v>2399</v>
      </c>
      <c r="J260" t="s">
        <v>544</v>
      </c>
      <c r="K260" t="s">
        <v>69</v>
      </c>
      <c r="L260" t="s">
        <v>69</v>
      </c>
      <c r="M260" t="s">
        <v>69</v>
      </c>
      <c r="N260" t="s">
        <v>69</v>
      </c>
      <c r="O260" t="s">
        <v>69</v>
      </c>
      <c r="P260" t="s">
        <v>69</v>
      </c>
      <c r="Q260" t="s">
        <v>69</v>
      </c>
      <c r="R260" t="s">
        <v>69</v>
      </c>
      <c r="S260" t="s">
        <v>69</v>
      </c>
      <c r="T260" t="s">
        <v>2400</v>
      </c>
      <c r="U260" t="s">
        <v>2401</v>
      </c>
      <c r="V260" t="s">
        <v>69</v>
      </c>
      <c r="W260" t="s">
        <v>69</v>
      </c>
      <c r="X260" t="s">
        <v>69</v>
      </c>
      <c r="Y260" t="s">
        <v>69</v>
      </c>
      <c r="Z260" t="s">
        <v>2402</v>
      </c>
      <c r="AA260" t="s">
        <v>2403</v>
      </c>
      <c r="AB260" t="s">
        <v>69</v>
      </c>
      <c r="AC260" t="s">
        <v>69</v>
      </c>
      <c r="AD260" t="s">
        <v>69</v>
      </c>
      <c r="AE260" t="s">
        <v>69</v>
      </c>
      <c r="AF260">
        <v>55</v>
      </c>
      <c r="AG260">
        <v>60</v>
      </c>
      <c r="AH260" t="s">
        <v>69</v>
      </c>
      <c r="AI260" t="s">
        <v>69</v>
      </c>
      <c r="AJ260" t="s">
        <v>69</v>
      </c>
      <c r="AK260" t="s">
        <v>69</v>
      </c>
      <c r="AL260" t="s">
        <v>69</v>
      </c>
      <c r="AM260" t="s">
        <v>69</v>
      </c>
      <c r="AN260" t="s">
        <v>69</v>
      </c>
      <c r="AO260" t="s">
        <v>69</v>
      </c>
      <c r="AP260" t="s">
        <v>69</v>
      </c>
      <c r="AQ260" t="s">
        <v>69</v>
      </c>
      <c r="AR260" t="s">
        <v>240</v>
      </c>
      <c r="AS260">
        <v>2015</v>
      </c>
      <c r="AT260">
        <v>64</v>
      </c>
      <c r="AU260">
        <v>6</v>
      </c>
      <c r="AV260" t="s">
        <v>69</v>
      </c>
      <c r="AW260" t="s">
        <v>69</v>
      </c>
      <c r="AX260" t="s">
        <v>69</v>
      </c>
      <c r="AY260" t="s">
        <v>69</v>
      </c>
      <c r="AZ260">
        <v>1000</v>
      </c>
      <c r="BA260">
        <v>1017</v>
      </c>
      <c r="BB260" t="s">
        <v>69</v>
      </c>
      <c r="BC260" t="s">
        <v>2404</v>
      </c>
      <c r="BD260" t="s">
        <v>69</v>
      </c>
      <c r="BE260" t="s">
        <v>69</v>
      </c>
      <c r="BF260" t="s">
        <v>69</v>
      </c>
      <c r="BG260" t="s">
        <v>69</v>
      </c>
      <c r="BH260" t="s">
        <v>69</v>
      </c>
      <c r="BI260" t="s">
        <v>69</v>
      </c>
      <c r="BJ260" t="s">
        <v>2405</v>
      </c>
      <c r="BK260">
        <v>26187295</v>
      </c>
      <c r="BL260" t="s">
        <v>749</v>
      </c>
      <c r="BM260" t="s">
        <v>69</v>
      </c>
      <c r="BN260" t="s">
        <v>69</v>
      </c>
      <c r="BO260" t="s">
        <v>69</v>
      </c>
      <c r="BP260" t="s">
        <v>69</v>
      </c>
    </row>
    <row r="261" spans="1:68" x14ac:dyDescent="0.25">
      <c r="A261" t="s">
        <v>67</v>
      </c>
      <c r="B261" t="s">
        <v>2406</v>
      </c>
      <c r="C261" t="s">
        <v>69</v>
      </c>
      <c r="D261" t="s">
        <v>69</v>
      </c>
      <c r="E261" t="s">
        <v>69</v>
      </c>
      <c r="F261" t="s">
        <v>2407</v>
      </c>
      <c r="G261" t="s">
        <v>69</v>
      </c>
      <c r="H261" t="s">
        <v>69</v>
      </c>
      <c r="I261" t="s">
        <v>2408</v>
      </c>
      <c r="J261" t="s">
        <v>544</v>
      </c>
      <c r="K261" t="s">
        <v>69</v>
      </c>
      <c r="L261" t="s">
        <v>69</v>
      </c>
      <c r="M261" t="s">
        <v>69</v>
      </c>
      <c r="N261" t="s">
        <v>69</v>
      </c>
      <c r="O261" t="s">
        <v>69</v>
      </c>
      <c r="P261" t="s">
        <v>69</v>
      </c>
      <c r="Q261" t="s">
        <v>69</v>
      </c>
      <c r="R261" t="s">
        <v>69</v>
      </c>
      <c r="S261" t="s">
        <v>69</v>
      </c>
      <c r="T261" t="s">
        <v>2409</v>
      </c>
      <c r="U261" t="s">
        <v>2410</v>
      </c>
      <c r="V261" t="s">
        <v>69</v>
      </c>
      <c r="W261" t="s">
        <v>69</v>
      </c>
      <c r="X261" t="s">
        <v>69</v>
      </c>
      <c r="Y261" t="s">
        <v>69</v>
      </c>
      <c r="Z261" t="s">
        <v>2411</v>
      </c>
      <c r="AA261" t="s">
        <v>2412</v>
      </c>
      <c r="AB261" t="s">
        <v>69</v>
      </c>
      <c r="AC261" t="s">
        <v>69</v>
      </c>
      <c r="AD261" t="s">
        <v>69</v>
      </c>
      <c r="AE261" t="s">
        <v>69</v>
      </c>
      <c r="AF261">
        <v>133</v>
      </c>
      <c r="AG261">
        <v>133</v>
      </c>
      <c r="AH261" t="s">
        <v>69</v>
      </c>
      <c r="AI261" t="s">
        <v>69</v>
      </c>
      <c r="AJ261" t="s">
        <v>69</v>
      </c>
      <c r="AK261" t="s">
        <v>69</v>
      </c>
      <c r="AL261" t="s">
        <v>69</v>
      </c>
      <c r="AM261" t="s">
        <v>69</v>
      </c>
      <c r="AN261" t="s">
        <v>69</v>
      </c>
      <c r="AO261" t="s">
        <v>69</v>
      </c>
      <c r="AP261" t="s">
        <v>69</v>
      </c>
      <c r="AQ261" t="s">
        <v>69</v>
      </c>
      <c r="AR261" t="s">
        <v>240</v>
      </c>
      <c r="AS261">
        <v>2015</v>
      </c>
      <c r="AT261">
        <v>64</v>
      </c>
      <c r="AU261">
        <v>6</v>
      </c>
      <c r="AV261" t="s">
        <v>69</v>
      </c>
      <c r="AW261" t="s">
        <v>69</v>
      </c>
      <c r="AX261" t="s">
        <v>69</v>
      </c>
      <c r="AY261" t="s">
        <v>69</v>
      </c>
      <c r="AZ261">
        <v>1032</v>
      </c>
      <c r="BA261">
        <v>1047</v>
      </c>
      <c r="BB261" t="s">
        <v>69</v>
      </c>
      <c r="BC261" t="s">
        <v>2413</v>
      </c>
      <c r="BD261" t="s">
        <v>69</v>
      </c>
      <c r="BE261" t="s">
        <v>69</v>
      </c>
      <c r="BF261" t="s">
        <v>69</v>
      </c>
      <c r="BG261" t="s">
        <v>69</v>
      </c>
      <c r="BH261" t="s">
        <v>69</v>
      </c>
      <c r="BI261" t="s">
        <v>69</v>
      </c>
      <c r="BJ261" t="s">
        <v>2414</v>
      </c>
      <c r="BK261">
        <v>26227865</v>
      </c>
      <c r="BL261" t="s">
        <v>134</v>
      </c>
      <c r="BM261" t="s">
        <v>69</v>
      </c>
      <c r="BN261" t="s">
        <v>69</v>
      </c>
      <c r="BO261" t="s">
        <v>69</v>
      </c>
      <c r="BP261" t="s">
        <v>69</v>
      </c>
    </row>
    <row r="262" spans="1:68" x14ac:dyDescent="0.25">
      <c r="A262" t="s">
        <v>67</v>
      </c>
      <c r="B262" t="s">
        <v>2415</v>
      </c>
      <c r="C262" t="s">
        <v>69</v>
      </c>
      <c r="D262" t="s">
        <v>69</v>
      </c>
      <c r="E262" t="s">
        <v>69</v>
      </c>
      <c r="F262" t="s">
        <v>2416</v>
      </c>
      <c r="G262" t="s">
        <v>69</v>
      </c>
      <c r="H262" t="s">
        <v>69</v>
      </c>
      <c r="I262" t="s">
        <v>2417</v>
      </c>
      <c r="J262" t="s">
        <v>1041</v>
      </c>
      <c r="K262" t="s">
        <v>69</v>
      </c>
      <c r="L262" t="s">
        <v>69</v>
      </c>
      <c r="M262" t="s">
        <v>69</v>
      </c>
      <c r="N262" t="s">
        <v>69</v>
      </c>
      <c r="O262" t="s">
        <v>69</v>
      </c>
      <c r="P262" t="s">
        <v>69</v>
      </c>
      <c r="Q262" t="s">
        <v>69</v>
      </c>
      <c r="R262" t="s">
        <v>69</v>
      </c>
      <c r="S262" t="s">
        <v>69</v>
      </c>
      <c r="T262" t="s">
        <v>69</v>
      </c>
      <c r="U262" t="s">
        <v>2418</v>
      </c>
      <c r="V262" t="s">
        <v>69</v>
      </c>
      <c r="W262" t="s">
        <v>69</v>
      </c>
      <c r="X262" t="s">
        <v>69</v>
      </c>
      <c r="Y262" t="s">
        <v>69</v>
      </c>
      <c r="Z262" t="s">
        <v>2419</v>
      </c>
      <c r="AA262" t="s">
        <v>2420</v>
      </c>
      <c r="AB262" t="s">
        <v>69</v>
      </c>
      <c r="AC262" t="s">
        <v>69</v>
      </c>
      <c r="AD262" t="s">
        <v>69</v>
      </c>
      <c r="AE262" t="s">
        <v>69</v>
      </c>
      <c r="AF262">
        <v>4</v>
      </c>
      <c r="AG262">
        <v>4</v>
      </c>
      <c r="AH262" t="s">
        <v>69</v>
      </c>
      <c r="AI262" t="s">
        <v>69</v>
      </c>
      <c r="AJ262" t="s">
        <v>69</v>
      </c>
      <c r="AK262" t="s">
        <v>69</v>
      </c>
      <c r="AL262" t="s">
        <v>69</v>
      </c>
      <c r="AM262" t="s">
        <v>69</v>
      </c>
      <c r="AN262" t="s">
        <v>69</v>
      </c>
      <c r="AO262" t="s">
        <v>69</v>
      </c>
      <c r="AP262" t="s">
        <v>69</v>
      </c>
      <c r="AQ262" t="s">
        <v>69</v>
      </c>
      <c r="AR262" t="s">
        <v>2421</v>
      </c>
      <c r="AS262">
        <v>2015</v>
      </c>
      <c r="AT262">
        <v>5</v>
      </c>
      <c r="AU262" t="s">
        <v>69</v>
      </c>
      <c r="AV262" t="s">
        <v>69</v>
      </c>
      <c r="AW262" t="s">
        <v>69</v>
      </c>
      <c r="AX262" t="s">
        <v>69</v>
      </c>
      <c r="AY262" t="s">
        <v>69</v>
      </c>
      <c r="AZ262" t="s">
        <v>69</v>
      </c>
      <c r="BA262" t="s">
        <v>69</v>
      </c>
      <c r="BB262">
        <v>15198</v>
      </c>
      <c r="BC262" t="s">
        <v>2422</v>
      </c>
      <c r="BD262" t="s">
        <v>69</v>
      </c>
      <c r="BE262" t="s">
        <v>69</v>
      </c>
      <c r="BF262" t="s">
        <v>69</v>
      </c>
      <c r="BG262" t="s">
        <v>69</v>
      </c>
      <c r="BH262" t="s">
        <v>69</v>
      </c>
      <c r="BI262" t="s">
        <v>69</v>
      </c>
      <c r="BJ262" t="s">
        <v>2423</v>
      </c>
      <c r="BK262">
        <v>26459957</v>
      </c>
      <c r="BL262" t="s">
        <v>88</v>
      </c>
      <c r="BM262" t="s">
        <v>69</v>
      </c>
      <c r="BN262" t="s">
        <v>69</v>
      </c>
      <c r="BO262" t="s">
        <v>69</v>
      </c>
      <c r="BP262" t="s">
        <v>69</v>
      </c>
    </row>
    <row r="263" spans="1:68" x14ac:dyDescent="0.25">
      <c r="A263" t="s">
        <v>67</v>
      </c>
      <c r="B263" t="s">
        <v>2424</v>
      </c>
      <c r="C263" t="s">
        <v>69</v>
      </c>
      <c r="D263" t="s">
        <v>69</v>
      </c>
      <c r="E263" t="s">
        <v>69</v>
      </c>
      <c r="F263" t="s">
        <v>2425</v>
      </c>
      <c r="G263" t="s">
        <v>69</v>
      </c>
      <c r="H263" t="s">
        <v>69</v>
      </c>
      <c r="I263" t="s">
        <v>2426</v>
      </c>
      <c r="J263" t="s">
        <v>2427</v>
      </c>
      <c r="K263" t="s">
        <v>69</v>
      </c>
      <c r="L263" t="s">
        <v>69</v>
      </c>
      <c r="M263" t="s">
        <v>69</v>
      </c>
      <c r="N263" t="s">
        <v>69</v>
      </c>
      <c r="O263" t="s">
        <v>69</v>
      </c>
      <c r="P263" t="s">
        <v>69</v>
      </c>
      <c r="Q263" t="s">
        <v>69</v>
      </c>
      <c r="R263" t="s">
        <v>69</v>
      </c>
      <c r="S263" t="s">
        <v>69</v>
      </c>
      <c r="T263" t="s">
        <v>69</v>
      </c>
      <c r="U263" t="s">
        <v>2428</v>
      </c>
      <c r="V263" t="s">
        <v>69</v>
      </c>
      <c r="W263" t="s">
        <v>69</v>
      </c>
      <c r="X263" t="s">
        <v>69</v>
      </c>
      <c r="Y263" t="s">
        <v>69</v>
      </c>
      <c r="Z263" t="s">
        <v>69</v>
      </c>
      <c r="AA263" t="s">
        <v>69</v>
      </c>
      <c r="AB263" t="s">
        <v>69</v>
      </c>
      <c r="AC263" t="s">
        <v>69</v>
      </c>
      <c r="AD263" t="s">
        <v>69</v>
      </c>
      <c r="AE263" t="s">
        <v>69</v>
      </c>
      <c r="AF263">
        <v>9</v>
      </c>
      <c r="AG263">
        <v>9</v>
      </c>
      <c r="AH263" t="s">
        <v>69</v>
      </c>
      <c r="AI263" t="s">
        <v>69</v>
      </c>
      <c r="AJ263" t="s">
        <v>69</v>
      </c>
      <c r="AK263" t="s">
        <v>69</v>
      </c>
      <c r="AL263" t="s">
        <v>69</v>
      </c>
      <c r="AM263" t="s">
        <v>69</v>
      </c>
      <c r="AN263" t="s">
        <v>69</v>
      </c>
      <c r="AO263" t="s">
        <v>69</v>
      </c>
      <c r="AP263" t="s">
        <v>69</v>
      </c>
      <c r="AQ263" t="s">
        <v>69</v>
      </c>
      <c r="AR263" t="s">
        <v>168</v>
      </c>
      <c r="AS263">
        <v>2015</v>
      </c>
      <c r="AT263">
        <v>103</v>
      </c>
      <c r="AU263">
        <v>3</v>
      </c>
      <c r="AV263" t="s">
        <v>69</v>
      </c>
      <c r="AW263" t="s">
        <v>69</v>
      </c>
      <c r="AX263" t="s">
        <v>69</v>
      </c>
      <c r="AY263" t="s">
        <v>69</v>
      </c>
      <c r="AZ263">
        <v>586</v>
      </c>
      <c r="BA263">
        <v>594</v>
      </c>
      <c r="BB263" t="s">
        <v>69</v>
      </c>
      <c r="BC263" t="s">
        <v>2429</v>
      </c>
      <c r="BD263" t="s">
        <v>69</v>
      </c>
      <c r="BE263" t="s">
        <v>69</v>
      </c>
      <c r="BF263" t="s">
        <v>69</v>
      </c>
      <c r="BG263" t="s">
        <v>69</v>
      </c>
      <c r="BH263" t="s">
        <v>69</v>
      </c>
      <c r="BI263" t="s">
        <v>69</v>
      </c>
      <c r="BJ263" t="s">
        <v>2430</v>
      </c>
      <c r="BK263" t="s">
        <v>69</v>
      </c>
      <c r="BL263" t="s">
        <v>69</v>
      </c>
      <c r="BM263" t="s">
        <v>69</v>
      </c>
      <c r="BN263" t="s">
        <v>69</v>
      </c>
      <c r="BO263" t="s">
        <v>69</v>
      </c>
      <c r="BP263" t="s">
        <v>69</v>
      </c>
    </row>
    <row r="264" spans="1:68" x14ac:dyDescent="0.25">
      <c r="A264" t="s">
        <v>67</v>
      </c>
      <c r="B264" t="s">
        <v>2431</v>
      </c>
      <c r="C264" t="s">
        <v>69</v>
      </c>
      <c r="D264" t="s">
        <v>69</v>
      </c>
      <c r="E264" t="s">
        <v>69</v>
      </c>
      <c r="F264" t="s">
        <v>2432</v>
      </c>
      <c r="G264" t="s">
        <v>69</v>
      </c>
      <c r="H264" t="s">
        <v>69</v>
      </c>
      <c r="I264" t="s">
        <v>2433</v>
      </c>
      <c r="J264" t="s">
        <v>2434</v>
      </c>
      <c r="K264" t="s">
        <v>69</v>
      </c>
      <c r="L264" t="s">
        <v>69</v>
      </c>
      <c r="M264" t="s">
        <v>69</v>
      </c>
      <c r="N264" t="s">
        <v>69</v>
      </c>
      <c r="O264" t="s">
        <v>69</v>
      </c>
      <c r="P264" t="s">
        <v>69</v>
      </c>
      <c r="Q264" t="s">
        <v>69</v>
      </c>
      <c r="R264" t="s">
        <v>69</v>
      </c>
      <c r="S264" t="s">
        <v>69</v>
      </c>
      <c r="T264" t="s">
        <v>69</v>
      </c>
      <c r="U264" t="s">
        <v>2435</v>
      </c>
      <c r="V264" t="s">
        <v>69</v>
      </c>
      <c r="W264" t="s">
        <v>69</v>
      </c>
      <c r="X264" t="s">
        <v>69</v>
      </c>
      <c r="Y264" t="s">
        <v>69</v>
      </c>
      <c r="Z264" t="s">
        <v>2436</v>
      </c>
      <c r="AA264" t="s">
        <v>2437</v>
      </c>
      <c r="AB264" t="s">
        <v>69</v>
      </c>
      <c r="AC264" t="s">
        <v>69</v>
      </c>
      <c r="AD264" t="s">
        <v>69</v>
      </c>
      <c r="AE264" t="s">
        <v>69</v>
      </c>
      <c r="AF264">
        <v>60</v>
      </c>
      <c r="AG264">
        <v>61</v>
      </c>
      <c r="AH264" t="s">
        <v>69</v>
      </c>
      <c r="AI264" t="s">
        <v>69</v>
      </c>
      <c r="AJ264" t="s">
        <v>69</v>
      </c>
      <c r="AK264" t="s">
        <v>69</v>
      </c>
      <c r="AL264" t="s">
        <v>69</v>
      </c>
      <c r="AM264" t="s">
        <v>69</v>
      </c>
      <c r="AN264" t="s">
        <v>69</v>
      </c>
      <c r="AO264" t="s">
        <v>69</v>
      </c>
      <c r="AP264" t="s">
        <v>69</v>
      </c>
      <c r="AQ264" t="s">
        <v>69</v>
      </c>
      <c r="AR264" t="s">
        <v>168</v>
      </c>
      <c r="AS264">
        <v>2015</v>
      </c>
      <c r="AT264">
        <v>21</v>
      </c>
      <c r="AU264">
        <v>10</v>
      </c>
      <c r="AV264" t="s">
        <v>69</v>
      </c>
      <c r="AW264" t="s">
        <v>69</v>
      </c>
      <c r="AX264" t="s">
        <v>69</v>
      </c>
      <c r="AY264" t="s">
        <v>69</v>
      </c>
      <c r="AZ264">
        <v>1742</v>
      </c>
      <c r="BA264">
        <v>1750</v>
      </c>
      <c r="BB264" t="s">
        <v>69</v>
      </c>
      <c r="BC264" t="s">
        <v>2438</v>
      </c>
      <c r="BD264" t="s">
        <v>69</v>
      </c>
      <c r="BE264" t="s">
        <v>69</v>
      </c>
      <c r="BF264" t="s">
        <v>69</v>
      </c>
      <c r="BG264" t="s">
        <v>69</v>
      </c>
      <c r="BH264" t="s">
        <v>69</v>
      </c>
      <c r="BI264" t="s">
        <v>69</v>
      </c>
      <c r="BJ264" t="s">
        <v>2439</v>
      </c>
      <c r="BK264">
        <v>26401714</v>
      </c>
      <c r="BL264" t="s">
        <v>88</v>
      </c>
      <c r="BM264" t="s">
        <v>69</v>
      </c>
      <c r="BN264" t="s">
        <v>69</v>
      </c>
      <c r="BO264" t="s">
        <v>69</v>
      </c>
      <c r="BP264" t="s">
        <v>69</v>
      </c>
    </row>
    <row r="265" spans="1:68" x14ac:dyDescent="0.25">
      <c r="A265" t="s">
        <v>67</v>
      </c>
      <c r="B265" t="s">
        <v>2440</v>
      </c>
      <c r="C265" t="s">
        <v>69</v>
      </c>
      <c r="D265" t="s">
        <v>69</v>
      </c>
      <c r="E265" t="s">
        <v>69</v>
      </c>
      <c r="F265" t="s">
        <v>2441</v>
      </c>
      <c r="G265" t="s">
        <v>69</v>
      </c>
      <c r="H265" t="s">
        <v>69</v>
      </c>
      <c r="I265" t="s">
        <v>2442</v>
      </c>
      <c r="J265" t="s">
        <v>294</v>
      </c>
      <c r="K265" t="s">
        <v>69</v>
      </c>
      <c r="L265" t="s">
        <v>69</v>
      </c>
      <c r="M265" t="s">
        <v>69</v>
      </c>
      <c r="N265" t="s">
        <v>69</v>
      </c>
      <c r="O265" t="s">
        <v>69</v>
      </c>
      <c r="P265" t="s">
        <v>69</v>
      </c>
      <c r="Q265" t="s">
        <v>69</v>
      </c>
      <c r="R265" t="s">
        <v>69</v>
      </c>
      <c r="S265" t="s">
        <v>69</v>
      </c>
      <c r="T265" t="s">
        <v>2443</v>
      </c>
      <c r="U265" t="s">
        <v>2444</v>
      </c>
      <c r="V265" t="s">
        <v>69</v>
      </c>
      <c r="W265" t="s">
        <v>69</v>
      </c>
      <c r="X265" t="s">
        <v>69</v>
      </c>
      <c r="Y265" t="s">
        <v>69</v>
      </c>
      <c r="Z265" t="s">
        <v>69</v>
      </c>
      <c r="AA265" t="s">
        <v>2445</v>
      </c>
      <c r="AB265" t="s">
        <v>69</v>
      </c>
      <c r="AC265" t="s">
        <v>69</v>
      </c>
      <c r="AD265" t="s">
        <v>69</v>
      </c>
      <c r="AE265" t="s">
        <v>69</v>
      </c>
      <c r="AF265">
        <v>15</v>
      </c>
      <c r="AG265">
        <v>15</v>
      </c>
      <c r="AH265" t="s">
        <v>69</v>
      </c>
      <c r="AI265" t="s">
        <v>69</v>
      </c>
      <c r="AJ265" t="s">
        <v>69</v>
      </c>
      <c r="AK265" t="s">
        <v>69</v>
      </c>
      <c r="AL265" t="s">
        <v>69</v>
      </c>
      <c r="AM265" t="s">
        <v>69</v>
      </c>
      <c r="AN265" t="s">
        <v>69</v>
      </c>
      <c r="AO265" t="s">
        <v>69</v>
      </c>
      <c r="AP265" t="s">
        <v>69</v>
      </c>
      <c r="AQ265" t="s">
        <v>69</v>
      </c>
      <c r="AR265" t="s">
        <v>2446</v>
      </c>
      <c r="AS265">
        <v>2015</v>
      </c>
      <c r="AT265">
        <v>16</v>
      </c>
      <c r="AU265" t="s">
        <v>69</v>
      </c>
      <c r="AV265" t="s">
        <v>69</v>
      </c>
      <c r="AW265" t="s">
        <v>69</v>
      </c>
      <c r="AX265" t="s">
        <v>69</v>
      </c>
      <c r="AY265" t="s">
        <v>69</v>
      </c>
      <c r="AZ265" t="s">
        <v>69</v>
      </c>
      <c r="BA265" t="s">
        <v>69</v>
      </c>
      <c r="BB265">
        <v>292</v>
      </c>
      <c r="BC265" t="s">
        <v>2447</v>
      </c>
      <c r="BD265" t="s">
        <v>69</v>
      </c>
      <c r="BE265" t="s">
        <v>69</v>
      </c>
      <c r="BF265" t="s">
        <v>69</v>
      </c>
      <c r="BG265" t="s">
        <v>69</v>
      </c>
      <c r="BH265" t="s">
        <v>69</v>
      </c>
      <c r="BI265" t="s">
        <v>69</v>
      </c>
      <c r="BJ265" t="s">
        <v>2448</v>
      </c>
      <c r="BK265">
        <v>26373308</v>
      </c>
      <c r="BL265" t="s">
        <v>88</v>
      </c>
      <c r="BM265" t="s">
        <v>69</v>
      </c>
      <c r="BN265" t="s">
        <v>69</v>
      </c>
      <c r="BO265" t="s">
        <v>69</v>
      </c>
      <c r="BP265" t="s">
        <v>69</v>
      </c>
    </row>
    <row r="266" spans="1:68" x14ac:dyDescent="0.25">
      <c r="A266" t="s">
        <v>67</v>
      </c>
      <c r="B266" t="s">
        <v>2449</v>
      </c>
      <c r="C266" t="s">
        <v>69</v>
      </c>
      <c r="D266" t="s">
        <v>69</v>
      </c>
      <c r="E266" t="s">
        <v>69</v>
      </c>
      <c r="F266" t="s">
        <v>2450</v>
      </c>
      <c r="G266" t="s">
        <v>69</v>
      </c>
      <c r="H266" t="s">
        <v>69</v>
      </c>
      <c r="I266" t="s">
        <v>2451</v>
      </c>
      <c r="J266" t="s">
        <v>358</v>
      </c>
      <c r="K266" t="s">
        <v>69</v>
      </c>
      <c r="L266" t="s">
        <v>69</v>
      </c>
      <c r="M266" t="s">
        <v>69</v>
      </c>
      <c r="N266" t="s">
        <v>69</v>
      </c>
      <c r="O266" t="s">
        <v>69</v>
      </c>
      <c r="P266" t="s">
        <v>69</v>
      </c>
      <c r="Q266" t="s">
        <v>69</v>
      </c>
      <c r="R266" t="s">
        <v>69</v>
      </c>
      <c r="S266" t="s">
        <v>69</v>
      </c>
      <c r="T266" t="s">
        <v>2452</v>
      </c>
      <c r="U266" t="s">
        <v>2453</v>
      </c>
      <c r="V266" t="s">
        <v>69</v>
      </c>
      <c r="W266" t="s">
        <v>69</v>
      </c>
      <c r="X266" t="s">
        <v>69</v>
      </c>
      <c r="Y266" t="s">
        <v>69</v>
      </c>
      <c r="Z266" t="s">
        <v>69</v>
      </c>
      <c r="AA266" t="s">
        <v>69</v>
      </c>
      <c r="AB266" t="s">
        <v>69</v>
      </c>
      <c r="AC266" t="s">
        <v>69</v>
      </c>
      <c r="AD266" t="s">
        <v>69</v>
      </c>
      <c r="AE266" t="s">
        <v>69</v>
      </c>
      <c r="AF266">
        <v>9</v>
      </c>
      <c r="AG266">
        <v>9</v>
      </c>
      <c r="AH266" t="s">
        <v>69</v>
      </c>
      <c r="AI266" t="s">
        <v>69</v>
      </c>
      <c r="AJ266" t="s">
        <v>69</v>
      </c>
      <c r="AK266" t="s">
        <v>69</v>
      </c>
      <c r="AL266" t="s">
        <v>69</v>
      </c>
      <c r="AM266" t="s">
        <v>69</v>
      </c>
      <c r="AN266" t="s">
        <v>69</v>
      </c>
      <c r="AO266" t="s">
        <v>69</v>
      </c>
      <c r="AP266" t="s">
        <v>69</v>
      </c>
      <c r="AQ266" t="s">
        <v>69</v>
      </c>
      <c r="AR266" t="s">
        <v>198</v>
      </c>
      <c r="AS266">
        <v>2015</v>
      </c>
      <c r="AT266">
        <v>10</v>
      </c>
      <c r="AU266">
        <v>5</v>
      </c>
      <c r="AV266" t="s">
        <v>69</v>
      </c>
      <c r="AW266" t="s">
        <v>69</v>
      </c>
      <c r="AX266" t="s">
        <v>69</v>
      </c>
      <c r="AY266" t="s">
        <v>69</v>
      </c>
      <c r="AZ266">
        <v>482</v>
      </c>
      <c r="BA266">
        <v>496</v>
      </c>
      <c r="BB266" t="s">
        <v>69</v>
      </c>
      <c r="BC266" t="s">
        <v>2454</v>
      </c>
      <c r="BD266" t="s">
        <v>69</v>
      </c>
      <c r="BE266" t="s">
        <v>69</v>
      </c>
      <c r="BF266" t="s">
        <v>69</v>
      </c>
      <c r="BG266" t="s">
        <v>69</v>
      </c>
      <c r="BH266" t="s">
        <v>69</v>
      </c>
      <c r="BI266" t="s">
        <v>69</v>
      </c>
      <c r="BJ266" t="s">
        <v>2455</v>
      </c>
      <c r="BK266">
        <v>26202859</v>
      </c>
      <c r="BL266" t="s">
        <v>69</v>
      </c>
      <c r="BM266" t="s">
        <v>69</v>
      </c>
      <c r="BN266" t="s">
        <v>69</v>
      </c>
      <c r="BO266" t="s">
        <v>69</v>
      </c>
      <c r="BP266" t="s">
        <v>69</v>
      </c>
    </row>
    <row r="267" spans="1:68" x14ac:dyDescent="0.25">
      <c r="A267" t="s">
        <v>67</v>
      </c>
      <c r="B267" t="s">
        <v>2456</v>
      </c>
      <c r="C267" t="s">
        <v>69</v>
      </c>
      <c r="D267" t="s">
        <v>69</v>
      </c>
      <c r="E267" t="s">
        <v>69</v>
      </c>
      <c r="F267" t="s">
        <v>2457</v>
      </c>
      <c r="G267" t="s">
        <v>69</v>
      </c>
      <c r="H267" t="s">
        <v>69</v>
      </c>
      <c r="I267" t="s">
        <v>2458</v>
      </c>
      <c r="J267" t="s">
        <v>2459</v>
      </c>
      <c r="K267" t="s">
        <v>69</v>
      </c>
      <c r="L267" t="s">
        <v>69</v>
      </c>
      <c r="M267" t="s">
        <v>69</v>
      </c>
      <c r="N267" t="s">
        <v>69</v>
      </c>
      <c r="O267" t="s">
        <v>69</v>
      </c>
      <c r="P267" t="s">
        <v>69</v>
      </c>
      <c r="Q267" t="s">
        <v>69</v>
      </c>
      <c r="R267" t="s">
        <v>69</v>
      </c>
      <c r="S267" t="s">
        <v>69</v>
      </c>
      <c r="T267" t="s">
        <v>2460</v>
      </c>
      <c r="U267" t="s">
        <v>2461</v>
      </c>
      <c r="V267" t="s">
        <v>69</v>
      </c>
      <c r="W267" t="s">
        <v>69</v>
      </c>
      <c r="X267" t="s">
        <v>69</v>
      </c>
      <c r="Y267" t="s">
        <v>69</v>
      </c>
      <c r="Z267" t="s">
        <v>2462</v>
      </c>
      <c r="AA267" t="s">
        <v>2463</v>
      </c>
      <c r="AB267" t="s">
        <v>69</v>
      </c>
      <c r="AC267" t="s">
        <v>69</v>
      </c>
      <c r="AD267" t="s">
        <v>69</v>
      </c>
      <c r="AE267" t="s">
        <v>69</v>
      </c>
      <c r="AF267">
        <v>8</v>
      </c>
      <c r="AG267">
        <v>9</v>
      </c>
      <c r="AH267" t="s">
        <v>69</v>
      </c>
      <c r="AI267" t="s">
        <v>69</v>
      </c>
      <c r="AJ267" t="s">
        <v>69</v>
      </c>
      <c r="AK267" t="s">
        <v>69</v>
      </c>
      <c r="AL267" t="s">
        <v>69</v>
      </c>
      <c r="AM267" t="s">
        <v>69</v>
      </c>
      <c r="AN267" t="s">
        <v>69</v>
      </c>
      <c r="AO267" t="s">
        <v>69</v>
      </c>
      <c r="AP267" t="s">
        <v>69</v>
      </c>
      <c r="AQ267" t="s">
        <v>69</v>
      </c>
      <c r="AR267" t="s">
        <v>198</v>
      </c>
      <c r="AS267">
        <v>2015</v>
      </c>
      <c r="AT267">
        <v>87</v>
      </c>
      <c r="AU267">
        <v>3</v>
      </c>
      <c r="AV267" t="s">
        <v>69</v>
      </c>
      <c r="AW267" t="s">
        <v>69</v>
      </c>
      <c r="AX267" t="s">
        <v>69</v>
      </c>
      <c r="AY267" t="s">
        <v>69</v>
      </c>
      <c r="AZ267">
        <v>715</v>
      </c>
      <c r="BA267">
        <v>727</v>
      </c>
      <c r="BB267" t="s">
        <v>69</v>
      </c>
      <c r="BC267" t="s">
        <v>2464</v>
      </c>
      <c r="BD267" t="s">
        <v>69</v>
      </c>
      <c r="BE267" t="s">
        <v>69</v>
      </c>
      <c r="BF267" t="s">
        <v>69</v>
      </c>
      <c r="BG267" t="s">
        <v>69</v>
      </c>
      <c r="BH267" t="s">
        <v>69</v>
      </c>
      <c r="BI267" t="s">
        <v>69</v>
      </c>
      <c r="BJ267" t="s">
        <v>2465</v>
      </c>
      <c r="BK267">
        <v>26333139</v>
      </c>
      <c r="BL267" t="s">
        <v>69</v>
      </c>
      <c r="BM267" t="s">
        <v>69</v>
      </c>
      <c r="BN267" t="s">
        <v>69</v>
      </c>
      <c r="BO267" t="s">
        <v>69</v>
      </c>
      <c r="BP267" t="s">
        <v>69</v>
      </c>
    </row>
    <row r="268" spans="1:68" x14ac:dyDescent="0.25">
      <c r="A268" t="s">
        <v>67</v>
      </c>
      <c r="B268" t="s">
        <v>2466</v>
      </c>
      <c r="C268" t="s">
        <v>69</v>
      </c>
      <c r="D268" t="s">
        <v>69</v>
      </c>
      <c r="E268" t="s">
        <v>69</v>
      </c>
      <c r="F268" t="s">
        <v>2467</v>
      </c>
      <c r="G268" t="s">
        <v>69</v>
      </c>
      <c r="H268" t="s">
        <v>69</v>
      </c>
      <c r="I268" t="s">
        <v>2468</v>
      </c>
      <c r="J268" t="s">
        <v>1267</v>
      </c>
      <c r="K268" t="s">
        <v>69</v>
      </c>
      <c r="L268" t="s">
        <v>69</v>
      </c>
      <c r="M268" t="s">
        <v>69</v>
      </c>
      <c r="N268" t="s">
        <v>69</v>
      </c>
      <c r="O268" t="s">
        <v>69</v>
      </c>
      <c r="P268" t="s">
        <v>69</v>
      </c>
      <c r="Q268" t="s">
        <v>69</v>
      </c>
      <c r="R268" t="s">
        <v>69</v>
      </c>
      <c r="S268" t="s">
        <v>69</v>
      </c>
      <c r="T268" t="s">
        <v>69</v>
      </c>
      <c r="U268" t="s">
        <v>2469</v>
      </c>
      <c r="V268" t="s">
        <v>69</v>
      </c>
      <c r="W268" t="s">
        <v>69</v>
      </c>
      <c r="X268" t="s">
        <v>69</v>
      </c>
      <c r="Y268" t="s">
        <v>69</v>
      </c>
      <c r="Z268" t="s">
        <v>2470</v>
      </c>
      <c r="AA268" t="s">
        <v>2471</v>
      </c>
      <c r="AB268" t="s">
        <v>69</v>
      </c>
      <c r="AC268" t="s">
        <v>69</v>
      </c>
      <c r="AD268" t="s">
        <v>69</v>
      </c>
      <c r="AE268" t="s">
        <v>69</v>
      </c>
      <c r="AF268">
        <v>4</v>
      </c>
      <c r="AG268">
        <v>4</v>
      </c>
      <c r="AH268" t="s">
        <v>69</v>
      </c>
      <c r="AI268" t="s">
        <v>69</v>
      </c>
      <c r="AJ268" t="s">
        <v>69</v>
      </c>
      <c r="AK268" t="s">
        <v>69</v>
      </c>
      <c r="AL268" t="s">
        <v>69</v>
      </c>
      <c r="AM268" t="s">
        <v>69</v>
      </c>
      <c r="AN268" t="s">
        <v>69</v>
      </c>
      <c r="AO268" t="s">
        <v>69</v>
      </c>
      <c r="AP268" t="s">
        <v>69</v>
      </c>
      <c r="AQ268" t="s">
        <v>69</v>
      </c>
      <c r="AR268" t="s">
        <v>2472</v>
      </c>
      <c r="AS268">
        <v>2015</v>
      </c>
      <c r="AT268">
        <v>10</v>
      </c>
      <c r="AU268">
        <v>8</v>
      </c>
      <c r="AV268" t="s">
        <v>69</v>
      </c>
      <c r="AW268" t="s">
        <v>69</v>
      </c>
      <c r="AX268" t="s">
        <v>69</v>
      </c>
      <c r="AY268" t="s">
        <v>69</v>
      </c>
      <c r="AZ268" t="s">
        <v>69</v>
      </c>
      <c r="BA268" t="s">
        <v>69</v>
      </c>
      <c r="BB268" t="s">
        <v>2473</v>
      </c>
      <c r="BC268" t="s">
        <v>2474</v>
      </c>
      <c r="BD268" t="s">
        <v>69</v>
      </c>
      <c r="BE268" t="s">
        <v>69</v>
      </c>
      <c r="BF268" t="s">
        <v>69</v>
      </c>
      <c r="BG268" t="s">
        <v>69</v>
      </c>
      <c r="BH268" t="s">
        <v>69</v>
      </c>
      <c r="BI268" t="s">
        <v>69</v>
      </c>
      <c r="BJ268" t="s">
        <v>2475</v>
      </c>
      <c r="BK268">
        <v>26301872</v>
      </c>
      <c r="BL268" t="s">
        <v>858</v>
      </c>
      <c r="BM268" t="s">
        <v>69</v>
      </c>
      <c r="BN268" t="s">
        <v>69</v>
      </c>
      <c r="BO268" t="s">
        <v>69</v>
      </c>
      <c r="BP268" t="s">
        <v>69</v>
      </c>
    </row>
    <row r="269" spans="1:68" x14ac:dyDescent="0.25">
      <c r="A269" t="s">
        <v>67</v>
      </c>
      <c r="B269" t="s">
        <v>2476</v>
      </c>
      <c r="C269" t="s">
        <v>69</v>
      </c>
      <c r="D269" t="s">
        <v>69</v>
      </c>
      <c r="E269" t="s">
        <v>69</v>
      </c>
      <c r="F269" t="s">
        <v>2477</v>
      </c>
      <c r="G269" t="s">
        <v>69</v>
      </c>
      <c r="H269" t="s">
        <v>69</v>
      </c>
      <c r="I269" t="s">
        <v>2478</v>
      </c>
      <c r="J269" t="s">
        <v>348</v>
      </c>
      <c r="K269" t="s">
        <v>69</v>
      </c>
      <c r="L269" t="s">
        <v>69</v>
      </c>
      <c r="M269" t="s">
        <v>69</v>
      </c>
      <c r="N269" t="s">
        <v>69</v>
      </c>
      <c r="O269" t="s">
        <v>69</v>
      </c>
      <c r="P269" t="s">
        <v>69</v>
      </c>
      <c r="Q269" t="s">
        <v>69</v>
      </c>
      <c r="R269" t="s">
        <v>69</v>
      </c>
      <c r="S269" t="s">
        <v>69</v>
      </c>
      <c r="T269" t="s">
        <v>2479</v>
      </c>
      <c r="U269" t="s">
        <v>2480</v>
      </c>
      <c r="V269" t="s">
        <v>69</v>
      </c>
      <c r="W269" t="s">
        <v>69</v>
      </c>
      <c r="X269" t="s">
        <v>69</v>
      </c>
      <c r="Y269" t="s">
        <v>69</v>
      </c>
      <c r="Z269" t="s">
        <v>2481</v>
      </c>
      <c r="AA269" t="s">
        <v>2482</v>
      </c>
      <c r="AB269" t="s">
        <v>69</v>
      </c>
      <c r="AC269" t="s">
        <v>69</v>
      </c>
      <c r="AD269" t="s">
        <v>69</v>
      </c>
      <c r="AE269" t="s">
        <v>69</v>
      </c>
      <c r="AF269">
        <v>90</v>
      </c>
      <c r="AG269">
        <v>90</v>
      </c>
      <c r="AH269" t="s">
        <v>69</v>
      </c>
      <c r="AI269" t="s">
        <v>69</v>
      </c>
      <c r="AJ269" t="s">
        <v>69</v>
      </c>
      <c r="AK269" t="s">
        <v>69</v>
      </c>
      <c r="AL269" t="s">
        <v>69</v>
      </c>
      <c r="AM269" t="s">
        <v>69</v>
      </c>
      <c r="AN269" t="s">
        <v>69</v>
      </c>
      <c r="AO269" t="s">
        <v>69</v>
      </c>
      <c r="AP269" t="s">
        <v>69</v>
      </c>
      <c r="AQ269" t="s">
        <v>69</v>
      </c>
      <c r="AR269" t="s">
        <v>2483</v>
      </c>
      <c r="AS269">
        <v>2015</v>
      </c>
      <c r="AT269">
        <v>15</v>
      </c>
      <c r="AU269" t="s">
        <v>69</v>
      </c>
      <c r="AV269" t="s">
        <v>69</v>
      </c>
      <c r="AW269" t="s">
        <v>69</v>
      </c>
      <c r="AX269" t="s">
        <v>69</v>
      </c>
      <c r="AY269" t="s">
        <v>69</v>
      </c>
      <c r="AZ269" t="s">
        <v>69</v>
      </c>
      <c r="BA269" t="s">
        <v>69</v>
      </c>
      <c r="BB269">
        <v>150</v>
      </c>
      <c r="BC269" t="s">
        <v>2484</v>
      </c>
      <c r="BD269" t="s">
        <v>69</v>
      </c>
      <c r="BE269" t="s">
        <v>69</v>
      </c>
      <c r="BF269" t="s">
        <v>69</v>
      </c>
      <c r="BG269" t="s">
        <v>69</v>
      </c>
      <c r="BH269" t="s">
        <v>69</v>
      </c>
      <c r="BI269" t="s">
        <v>69</v>
      </c>
      <c r="BJ269" t="s">
        <v>2485</v>
      </c>
      <c r="BK269">
        <v>26239519</v>
      </c>
      <c r="BL269" t="s">
        <v>88</v>
      </c>
      <c r="BM269" t="s">
        <v>69</v>
      </c>
      <c r="BN269" t="s">
        <v>69</v>
      </c>
      <c r="BO269" t="s">
        <v>69</v>
      </c>
      <c r="BP269" t="s">
        <v>69</v>
      </c>
    </row>
    <row r="270" spans="1:68" x14ac:dyDescent="0.25">
      <c r="A270" t="s">
        <v>67</v>
      </c>
      <c r="B270" t="s">
        <v>2486</v>
      </c>
      <c r="C270" t="s">
        <v>69</v>
      </c>
      <c r="D270" t="s">
        <v>69</v>
      </c>
      <c r="E270" t="s">
        <v>69</v>
      </c>
      <c r="F270" t="s">
        <v>2487</v>
      </c>
      <c r="G270" t="s">
        <v>69</v>
      </c>
      <c r="H270" t="s">
        <v>69</v>
      </c>
      <c r="I270" t="s">
        <v>2488</v>
      </c>
      <c r="J270" t="s">
        <v>666</v>
      </c>
      <c r="K270" t="s">
        <v>69</v>
      </c>
      <c r="L270" t="s">
        <v>69</v>
      </c>
      <c r="M270" t="s">
        <v>69</v>
      </c>
      <c r="N270" t="s">
        <v>69</v>
      </c>
      <c r="O270" t="s">
        <v>69</v>
      </c>
      <c r="P270" t="s">
        <v>69</v>
      </c>
      <c r="Q270" t="s">
        <v>69</v>
      </c>
      <c r="R270" t="s">
        <v>69</v>
      </c>
      <c r="S270" t="s">
        <v>69</v>
      </c>
      <c r="T270" t="s">
        <v>2489</v>
      </c>
      <c r="U270" t="s">
        <v>2490</v>
      </c>
      <c r="V270" t="s">
        <v>69</v>
      </c>
      <c r="W270" t="s">
        <v>69</v>
      </c>
      <c r="X270" t="s">
        <v>69</v>
      </c>
      <c r="Y270" t="s">
        <v>69</v>
      </c>
      <c r="Z270" t="s">
        <v>69</v>
      </c>
      <c r="AA270" t="s">
        <v>69</v>
      </c>
      <c r="AB270" t="s">
        <v>69</v>
      </c>
      <c r="AC270" t="s">
        <v>69</v>
      </c>
      <c r="AD270" t="s">
        <v>69</v>
      </c>
      <c r="AE270" t="s">
        <v>69</v>
      </c>
      <c r="AF270">
        <v>40</v>
      </c>
      <c r="AG270">
        <v>39</v>
      </c>
      <c r="AH270" t="s">
        <v>69</v>
      </c>
      <c r="AI270" t="s">
        <v>69</v>
      </c>
      <c r="AJ270" t="s">
        <v>69</v>
      </c>
      <c r="AK270" t="s">
        <v>69</v>
      </c>
      <c r="AL270" t="s">
        <v>69</v>
      </c>
      <c r="AM270" t="s">
        <v>69</v>
      </c>
      <c r="AN270" t="s">
        <v>69</v>
      </c>
      <c r="AO270" t="s">
        <v>69</v>
      </c>
      <c r="AP270" t="s">
        <v>69</v>
      </c>
      <c r="AQ270" t="s">
        <v>69</v>
      </c>
      <c r="AR270" t="s">
        <v>229</v>
      </c>
      <c r="AS270">
        <v>2015</v>
      </c>
      <c r="AT270">
        <v>3</v>
      </c>
      <c r="AU270">
        <v>8</v>
      </c>
      <c r="AV270" t="s">
        <v>69</v>
      </c>
      <c r="AW270" t="s">
        <v>69</v>
      </c>
      <c r="AX270" t="s">
        <v>69</v>
      </c>
      <c r="AY270" t="s">
        <v>69</v>
      </c>
      <c r="AZ270" t="s">
        <v>69</v>
      </c>
      <c r="BA270" t="s">
        <v>69</v>
      </c>
      <c r="BB270">
        <v>1500039</v>
      </c>
      <c r="BC270" t="s">
        <v>2491</v>
      </c>
      <c r="BD270" t="s">
        <v>69</v>
      </c>
      <c r="BE270" t="s">
        <v>69</v>
      </c>
      <c r="BF270" t="s">
        <v>69</v>
      </c>
      <c r="BG270" t="s">
        <v>69</v>
      </c>
      <c r="BH270" t="s">
        <v>69</v>
      </c>
      <c r="BI270" t="s">
        <v>69</v>
      </c>
      <c r="BJ270" t="s">
        <v>2492</v>
      </c>
      <c r="BK270">
        <v>26312196</v>
      </c>
      <c r="BL270" t="s">
        <v>88</v>
      </c>
      <c r="BM270" t="s">
        <v>69</v>
      </c>
      <c r="BN270" t="s">
        <v>69</v>
      </c>
      <c r="BO270" t="s">
        <v>69</v>
      </c>
      <c r="BP270" t="s">
        <v>69</v>
      </c>
    </row>
    <row r="271" spans="1:68" x14ac:dyDescent="0.25">
      <c r="A271" t="s">
        <v>67</v>
      </c>
      <c r="B271" t="s">
        <v>2493</v>
      </c>
      <c r="C271" t="s">
        <v>69</v>
      </c>
      <c r="D271" t="s">
        <v>69</v>
      </c>
      <c r="E271" t="s">
        <v>69</v>
      </c>
      <c r="F271" t="s">
        <v>2494</v>
      </c>
      <c r="G271" t="s">
        <v>69</v>
      </c>
      <c r="H271" t="s">
        <v>69</v>
      </c>
      <c r="I271" t="s">
        <v>2495</v>
      </c>
      <c r="J271" t="s">
        <v>146</v>
      </c>
      <c r="K271" t="s">
        <v>69</v>
      </c>
      <c r="L271" t="s">
        <v>69</v>
      </c>
      <c r="M271" t="s">
        <v>69</v>
      </c>
      <c r="N271" t="s">
        <v>69</v>
      </c>
      <c r="O271" t="s">
        <v>69</v>
      </c>
      <c r="P271" t="s">
        <v>69</v>
      </c>
      <c r="Q271" t="s">
        <v>69</v>
      </c>
      <c r="R271" t="s">
        <v>69</v>
      </c>
      <c r="S271" t="s">
        <v>69</v>
      </c>
      <c r="T271" t="s">
        <v>69</v>
      </c>
      <c r="U271" t="s">
        <v>2496</v>
      </c>
      <c r="V271" t="s">
        <v>69</v>
      </c>
      <c r="W271" t="s">
        <v>69</v>
      </c>
      <c r="X271" t="s">
        <v>69</v>
      </c>
      <c r="Y271" t="s">
        <v>69</v>
      </c>
      <c r="Z271" t="s">
        <v>69</v>
      </c>
      <c r="AA271" t="s">
        <v>2497</v>
      </c>
      <c r="AB271" t="s">
        <v>69</v>
      </c>
      <c r="AC271" t="s">
        <v>69</v>
      </c>
      <c r="AD271" t="s">
        <v>69</v>
      </c>
      <c r="AE271" t="s">
        <v>69</v>
      </c>
      <c r="AF271">
        <v>4</v>
      </c>
      <c r="AG271">
        <v>4</v>
      </c>
      <c r="AH271" t="s">
        <v>69</v>
      </c>
      <c r="AI271" t="s">
        <v>69</v>
      </c>
      <c r="AJ271" t="s">
        <v>69</v>
      </c>
      <c r="AK271" t="s">
        <v>69</v>
      </c>
      <c r="AL271" t="s">
        <v>69</v>
      </c>
      <c r="AM271" t="s">
        <v>69</v>
      </c>
      <c r="AN271" t="s">
        <v>69</v>
      </c>
      <c r="AO271" t="s">
        <v>69</v>
      </c>
      <c r="AP271" t="s">
        <v>69</v>
      </c>
      <c r="AQ271" t="s">
        <v>69</v>
      </c>
      <c r="AR271" t="s">
        <v>229</v>
      </c>
      <c r="AS271">
        <v>2015</v>
      </c>
      <c r="AT271">
        <v>160</v>
      </c>
      <c r="AU271">
        <v>8</v>
      </c>
      <c r="AV271" t="s">
        <v>69</v>
      </c>
      <c r="AW271" t="s">
        <v>69</v>
      </c>
      <c r="AX271" t="s">
        <v>69</v>
      </c>
      <c r="AY271" t="s">
        <v>69</v>
      </c>
      <c r="AZ271">
        <v>1893</v>
      </c>
      <c r="BA271">
        <v>1900</v>
      </c>
      <c r="BB271" t="s">
        <v>69</v>
      </c>
      <c r="BC271" t="s">
        <v>2498</v>
      </c>
      <c r="BD271" t="s">
        <v>69</v>
      </c>
      <c r="BE271" t="s">
        <v>69</v>
      </c>
      <c r="BF271" t="s">
        <v>69</v>
      </c>
      <c r="BG271" t="s">
        <v>69</v>
      </c>
      <c r="BH271" t="s">
        <v>69</v>
      </c>
      <c r="BI271" t="s">
        <v>69</v>
      </c>
      <c r="BJ271" t="s">
        <v>2499</v>
      </c>
      <c r="BK271">
        <v>26014920</v>
      </c>
      <c r="BL271" t="s">
        <v>69</v>
      </c>
      <c r="BM271" t="s">
        <v>69</v>
      </c>
      <c r="BN271" t="s">
        <v>69</v>
      </c>
      <c r="BO271" t="s">
        <v>69</v>
      </c>
      <c r="BP271" t="s">
        <v>69</v>
      </c>
    </row>
    <row r="272" spans="1:68" x14ac:dyDescent="0.25">
      <c r="A272" t="s">
        <v>67</v>
      </c>
      <c r="B272" t="s">
        <v>2500</v>
      </c>
      <c r="C272" t="s">
        <v>69</v>
      </c>
      <c r="D272" t="s">
        <v>69</v>
      </c>
      <c r="E272" t="s">
        <v>69</v>
      </c>
      <c r="F272" t="s">
        <v>2501</v>
      </c>
      <c r="G272" t="s">
        <v>69</v>
      </c>
      <c r="H272" t="s">
        <v>69</v>
      </c>
      <c r="I272" t="s">
        <v>2502</v>
      </c>
      <c r="J272" t="s">
        <v>1757</v>
      </c>
      <c r="K272" t="s">
        <v>69</v>
      </c>
      <c r="L272" t="s">
        <v>69</v>
      </c>
      <c r="M272" t="s">
        <v>69</v>
      </c>
      <c r="N272" t="s">
        <v>69</v>
      </c>
      <c r="O272" t="s">
        <v>69</v>
      </c>
      <c r="P272" t="s">
        <v>69</v>
      </c>
      <c r="Q272" t="s">
        <v>69</v>
      </c>
      <c r="R272" t="s">
        <v>69</v>
      </c>
      <c r="S272" t="s">
        <v>69</v>
      </c>
      <c r="T272" t="s">
        <v>2503</v>
      </c>
      <c r="U272" t="s">
        <v>2504</v>
      </c>
      <c r="V272" t="s">
        <v>69</v>
      </c>
      <c r="W272" t="s">
        <v>69</v>
      </c>
      <c r="X272" t="s">
        <v>69</v>
      </c>
      <c r="Y272" t="s">
        <v>69</v>
      </c>
      <c r="Z272" t="s">
        <v>69</v>
      </c>
      <c r="AA272" t="s">
        <v>2505</v>
      </c>
      <c r="AB272" t="s">
        <v>69</v>
      </c>
      <c r="AC272" t="s">
        <v>69</v>
      </c>
      <c r="AD272" t="s">
        <v>69</v>
      </c>
      <c r="AE272" t="s">
        <v>69</v>
      </c>
      <c r="AF272">
        <v>18</v>
      </c>
      <c r="AG272">
        <v>18</v>
      </c>
      <c r="AH272" t="s">
        <v>69</v>
      </c>
      <c r="AI272" t="s">
        <v>69</v>
      </c>
      <c r="AJ272" t="s">
        <v>69</v>
      </c>
      <c r="AK272" t="s">
        <v>69</v>
      </c>
      <c r="AL272" t="s">
        <v>69</v>
      </c>
      <c r="AM272" t="s">
        <v>69</v>
      </c>
      <c r="AN272" t="s">
        <v>69</v>
      </c>
      <c r="AO272" t="s">
        <v>69</v>
      </c>
      <c r="AP272" t="s">
        <v>69</v>
      </c>
      <c r="AQ272" t="s">
        <v>69</v>
      </c>
      <c r="AR272" t="s">
        <v>229</v>
      </c>
      <c r="AS272">
        <v>2015</v>
      </c>
      <c r="AT272">
        <v>6</v>
      </c>
      <c r="AU272">
        <v>8</v>
      </c>
      <c r="AV272" t="s">
        <v>69</v>
      </c>
      <c r="AW272" t="s">
        <v>69</v>
      </c>
      <c r="AX272" t="s">
        <v>69</v>
      </c>
      <c r="AY272" t="s">
        <v>69</v>
      </c>
      <c r="AZ272">
        <v>938</v>
      </c>
      <c r="BA272">
        <v>948</v>
      </c>
      <c r="BB272" t="s">
        <v>69</v>
      </c>
      <c r="BC272" t="s">
        <v>2506</v>
      </c>
      <c r="BD272" t="s">
        <v>69</v>
      </c>
      <c r="BE272" t="s">
        <v>69</v>
      </c>
      <c r="BF272" t="s">
        <v>69</v>
      </c>
      <c r="BG272" t="s">
        <v>69</v>
      </c>
      <c r="BH272" t="s">
        <v>69</v>
      </c>
      <c r="BI272" t="s">
        <v>69</v>
      </c>
      <c r="BJ272" t="s">
        <v>2507</v>
      </c>
      <c r="BK272" t="s">
        <v>69</v>
      </c>
      <c r="BL272" t="s">
        <v>69</v>
      </c>
      <c r="BM272" t="s">
        <v>69</v>
      </c>
      <c r="BN272" t="s">
        <v>69</v>
      </c>
      <c r="BO272" t="s">
        <v>69</v>
      </c>
      <c r="BP272" t="s">
        <v>69</v>
      </c>
    </row>
    <row r="273" spans="1:68" x14ac:dyDescent="0.25">
      <c r="A273" t="s">
        <v>67</v>
      </c>
      <c r="B273" t="s">
        <v>2508</v>
      </c>
      <c r="C273" t="s">
        <v>69</v>
      </c>
      <c r="D273" t="s">
        <v>69</v>
      </c>
      <c r="E273" t="s">
        <v>69</v>
      </c>
      <c r="F273" t="s">
        <v>2509</v>
      </c>
      <c r="G273" t="s">
        <v>69</v>
      </c>
      <c r="H273" t="s">
        <v>69</v>
      </c>
      <c r="I273" t="s">
        <v>2510</v>
      </c>
      <c r="J273" t="s">
        <v>348</v>
      </c>
      <c r="K273" t="s">
        <v>69</v>
      </c>
      <c r="L273" t="s">
        <v>69</v>
      </c>
      <c r="M273" t="s">
        <v>69</v>
      </c>
      <c r="N273" t="s">
        <v>69</v>
      </c>
      <c r="O273" t="s">
        <v>69</v>
      </c>
      <c r="P273" t="s">
        <v>69</v>
      </c>
      <c r="Q273" t="s">
        <v>69</v>
      </c>
      <c r="R273" t="s">
        <v>69</v>
      </c>
      <c r="S273" t="s">
        <v>69</v>
      </c>
      <c r="T273" t="s">
        <v>2511</v>
      </c>
      <c r="U273" t="s">
        <v>2512</v>
      </c>
      <c r="V273" t="s">
        <v>69</v>
      </c>
      <c r="W273" t="s">
        <v>69</v>
      </c>
      <c r="X273" t="s">
        <v>69</v>
      </c>
      <c r="Y273" t="s">
        <v>69</v>
      </c>
      <c r="Z273" t="s">
        <v>69</v>
      </c>
      <c r="AA273" t="s">
        <v>2513</v>
      </c>
      <c r="AB273" t="s">
        <v>69</v>
      </c>
      <c r="AC273" t="s">
        <v>69</v>
      </c>
      <c r="AD273" t="s">
        <v>69</v>
      </c>
      <c r="AE273" t="s">
        <v>69</v>
      </c>
      <c r="AF273">
        <v>4</v>
      </c>
      <c r="AG273">
        <v>5</v>
      </c>
      <c r="AH273" t="s">
        <v>69</v>
      </c>
      <c r="AI273" t="s">
        <v>69</v>
      </c>
      <c r="AJ273" t="s">
        <v>69</v>
      </c>
      <c r="AK273" t="s">
        <v>69</v>
      </c>
      <c r="AL273" t="s">
        <v>69</v>
      </c>
      <c r="AM273" t="s">
        <v>69</v>
      </c>
      <c r="AN273" t="s">
        <v>69</v>
      </c>
      <c r="AO273" t="s">
        <v>69</v>
      </c>
      <c r="AP273" t="s">
        <v>69</v>
      </c>
      <c r="AQ273" t="s">
        <v>69</v>
      </c>
      <c r="AR273" t="s">
        <v>2173</v>
      </c>
      <c r="AS273">
        <v>2015</v>
      </c>
      <c r="AT273">
        <v>15</v>
      </c>
      <c r="AU273" t="s">
        <v>69</v>
      </c>
      <c r="AV273" t="s">
        <v>69</v>
      </c>
      <c r="AW273" t="s">
        <v>69</v>
      </c>
      <c r="AX273" t="s">
        <v>69</v>
      </c>
      <c r="AY273" t="s">
        <v>69</v>
      </c>
      <c r="AZ273" t="s">
        <v>69</v>
      </c>
      <c r="BA273" t="s">
        <v>69</v>
      </c>
      <c r="BB273">
        <v>144</v>
      </c>
      <c r="BC273" t="s">
        <v>2514</v>
      </c>
      <c r="BD273" t="s">
        <v>69</v>
      </c>
      <c r="BE273" t="s">
        <v>69</v>
      </c>
      <c r="BF273" t="s">
        <v>69</v>
      </c>
      <c r="BG273" t="s">
        <v>69</v>
      </c>
      <c r="BH273" t="s">
        <v>69</v>
      </c>
      <c r="BI273" t="s">
        <v>69</v>
      </c>
      <c r="BJ273" t="s">
        <v>2515</v>
      </c>
      <c r="BK273">
        <v>26187279</v>
      </c>
      <c r="BL273" t="s">
        <v>88</v>
      </c>
      <c r="BM273" t="s">
        <v>69</v>
      </c>
      <c r="BN273" t="s">
        <v>69</v>
      </c>
      <c r="BO273" t="s">
        <v>69</v>
      </c>
      <c r="BP273" t="s">
        <v>69</v>
      </c>
    </row>
    <row r="274" spans="1:68" x14ac:dyDescent="0.25">
      <c r="A274" t="s">
        <v>67</v>
      </c>
      <c r="B274" t="s">
        <v>2516</v>
      </c>
      <c r="C274" t="s">
        <v>69</v>
      </c>
      <c r="D274" t="s">
        <v>69</v>
      </c>
      <c r="E274" t="s">
        <v>69</v>
      </c>
      <c r="F274" t="s">
        <v>2517</v>
      </c>
      <c r="G274" t="s">
        <v>69</v>
      </c>
      <c r="H274" t="s">
        <v>69</v>
      </c>
      <c r="I274" t="s">
        <v>2518</v>
      </c>
      <c r="J274" t="s">
        <v>348</v>
      </c>
      <c r="K274" t="s">
        <v>69</v>
      </c>
      <c r="L274" t="s">
        <v>69</v>
      </c>
      <c r="M274" t="s">
        <v>69</v>
      </c>
      <c r="N274" t="s">
        <v>69</v>
      </c>
      <c r="O274" t="s">
        <v>69</v>
      </c>
      <c r="P274" t="s">
        <v>69</v>
      </c>
      <c r="Q274" t="s">
        <v>69</v>
      </c>
      <c r="R274" t="s">
        <v>69</v>
      </c>
      <c r="S274" t="s">
        <v>69</v>
      </c>
      <c r="T274" t="s">
        <v>2519</v>
      </c>
      <c r="U274" t="s">
        <v>2520</v>
      </c>
      <c r="V274" t="s">
        <v>69</v>
      </c>
      <c r="W274" t="s">
        <v>69</v>
      </c>
      <c r="X274" t="s">
        <v>69</v>
      </c>
      <c r="Y274" t="s">
        <v>69</v>
      </c>
      <c r="Z274" t="s">
        <v>69</v>
      </c>
      <c r="AA274" t="s">
        <v>69</v>
      </c>
      <c r="AB274" t="s">
        <v>69</v>
      </c>
      <c r="AC274" t="s">
        <v>69</v>
      </c>
      <c r="AD274" t="s">
        <v>69</v>
      </c>
      <c r="AE274" t="s">
        <v>69</v>
      </c>
      <c r="AF274">
        <v>9</v>
      </c>
      <c r="AG274">
        <v>9</v>
      </c>
      <c r="AH274" t="s">
        <v>69</v>
      </c>
      <c r="AI274" t="s">
        <v>69</v>
      </c>
      <c r="AJ274" t="s">
        <v>69</v>
      </c>
      <c r="AK274" t="s">
        <v>69</v>
      </c>
      <c r="AL274" t="s">
        <v>69</v>
      </c>
      <c r="AM274" t="s">
        <v>69</v>
      </c>
      <c r="AN274" t="s">
        <v>69</v>
      </c>
      <c r="AO274" t="s">
        <v>69</v>
      </c>
      <c r="AP274" t="s">
        <v>69</v>
      </c>
      <c r="AQ274" t="s">
        <v>69</v>
      </c>
      <c r="AR274" t="s">
        <v>2521</v>
      </c>
      <c r="AS274">
        <v>2015</v>
      </c>
      <c r="AT274">
        <v>15</v>
      </c>
      <c r="AU274" t="s">
        <v>69</v>
      </c>
      <c r="AV274" t="s">
        <v>69</v>
      </c>
      <c r="AW274" t="s">
        <v>69</v>
      </c>
      <c r="AX274" t="s">
        <v>69</v>
      </c>
      <c r="AY274" t="s">
        <v>69</v>
      </c>
      <c r="AZ274" t="s">
        <v>69</v>
      </c>
      <c r="BA274" t="s">
        <v>69</v>
      </c>
      <c r="BB274">
        <v>134</v>
      </c>
      <c r="BC274" t="s">
        <v>2522</v>
      </c>
      <c r="BD274" t="s">
        <v>69</v>
      </c>
      <c r="BE274" t="s">
        <v>69</v>
      </c>
      <c r="BF274" t="s">
        <v>69</v>
      </c>
      <c r="BG274" t="s">
        <v>69</v>
      </c>
      <c r="BH274" t="s">
        <v>69</v>
      </c>
      <c r="BI274" t="s">
        <v>69</v>
      </c>
      <c r="BJ274" t="s">
        <v>2523</v>
      </c>
      <c r="BK274">
        <v>26153437</v>
      </c>
      <c r="BL274" t="s">
        <v>88</v>
      </c>
      <c r="BM274" t="s">
        <v>69</v>
      </c>
      <c r="BN274" t="s">
        <v>69</v>
      </c>
      <c r="BO274" t="s">
        <v>69</v>
      </c>
      <c r="BP274" t="s">
        <v>69</v>
      </c>
    </row>
    <row r="275" spans="1:68" x14ac:dyDescent="0.25">
      <c r="A275" t="s">
        <v>67</v>
      </c>
      <c r="B275" t="s">
        <v>2524</v>
      </c>
      <c r="C275" t="s">
        <v>69</v>
      </c>
      <c r="D275" t="s">
        <v>69</v>
      </c>
      <c r="E275" t="s">
        <v>69</v>
      </c>
      <c r="F275" t="s">
        <v>2525</v>
      </c>
      <c r="G275" t="s">
        <v>69</v>
      </c>
      <c r="H275" t="s">
        <v>69</v>
      </c>
      <c r="I275" t="s">
        <v>2526</v>
      </c>
      <c r="J275" t="s">
        <v>2527</v>
      </c>
      <c r="K275" t="s">
        <v>69</v>
      </c>
      <c r="L275" t="s">
        <v>69</v>
      </c>
      <c r="M275" t="s">
        <v>69</v>
      </c>
      <c r="N275" t="s">
        <v>69</v>
      </c>
      <c r="O275" t="s">
        <v>69</v>
      </c>
      <c r="P275" t="s">
        <v>69</v>
      </c>
      <c r="Q275" t="s">
        <v>69</v>
      </c>
      <c r="R275" t="s">
        <v>69</v>
      </c>
      <c r="S275" t="s">
        <v>69</v>
      </c>
      <c r="T275" t="s">
        <v>2528</v>
      </c>
      <c r="U275" t="s">
        <v>2529</v>
      </c>
      <c r="V275" t="s">
        <v>69</v>
      </c>
      <c r="W275" t="s">
        <v>69</v>
      </c>
      <c r="X275" t="s">
        <v>69</v>
      </c>
      <c r="Y275" t="s">
        <v>69</v>
      </c>
      <c r="Z275" t="s">
        <v>2530</v>
      </c>
      <c r="AA275" t="s">
        <v>2531</v>
      </c>
      <c r="AB275" t="s">
        <v>69</v>
      </c>
      <c r="AC275" t="s">
        <v>69</v>
      </c>
      <c r="AD275" t="s">
        <v>69</v>
      </c>
      <c r="AE275" t="s">
        <v>69</v>
      </c>
      <c r="AF275">
        <v>3</v>
      </c>
      <c r="AG275">
        <v>4</v>
      </c>
      <c r="AH275" t="s">
        <v>69</v>
      </c>
      <c r="AI275" t="s">
        <v>69</v>
      </c>
      <c r="AJ275" t="s">
        <v>69</v>
      </c>
      <c r="AK275" t="s">
        <v>69</v>
      </c>
      <c r="AL275" t="s">
        <v>69</v>
      </c>
      <c r="AM275" t="s">
        <v>69</v>
      </c>
      <c r="AN275" t="s">
        <v>69</v>
      </c>
      <c r="AO275" t="s">
        <v>69</v>
      </c>
      <c r="AP275" t="s">
        <v>69</v>
      </c>
      <c r="AQ275" t="s">
        <v>69</v>
      </c>
      <c r="AR275" t="s">
        <v>306</v>
      </c>
      <c r="AS275">
        <v>2015</v>
      </c>
      <c r="AT275">
        <v>134</v>
      </c>
      <c r="AU275">
        <v>4</v>
      </c>
      <c r="AV275" t="s">
        <v>69</v>
      </c>
      <c r="AW275" t="s">
        <v>69</v>
      </c>
      <c r="AX275" t="s">
        <v>69</v>
      </c>
      <c r="AY275" t="s">
        <v>69</v>
      </c>
      <c r="AZ275">
        <v>669</v>
      </c>
      <c r="BA275">
        <v>681</v>
      </c>
      <c r="BB275" t="s">
        <v>69</v>
      </c>
      <c r="BC275" t="s">
        <v>2532</v>
      </c>
      <c r="BD275" t="s">
        <v>69</v>
      </c>
      <c r="BE275" t="s">
        <v>69</v>
      </c>
      <c r="BF275" t="s">
        <v>69</v>
      </c>
      <c r="BG275" t="s">
        <v>69</v>
      </c>
      <c r="BH275" t="s">
        <v>69</v>
      </c>
      <c r="BI275" t="s">
        <v>69</v>
      </c>
      <c r="BJ275" t="s">
        <v>2533</v>
      </c>
      <c r="BK275" t="s">
        <v>69</v>
      </c>
      <c r="BL275" t="s">
        <v>69</v>
      </c>
      <c r="BM275" t="s">
        <v>69</v>
      </c>
      <c r="BN275" t="s">
        <v>69</v>
      </c>
      <c r="BO275" t="s">
        <v>69</v>
      </c>
      <c r="BP275" t="s">
        <v>69</v>
      </c>
    </row>
    <row r="276" spans="1:68" x14ac:dyDescent="0.25">
      <c r="A276" t="s">
        <v>67</v>
      </c>
      <c r="B276" t="s">
        <v>2534</v>
      </c>
      <c r="C276" t="s">
        <v>69</v>
      </c>
      <c r="D276" t="s">
        <v>69</v>
      </c>
      <c r="E276" t="s">
        <v>69</v>
      </c>
      <c r="F276" t="s">
        <v>2535</v>
      </c>
      <c r="G276" t="s">
        <v>69</v>
      </c>
      <c r="H276" t="s">
        <v>69</v>
      </c>
      <c r="I276" t="s">
        <v>2536</v>
      </c>
      <c r="J276" t="s">
        <v>2537</v>
      </c>
      <c r="K276" t="s">
        <v>69</v>
      </c>
      <c r="L276" t="s">
        <v>69</v>
      </c>
      <c r="M276" t="s">
        <v>69</v>
      </c>
      <c r="N276" t="s">
        <v>69</v>
      </c>
      <c r="O276" t="s">
        <v>69</v>
      </c>
      <c r="P276" t="s">
        <v>69</v>
      </c>
      <c r="Q276" t="s">
        <v>69</v>
      </c>
      <c r="R276" t="s">
        <v>69</v>
      </c>
      <c r="S276" t="s">
        <v>69</v>
      </c>
      <c r="T276" t="s">
        <v>2538</v>
      </c>
      <c r="U276" t="s">
        <v>2539</v>
      </c>
      <c r="V276" t="s">
        <v>69</v>
      </c>
      <c r="W276" t="s">
        <v>69</v>
      </c>
      <c r="X276" t="s">
        <v>69</v>
      </c>
      <c r="Y276" t="s">
        <v>69</v>
      </c>
      <c r="Z276" t="s">
        <v>69</v>
      </c>
      <c r="AA276" t="s">
        <v>69</v>
      </c>
      <c r="AB276" t="s">
        <v>69</v>
      </c>
      <c r="AC276" t="s">
        <v>69</v>
      </c>
      <c r="AD276" t="s">
        <v>69</v>
      </c>
      <c r="AE276" t="s">
        <v>69</v>
      </c>
      <c r="AF276">
        <v>3</v>
      </c>
      <c r="AG276">
        <v>4</v>
      </c>
      <c r="AH276" t="s">
        <v>69</v>
      </c>
      <c r="AI276" t="s">
        <v>69</v>
      </c>
      <c r="AJ276" t="s">
        <v>69</v>
      </c>
      <c r="AK276" t="s">
        <v>69</v>
      </c>
      <c r="AL276" t="s">
        <v>69</v>
      </c>
      <c r="AM276" t="s">
        <v>69</v>
      </c>
      <c r="AN276" t="s">
        <v>69</v>
      </c>
      <c r="AO276" t="s">
        <v>69</v>
      </c>
      <c r="AP276" t="s">
        <v>69</v>
      </c>
      <c r="AQ276" t="s">
        <v>69</v>
      </c>
      <c r="AR276" t="s">
        <v>317</v>
      </c>
      <c r="AS276">
        <v>2015</v>
      </c>
      <c r="AT276">
        <v>26</v>
      </c>
      <c r="AU276">
        <v>3</v>
      </c>
      <c r="AV276" t="s">
        <v>69</v>
      </c>
      <c r="AW276" t="s">
        <v>69</v>
      </c>
      <c r="AX276" t="s">
        <v>69</v>
      </c>
      <c r="AY276" t="s">
        <v>69</v>
      </c>
      <c r="AZ276">
        <v>409</v>
      </c>
      <c r="BA276">
        <v>419</v>
      </c>
      <c r="BB276" t="s">
        <v>69</v>
      </c>
      <c r="BC276" t="s">
        <v>2540</v>
      </c>
      <c r="BD276" t="s">
        <v>69</v>
      </c>
      <c r="BE276" t="s">
        <v>69</v>
      </c>
      <c r="BF276" t="s">
        <v>69</v>
      </c>
      <c r="BG276" t="s">
        <v>69</v>
      </c>
      <c r="BH276" t="s">
        <v>69</v>
      </c>
      <c r="BI276" t="s">
        <v>69</v>
      </c>
      <c r="BJ276" t="s">
        <v>2541</v>
      </c>
      <c r="BK276">
        <v>24228686</v>
      </c>
      <c r="BL276" t="s">
        <v>69</v>
      </c>
      <c r="BM276" t="s">
        <v>69</v>
      </c>
      <c r="BN276" t="s">
        <v>69</v>
      </c>
      <c r="BO276" t="s">
        <v>69</v>
      </c>
      <c r="BP276" t="s">
        <v>69</v>
      </c>
    </row>
    <row r="277" spans="1:68" x14ac:dyDescent="0.25">
      <c r="A277" t="s">
        <v>67</v>
      </c>
      <c r="B277" t="s">
        <v>2542</v>
      </c>
      <c r="C277" t="s">
        <v>69</v>
      </c>
      <c r="D277" t="s">
        <v>69</v>
      </c>
      <c r="E277" t="s">
        <v>69</v>
      </c>
      <c r="F277" t="s">
        <v>2543</v>
      </c>
      <c r="G277" t="s">
        <v>69</v>
      </c>
      <c r="H277" t="s">
        <v>69</v>
      </c>
      <c r="I277" t="s">
        <v>2544</v>
      </c>
      <c r="J277" t="s">
        <v>1168</v>
      </c>
      <c r="K277" t="s">
        <v>69</v>
      </c>
      <c r="L277" t="s">
        <v>69</v>
      </c>
      <c r="M277" t="s">
        <v>69</v>
      </c>
      <c r="N277" t="s">
        <v>69</v>
      </c>
      <c r="O277" t="s">
        <v>69</v>
      </c>
      <c r="P277" t="s">
        <v>69</v>
      </c>
      <c r="Q277" t="s">
        <v>69</v>
      </c>
      <c r="R277" t="s">
        <v>69</v>
      </c>
      <c r="S277" t="s">
        <v>69</v>
      </c>
      <c r="T277" t="s">
        <v>2545</v>
      </c>
      <c r="U277" t="s">
        <v>2546</v>
      </c>
      <c r="V277" t="s">
        <v>69</v>
      </c>
      <c r="W277" t="s">
        <v>69</v>
      </c>
      <c r="X277" t="s">
        <v>69</v>
      </c>
      <c r="Y277" t="s">
        <v>69</v>
      </c>
      <c r="Z277" t="s">
        <v>2547</v>
      </c>
      <c r="AA277" t="s">
        <v>2548</v>
      </c>
      <c r="AB277" t="s">
        <v>69</v>
      </c>
      <c r="AC277" t="s">
        <v>69</v>
      </c>
      <c r="AD277" t="s">
        <v>69</v>
      </c>
      <c r="AE277" t="s">
        <v>69</v>
      </c>
      <c r="AF277">
        <v>12</v>
      </c>
      <c r="AG277">
        <v>12</v>
      </c>
      <c r="AH277" t="s">
        <v>69</v>
      </c>
      <c r="AI277" t="s">
        <v>69</v>
      </c>
      <c r="AJ277" t="s">
        <v>69</v>
      </c>
      <c r="AK277" t="s">
        <v>69</v>
      </c>
      <c r="AL277" t="s">
        <v>69</v>
      </c>
      <c r="AM277" t="s">
        <v>69</v>
      </c>
      <c r="AN277" t="s">
        <v>69</v>
      </c>
      <c r="AO277" t="s">
        <v>69</v>
      </c>
      <c r="AP277" t="s">
        <v>69</v>
      </c>
      <c r="AQ277" t="s">
        <v>69</v>
      </c>
      <c r="AR277" t="s">
        <v>317</v>
      </c>
      <c r="AS277">
        <v>2015</v>
      </c>
      <c r="AT277">
        <v>200</v>
      </c>
      <c r="AU277">
        <v>2</v>
      </c>
      <c r="AV277" t="s">
        <v>69</v>
      </c>
      <c r="AW277" t="s">
        <v>69</v>
      </c>
      <c r="AX277" t="s">
        <v>69</v>
      </c>
      <c r="AY277" t="s">
        <v>69</v>
      </c>
      <c r="AZ277">
        <v>470</v>
      </c>
      <c r="BA277" t="s">
        <v>2323</v>
      </c>
      <c r="BB277" t="s">
        <v>69</v>
      </c>
      <c r="BC277" t="s">
        <v>2549</v>
      </c>
      <c r="BD277" t="s">
        <v>69</v>
      </c>
      <c r="BE277" t="s">
        <v>69</v>
      </c>
      <c r="BF277" t="s">
        <v>69</v>
      </c>
      <c r="BG277" t="s">
        <v>69</v>
      </c>
      <c r="BH277" t="s">
        <v>69</v>
      </c>
      <c r="BI277" t="s">
        <v>69</v>
      </c>
      <c r="BJ277" t="s">
        <v>2550</v>
      </c>
      <c r="BK277">
        <v>25852078</v>
      </c>
      <c r="BL277" t="s">
        <v>1357</v>
      </c>
      <c r="BM277" t="s">
        <v>69</v>
      </c>
      <c r="BN277" t="s">
        <v>69</v>
      </c>
      <c r="BO277" t="s">
        <v>69</v>
      </c>
      <c r="BP277" t="s">
        <v>69</v>
      </c>
    </row>
    <row r="278" spans="1:68" x14ac:dyDescent="0.25">
      <c r="A278" t="s">
        <v>67</v>
      </c>
      <c r="B278" t="s">
        <v>2551</v>
      </c>
      <c r="C278" t="s">
        <v>69</v>
      </c>
      <c r="D278" t="s">
        <v>69</v>
      </c>
      <c r="E278" t="s">
        <v>69</v>
      </c>
      <c r="F278" t="s">
        <v>2552</v>
      </c>
      <c r="G278" t="s">
        <v>69</v>
      </c>
      <c r="H278" t="s">
        <v>69</v>
      </c>
      <c r="I278" t="s">
        <v>2553</v>
      </c>
      <c r="J278" t="s">
        <v>1757</v>
      </c>
      <c r="K278" t="s">
        <v>69</v>
      </c>
      <c r="L278" t="s">
        <v>69</v>
      </c>
      <c r="M278" t="s">
        <v>69</v>
      </c>
      <c r="N278" t="s">
        <v>69</v>
      </c>
      <c r="O278" t="s">
        <v>69</v>
      </c>
      <c r="P278" t="s">
        <v>69</v>
      </c>
      <c r="Q278" t="s">
        <v>69</v>
      </c>
      <c r="R278" t="s">
        <v>69</v>
      </c>
      <c r="S278" t="s">
        <v>69</v>
      </c>
      <c r="T278" t="s">
        <v>2554</v>
      </c>
      <c r="U278" t="s">
        <v>2555</v>
      </c>
      <c r="V278" t="s">
        <v>69</v>
      </c>
      <c r="W278" t="s">
        <v>69</v>
      </c>
      <c r="X278" t="s">
        <v>69</v>
      </c>
      <c r="Y278" t="s">
        <v>69</v>
      </c>
      <c r="Z278" t="s">
        <v>2556</v>
      </c>
      <c r="AA278" t="s">
        <v>2557</v>
      </c>
      <c r="AB278" t="s">
        <v>69</v>
      </c>
      <c r="AC278" t="s">
        <v>69</v>
      </c>
      <c r="AD278" t="s">
        <v>69</v>
      </c>
      <c r="AE278" t="s">
        <v>69</v>
      </c>
      <c r="AF278">
        <v>0</v>
      </c>
      <c r="AG278">
        <v>0</v>
      </c>
      <c r="AH278" t="s">
        <v>69</v>
      </c>
      <c r="AI278" t="s">
        <v>69</v>
      </c>
      <c r="AJ278" t="s">
        <v>69</v>
      </c>
      <c r="AK278" t="s">
        <v>69</v>
      </c>
      <c r="AL278" t="s">
        <v>69</v>
      </c>
      <c r="AM278" t="s">
        <v>69</v>
      </c>
      <c r="AN278" t="s">
        <v>69</v>
      </c>
      <c r="AO278" t="s">
        <v>69</v>
      </c>
      <c r="AP278" t="s">
        <v>69</v>
      </c>
      <c r="AQ278" t="s">
        <v>69</v>
      </c>
      <c r="AR278" t="s">
        <v>317</v>
      </c>
      <c r="AS278">
        <v>2015</v>
      </c>
      <c r="AT278">
        <v>6</v>
      </c>
      <c r="AU278">
        <v>6</v>
      </c>
      <c r="AV278" t="s">
        <v>69</v>
      </c>
      <c r="AW278" t="s">
        <v>69</v>
      </c>
      <c r="AX278" t="s">
        <v>69</v>
      </c>
      <c r="AY278" t="s">
        <v>69</v>
      </c>
      <c r="AZ278">
        <v>715</v>
      </c>
      <c r="BA278">
        <v>724</v>
      </c>
      <c r="BB278" t="s">
        <v>69</v>
      </c>
      <c r="BC278" t="s">
        <v>2558</v>
      </c>
      <c r="BD278" t="s">
        <v>69</v>
      </c>
      <c r="BE278" t="s">
        <v>69</v>
      </c>
      <c r="BF278" t="s">
        <v>69</v>
      </c>
      <c r="BG278" t="s">
        <v>69</v>
      </c>
      <c r="BH278" t="s">
        <v>69</v>
      </c>
      <c r="BI278" t="s">
        <v>69</v>
      </c>
      <c r="BJ278" t="s">
        <v>2559</v>
      </c>
      <c r="BK278" t="s">
        <v>69</v>
      </c>
      <c r="BL278" t="s">
        <v>524</v>
      </c>
      <c r="BM278" t="s">
        <v>69</v>
      </c>
      <c r="BN278" t="s">
        <v>69</v>
      </c>
      <c r="BO278" t="s">
        <v>69</v>
      </c>
      <c r="BP278" t="s">
        <v>69</v>
      </c>
    </row>
    <row r="279" spans="1:68" x14ac:dyDescent="0.25">
      <c r="A279" t="s">
        <v>67</v>
      </c>
      <c r="B279" t="s">
        <v>2560</v>
      </c>
      <c r="C279" t="s">
        <v>69</v>
      </c>
      <c r="D279" t="s">
        <v>69</v>
      </c>
      <c r="E279" t="s">
        <v>69</v>
      </c>
      <c r="F279" t="s">
        <v>2561</v>
      </c>
      <c r="G279" t="s">
        <v>69</v>
      </c>
      <c r="H279" t="s">
        <v>69</v>
      </c>
      <c r="I279" t="s">
        <v>2562</v>
      </c>
      <c r="J279" t="s">
        <v>174</v>
      </c>
      <c r="K279" t="s">
        <v>69</v>
      </c>
      <c r="L279" t="s">
        <v>69</v>
      </c>
      <c r="M279" t="s">
        <v>69</v>
      </c>
      <c r="N279" t="s">
        <v>69</v>
      </c>
      <c r="O279" t="s">
        <v>69</v>
      </c>
      <c r="P279" t="s">
        <v>69</v>
      </c>
      <c r="Q279" t="s">
        <v>69</v>
      </c>
      <c r="R279" t="s">
        <v>69</v>
      </c>
      <c r="S279" t="s">
        <v>69</v>
      </c>
      <c r="T279" t="s">
        <v>2563</v>
      </c>
      <c r="U279" t="s">
        <v>2564</v>
      </c>
      <c r="V279" t="s">
        <v>69</v>
      </c>
      <c r="W279" t="s">
        <v>69</v>
      </c>
      <c r="X279" t="s">
        <v>69</v>
      </c>
      <c r="Y279" t="s">
        <v>69</v>
      </c>
      <c r="Z279" t="s">
        <v>2565</v>
      </c>
      <c r="AA279" t="s">
        <v>2566</v>
      </c>
      <c r="AB279" t="s">
        <v>69</v>
      </c>
      <c r="AC279" t="s">
        <v>69</v>
      </c>
      <c r="AD279" t="s">
        <v>69</v>
      </c>
      <c r="AE279" t="s">
        <v>69</v>
      </c>
      <c r="AF279">
        <v>10</v>
      </c>
      <c r="AG279">
        <v>10</v>
      </c>
      <c r="AH279" t="s">
        <v>69</v>
      </c>
      <c r="AI279" t="s">
        <v>69</v>
      </c>
      <c r="AJ279" t="s">
        <v>69</v>
      </c>
      <c r="AK279" t="s">
        <v>69</v>
      </c>
      <c r="AL279" t="s">
        <v>69</v>
      </c>
      <c r="AM279" t="s">
        <v>69</v>
      </c>
      <c r="AN279" t="s">
        <v>69</v>
      </c>
      <c r="AO279" t="s">
        <v>69</v>
      </c>
      <c r="AP279" t="s">
        <v>69</v>
      </c>
      <c r="AQ279" t="s">
        <v>69</v>
      </c>
      <c r="AR279" t="s">
        <v>2567</v>
      </c>
      <c r="AS279">
        <v>2015</v>
      </c>
      <c r="AT279">
        <v>3</v>
      </c>
      <c r="AU279" t="s">
        <v>69</v>
      </c>
      <c r="AV279" t="s">
        <v>69</v>
      </c>
      <c r="AW279" t="s">
        <v>69</v>
      </c>
      <c r="AX279" t="s">
        <v>69</v>
      </c>
      <c r="AY279" t="s">
        <v>69</v>
      </c>
      <c r="AZ279" t="s">
        <v>69</v>
      </c>
      <c r="BA279" t="s">
        <v>69</v>
      </c>
      <c r="BB279" t="s">
        <v>2568</v>
      </c>
      <c r="BC279" t="s">
        <v>2569</v>
      </c>
      <c r="BD279" t="s">
        <v>69</v>
      </c>
      <c r="BE279" t="s">
        <v>69</v>
      </c>
      <c r="BF279" t="s">
        <v>69</v>
      </c>
      <c r="BG279" t="s">
        <v>69</v>
      </c>
      <c r="BH279" t="s">
        <v>69</v>
      </c>
      <c r="BI279" t="s">
        <v>69</v>
      </c>
      <c r="BJ279" t="s">
        <v>2570</v>
      </c>
      <c r="BK279">
        <v>26038736</v>
      </c>
      <c r="BL279" t="s">
        <v>88</v>
      </c>
      <c r="BM279" t="s">
        <v>69</v>
      </c>
      <c r="BN279" t="s">
        <v>69</v>
      </c>
      <c r="BO279" t="s">
        <v>69</v>
      </c>
      <c r="BP279" t="s">
        <v>69</v>
      </c>
    </row>
    <row r="280" spans="1:68" x14ac:dyDescent="0.25">
      <c r="A280" t="s">
        <v>67</v>
      </c>
      <c r="B280" t="s">
        <v>2571</v>
      </c>
      <c r="C280" t="s">
        <v>69</v>
      </c>
      <c r="D280" t="s">
        <v>69</v>
      </c>
      <c r="E280" t="s">
        <v>69</v>
      </c>
      <c r="F280" t="s">
        <v>2572</v>
      </c>
      <c r="G280" t="s">
        <v>69</v>
      </c>
      <c r="H280" t="s">
        <v>69</v>
      </c>
      <c r="I280" t="s">
        <v>2573</v>
      </c>
      <c r="J280" t="s">
        <v>1168</v>
      </c>
      <c r="K280" t="s">
        <v>69</v>
      </c>
      <c r="L280" t="s">
        <v>69</v>
      </c>
      <c r="M280" t="s">
        <v>69</v>
      </c>
      <c r="N280" t="s">
        <v>69</v>
      </c>
      <c r="O280" t="s">
        <v>69</v>
      </c>
      <c r="P280" t="s">
        <v>69</v>
      </c>
      <c r="Q280" t="s">
        <v>69</v>
      </c>
      <c r="R280" t="s">
        <v>69</v>
      </c>
      <c r="S280" t="s">
        <v>69</v>
      </c>
      <c r="T280" t="s">
        <v>2574</v>
      </c>
      <c r="U280" t="s">
        <v>2575</v>
      </c>
      <c r="V280" t="s">
        <v>69</v>
      </c>
      <c r="W280" t="s">
        <v>69</v>
      </c>
      <c r="X280" t="s">
        <v>69</v>
      </c>
      <c r="Y280" t="s">
        <v>69</v>
      </c>
      <c r="Z280" t="s">
        <v>2576</v>
      </c>
      <c r="AA280" t="s">
        <v>2577</v>
      </c>
      <c r="AB280" t="s">
        <v>69</v>
      </c>
      <c r="AC280" t="s">
        <v>69</v>
      </c>
      <c r="AD280" t="s">
        <v>69</v>
      </c>
      <c r="AE280" t="s">
        <v>69</v>
      </c>
      <c r="AF280">
        <v>18</v>
      </c>
      <c r="AG280">
        <v>18</v>
      </c>
      <c r="AH280" t="s">
        <v>69</v>
      </c>
      <c r="AI280" t="s">
        <v>69</v>
      </c>
      <c r="AJ280" t="s">
        <v>69</v>
      </c>
      <c r="AK280" t="s">
        <v>69</v>
      </c>
      <c r="AL280" t="s">
        <v>69</v>
      </c>
      <c r="AM280" t="s">
        <v>69</v>
      </c>
      <c r="AN280" t="s">
        <v>69</v>
      </c>
      <c r="AO280" t="s">
        <v>69</v>
      </c>
      <c r="AP280" t="s">
        <v>69</v>
      </c>
      <c r="AQ280" t="s">
        <v>69</v>
      </c>
      <c r="AR280" t="s">
        <v>361</v>
      </c>
      <c r="AS280">
        <v>2015</v>
      </c>
      <c r="AT280">
        <v>200</v>
      </c>
      <c r="AU280">
        <v>1</v>
      </c>
      <c r="AV280" t="s">
        <v>69</v>
      </c>
      <c r="AW280" t="s">
        <v>69</v>
      </c>
      <c r="AX280" t="s">
        <v>69</v>
      </c>
      <c r="AY280" t="s">
        <v>69</v>
      </c>
      <c r="AZ280">
        <v>295</v>
      </c>
      <c r="BA280" t="s">
        <v>2578</v>
      </c>
      <c r="BB280" t="s">
        <v>69</v>
      </c>
      <c r="BC280" t="s">
        <v>2579</v>
      </c>
      <c r="BD280" t="s">
        <v>69</v>
      </c>
      <c r="BE280" t="s">
        <v>69</v>
      </c>
      <c r="BF280" t="s">
        <v>69</v>
      </c>
      <c r="BG280" t="s">
        <v>69</v>
      </c>
      <c r="BH280" t="s">
        <v>69</v>
      </c>
      <c r="BI280" t="s">
        <v>69</v>
      </c>
      <c r="BJ280" t="s">
        <v>2580</v>
      </c>
      <c r="BK280">
        <v>25769979</v>
      </c>
      <c r="BL280" t="s">
        <v>662</v>
      </c>
      <c r="BM280" t="s">
        <v>69</v>
      </c>
      <c r="BN280" t="s">
        <v>69</v>
      </c>
      <c r="BO280" t="s">
        <v>69</v>
      </c>
      <c r="BP280" t="s">
        <v>69</v>
      </c>
    </row>
    <row r="281" spans="1:68" x14ac:dyDescent="0.25">
      <c r="A281" t="s">
        <v>67</v>
      </c>
      <c r="B281" t="s">
        <v>2581</v>
      </c>
      <c r="C281" t="s">
        <v>69</v>
      </c>
      <c r="D281" t="s">
        <v>69</v>
      </c>
      <c r="E281" t="s">
        <v>69</v>
      </c>
      <c r="F281" t="s">
        <v>2582</v>
      </c>
      <c r="G281" t="s">
        <v>69</v>
      </c>
      <c r="H281" t="s">
        <v>69</v>
      </c>
      <c r="I281" t="s">
        <v>2583</v>
      </c>
      <c r="J281" t="s">
        <v>2083</v>
      </c>
      <c r="K281" t="s">
        <v>69</v>
      </c>
      <c r="L281" t="s">
        <v>69</v>
      </c>
      <c r="M281" t="s">
        <v>69</v>
      </c>
      <c r="N281" t="s">
        <v>69</v>
      </c>
      <c r="O281" t="s">
        <v>69</v>
      </c>
      <c r="P281" t="s">
        <v>69</v>
      </c>
      <c r="Q281" t="s">
        <v>69</v>
      </c>
      <c r="R281" t="s">
        <v>69</v>
      </c>
      <c r="S281" t="s">
        <v>69</v>
      </c>
      <c r="T281" t="s">
        <v>69</v>
      </c>
      <c r="U281" t="s">
        <v>2584</v>
      </c>
      <c r="V281" t="s">
        <v>69</v>
      </c>
      <c r="W281" t="s">
        <v>69</v>
      </c>
      <c r="X281" t="s">
        <v>69</v>
      </c>
      <c r="Y281" t="s">
        <v>69</v>
      </c>
      <c r="Z281" t="s">
        <v>2585</v>
      </c>
      <c r="AA281" t="s">
        <v>2586</v>
      </c>
      <c r="AB281" t="s">
        <v>69</v>
      </c>
      <c r="AC281" t="s">
        <v>69</v>
      </c>
      <c r="AD281" t="s">
        <v>69</v>
      </c>
      <c r="AE281" t="s">
        <v>69</v>
      </c>
      <c r="AF281">
        <v>37</v>
      </c>
      <c r="AG281">
        <v>37</v>
      </c>
      <c r="AH281" t="s">
        <v>69</v>
      </c>
      <c r="AI281" t="s">
        <v>69</v>
      </c>
      <c r="AJ281" t="s">
        <v>69</v>
      </c>
      <c r="AK281" t="s">
        <v>69</v>
      </c>
      <c r="AL281" t="s">
        <v>69</v>
      </c>
      <c r="AM281" t="s">
        <v>69</v>
      </c>
      <c r="AN281" t="s">
        <v>69</v>
      </c>
      <c r="AO281" t="s">
        <v>69</v>
      </c>
      <c r="AP281" t="s">
        <v>69</v>
      </c>
      <c r="AQ281" t="s">
        <v>69</v>
      </c>
      <c r="AR281" t="s">
        <v>361</v>
      </c>
      <c r="AS281">
        <v>2015</v>
      </c>
      <c r="AT281">
        <v>25</v>
      </c>
      <c r="AU281">
        <v>5</v>
      </c>
      <c r="AV281" t="s">
        <v>69</v>
      </c>
      <c r="AW281" t="s">
        <v>69</v>
      </c>
      <c r="AX281" t="s">
        <v>69</v>
      </c>
      <c r="AY281" t="s">
        <v>69</v>
      </c>
      <c r="AZ281">
        <v>667</v>
      </c>
      <c r="BA281">
        <v>678</v>
      </c>
      <c r="BB281" t="s">
        <v>69</v>
      </c>
      <c r="BC281" t="s">
        <v>2587</v>
      </c>
      <c r="BD281" t="s">
        <v>69</v>
      </c>
      <c r="BE281" t="s">
        <v>69</v>
      </c>
      <c r="BF281" t="s">
        <v>69</v>
      </c>
      <c r="BG281" t="s">
        <v>69</v>
      </c>
      <c r="BH281" t="s">
        <v>69</v>
      </c>
      <c r="BI281" t="s">
        <v>69</v>
      </c>
      <c r="BJ281" t="s">
        <v>2588</v>
      </c>
      <c r="BK281">
        <v>25783854</v>
      </c>
      <c r="BL281" t="s">
        <v>134</v>
      </c>
      <c r="BM281" t="s">
        <v>69</v>
      </c>
      <c r="BN281" t="s">
        <v>69</v>
      </c>
      <c r="BO281" t="s">
        <v>69</v>
      </c>
      <c r="BP281" t="s">
        <v>69</v>
      </c>
    </row>
    <row r="282" spans="1:68" x14ac:dyDescent="0.25">
      <c r="A282" t="s">
        <v>67</v>
      </c>
      <c r="B282" t="s">
        <v>2589</v>
      </c>
      <c r="C282" t="s">
        <v>69</v>
      </c>
      <c r="D282" t="s">
        <v>69</v>
      </c>
      <c r="E282" t="s">
        <v>69</v>
      </c>
      <c r="F282" t="s">
        <v>2590</v>
      </c>
      <c r="G282" t="s">
        <v>69</v>
      </c>
      <c r="H282" t="s">
        <v>69</v>
      </c>
      <c r="I282" t="s">
        <v>2591</v>
      </c>
      <c r="J282" t="s">
        <v>1267</v>
      </c>
      <c r="K282" t="s">
        <v>69</v>
      </c>
      <c r="L282" t="s">
        <v>69</v>
      </c>
      <c r="M282" t="s">
        <v>69</v>
      </c>
      <c r="N282" t="s">
        <v>69</v>
      </c>
      <c r="O282" t="s">
        <v>69</v>
      </c>
      <c r="P282" t="s">
        <v>69</v>
      </c>
      <c r="Q282" t="s">
        <v>69</v>
      </c>
      <c r="R282" t="s">
        <v>69</v>
      </c>
      <c r="S282" t="s">
        <v>69</v>
      </c>
      <c r="T282" t="s">
        <v>69</v>
      </c>
      <c r="U282" t="s">
        <v>2592</v>
      </c>
      <c r="V282" t="s">
        <v>69</v>
      </c>
      <c r="W282" t="s">
        <v>69</v>
      </c>
      <c r="X282" t="s">
        <v>69</v>
      </c>
      <c r="Y282" t="s">
        <v>69</v>
      </c>
      <c r="Z282" t="s">
        <v>69</v>
      </c>
      <c r="AA282" t="s">
        <v>2593</v>
      </c>
      <c r="AB282" t="s">
        <v>69</v>
      </c>
      <c r="AC282" t="s">
        <v>69</v>
      </c>
      <c r="AD282" t="s">
        <v>69</v>
      </c>
      <c r="AE282" t="s">
        <v>69</v>
      </c>
      <c r="AF282">
        <v>9</v>
      </c>
      <c r="AG282">
        <v>9</v>
      </c>
      <c r="AH282" t="s">
        <v>69</v>
      </c>
      <c r="AI282" t="s">
        <v>69</v>
      </c>
      <c r="AJ282" t="s">
        <v>69</v>
      </c>
      <c r="AK282" t="s">
        <v>69</v>
      </c>
      <c r="AL282" t="s">
        <v>69</v>
      </c>
      <c r="AM282" t="s">
        <v>69</v>
      </c>
      <c r="AN282" t="s">
        <v>69</v>
      </c>
      <c r="AO282" t="s">
        <v>69</v>
      </c>
      <c r="AP282" t="s">
        <v>69</v>
      </c>
      <c r="AQ282" t="s">
        <v>69</v>
      </c>
      <c r="AR282" t="s">
        <v>2594</v>
      </c>
      <c r="AS282">
        <v>2015</v>
      </c>
      <c r="AT282">
        <v>10</v>
      </c>
      <c r="AU282">
        <v>4</v>
      </c>
      <c r="AV282" t="s">
        <v>69</v>
      </c>
      <c r="AW282" t="s">
        <v>69</v>
      </c>
      <c r="AX282" t="s">
        <v>69</v>
      </c>
      <c r="AY282" t="s">
        <v>69</v>
      </c>
      <c r="AZ282" t="s">
        <v>69</v>
      </c>
      <c r="BA282" t="s">
        <v>69</v>
      </c>
      <c r="BB282" t="s">
        <v>2595</v>
      </c>
      <c r="BC282" t="s">
        <v>2596</v>
      </c>
      <c r="BD282" t="s">
        <v>69</v>
      </c>
      <c r="BE282" t="s">
        <v>69</v>
      </c>
      <c r="BF282" t="s">
        <v>69</v>
      </c>
      <c r="BG282" t="s">
        <v>69</v>
      </c>
      <c r="BH282" t="s">
        <v>69</v>
      </c>
      <c r="BI282" t="s">
        <v>69</v>
      </c>
      <c r="BJ282" t="s">
        <v>2597</v>
      </c>
      <c r="BK282">
        <v>25856095</v>
      </c>
      <c r="BL282" t="s">
        <v>88</v>
      </c>
      <c r="BM282" t="s">
        <v>69</v>
      </c>
      <c r="BN282" t="s">
        <v>69</v>
      </c>
      <c r="BO282" t="s">
        <v>69</v>
      </c>
      <c r="BP282" t="s">
        <v>69</v>
      </c>
    </row>
    <row r="283" spans="1:68" x14ac:dyDescent="0.25">
      <c r="A283" t="s">
        <v>67</v>
      </c>
      <c r="B283" t="s">
        <v>2598</v>
      </c>
      <c r="C283" t="s">
        <v>69</v>
      </c>
      <c r="D283" t="s">
        <v>69</v>
      </c>
      <c r="E283" t="s">
        <v>69</v>
      </c>
      <c r="F283" t="s">
        <v>2599</v>
      </c>
      <c r="G283" t="s">
        <v>69</v>
      </c>
      <c r="H283" t="s">
        <v>69</v>
      </c>
      <c r="I283" t="s">
        <v>2600</v>
      </c>
      <c r="J283" t="s">
        <v>1267</v>
      </c>
      <c r="K283" t="s">
        <v>69</v>
      </c>
      <c r="L283" t="s">
        <v>69</v>
      </c>
      <c r="M283" t="s">
        <v>69</v>
      </c>
      <c r="N283" t="s">
        <v>69</v>
      </c>
      <c r="O283" t="s">
        <v>69</v>
      </c>
      <c r="P283" t="s">
        <v>69</v>
      </c>
      <c r="Q283" t="s">
        <v>69</v>
      </c>
      <c r="R283" t="s">
        <v>69</v>
      </c>
      <c r="S283" t="s">
        <v>69</v>
      </c>
      <c r="T283" t="s">
        <v>69</v>
      </c>
      <c r="U283" t="s">
        <v>2601</v>
      </c>
      <c r="V283" t="s">
        <v>69</v>
      </c>
      <c r="W283" t="s">
        <v>69</v>
      </c>
      <c r="X283" t="s">
        <v>69</v>
      </c>
      <c r="Y283" t="s">
        <v>69</v>
      </c>
      <c r="Z283" t="s">
        <v>2602</v>
      </c>
      <c r="AA283" t="s">
        <v>2603</v>
      </c>
      <c r="AB283" t="s">
        <v>69</v>
      </c>
      <c r="AC283" t="s">
        <v>69</v>
      </c>
      <c r="AD283" t="s">
        <v>69</v>
      </c>
      <c r="AE283" t="s">
        <v>69</v>
      </c>
      <c r="AF283">
        <v>32</v>
      </c>
      <c r="AG283">
        <v>32</v>
      </c>
      <c r="AH283" t="s">
        <v>69</v>
      </c>
      <c r="AI283" t="s">
        <v>69</v>
      </c>
      <c r="AJ283" t="s">
        <v>69</v>
      </c>
      <c r="AK283" t="s">
        <v>69</v>
      </c>
      <c r="AL283" t="s">
        <v>69</v>
      </c>
      <c r="AM283" t="s">
        <v>69</v>
      </c>
      <c r="AN283" t="s">
        <v>69</v>
      </c>
      <c r="AO283" t="s">
        <v>69</v>
      </c>
      <c r="AP283" t="s">
        <v>69</v>
      </c>
      <c r="AQ283" t="s">
        <v>69</v>
      </c>
      <c r="AR283" t="s">
        <v>2604</v>
      </c>
      <c r="AS283">
        <v>2015</v>
      </c>
      <c r="AT283">
        <v>10</v>
      </c>
      <c r="AU283">
        <v>4</v>
      </c>
      <c r="AV283" t="s">
        <v>69</v>
      </c>
      <c r="AW283" t="s">
        <v>69</v>
      </c>
      <c r="AX283" t="s">
        <v>69</v>
      </c>
      <c r="AY283" t="s">
        <v>69</v>
      </c>
      <c r="AZ283" t="s">
        <v>69</v>
      </c>
      <c r="BA283" t="s">
        <v>69</v>
      </c>
      <c r="BB283" t="s">
        <v>2605</v>
      </c>
      <c r="BC283" t="s">
        <v>2606</v>
      </c>
      <c r="BD283" t="s">
        <v>69</v>
      </c>
      <c r="BE283" t="s">
        <v>69</v>
      </c>
      <c r="BF283" t="s">
        <v>69</v>
      </c>
      <c r="BG283" t="s">
        <v>69</v>
      </c>
      <c r="BH283" t="s">
        <v>69</v>
      </c>
      <c r="BI283" t="s">
        <v>69</v>
      </c>
      <c r="BJ283" t="s">
        <v>2607</v>
      </c>
      <c r="BK283">
        <v>25849959</v>
      </c>
      <c r="BL283" t="s">
        <v>88</v>
      </c>
      <c r="BM283" t="s">
        <v>69</v>
      </c>
      <c r="BN283" t="s">
        <v>69</v>
      </c>
      <c r="BO283" t="s">
        <v>69</v>
      </c>
      <c r="BP283" t="s">
        <v>69</v>
      </c>
    </row>
    <row r="284" spans="1:68" x14ac:dyDescent="0.25">
      <c r="A284" t="s">
        <v>67</v>
      </c>
      <c r="B284" t="s">
        <v>2608</v>
      </c>
      <c r="C284" t="s">
        <v>69</v>
      </c>
      <c r="D284" t="s">
        <v>69</v>
      </c>
      <c r="E284" t="s">
        <v>69</v>
      </c>
      <c r="F284" t="s">
        <v>2609</v>
      </c>
      <c r="G284" t="s">
        <v>69</v>
      </c>
      <c r="H284" t="s">
        <v>69</v>
      </c>
      <c r="I284" t="s">
        <v>2610</v>
      </c>
      <c r="J284" t="s">
        <v>2611</v>
      </c>
      <c r="K284" t="s">
        <v>69</v>
      </c>
      <c r="L284" t="s">
        <v>69</v>
      </c>
      <c r="M284" t="s">
        <v>69</v>
      </c>
      <c r="N284" t="s">
        <v>69</v>
      </c>
      <c r="O284" t="s">
        <v>69</v>
      </c>
      <c r="P284" t="s">
        <v>69</v>
      </c>
      <c r="Q284" t="s">
        <v>69</v>
      </c>
      <c r="R284" t="s">
        <v>69</v>
      </c>
      <c r="S284" t="s">
        <v>69</v>
      </c>
      <c r="T284" t="s">
        <v>2612</v>
      </c>
      <c r="U284" t="s">
        <v>2613</v>
      </c>
      <c r="V284" t="s">
        <v>69</v>
      </c>
      <c r="W284" t="s">
        <v>69</v>
      </c>
      <c r="X284" t="s">
        <v>69</v>
      </c>
      <c r="Y284" t="s">
        <v>69</v>
      </c>
      <c r="Z284" t="s">
        <v>2614</v>
      </c>
      <c r="AA284" t="s">
        <v>2615</v>
      </c>
      <c r="AB284" t="s">
        <v>69</v>
      </c>
      <c r="AC284" t="s">
        <v>69</v>
      </c>
      <c r="AD284" t="s">
        <v>69</v>
      </c>
      <c r="AE284" t="s">
        <v>69</v>
      </c>
      <c r="AF284">
        <v>10</v>
      </c>
      <c r="AG284">
        <v>14</v>
      </c>
      <c r="AH284" t="s">
        <v>69</v>
      </c>
      <c r="AI284" t="s">
        <v>69</v>
      </c>
      <c r="AJ284" t="s">
        <v>69</v>
      </c>
      <c r="AK284" t="s">
        <v>69</v>
      </c>
      <c r="AL284" t="s">
        <v>69</v>
      </c>
      <c r="AM284" t="s">
        <v>69</v>
      </c>
      <c r="AN284" t="s">
        <v>69</v>
      </c>
      <c r="AO284" t="s">
        <v>69</v>
      </c>
      <c r="AP284" t="s">
        <v>69</v>
      </c>
      <c r="AQ284" t="s">
        <v>69</v>
      </c>
      <c r="AR284" t="s">
        <v>419</v>
      </c>
      <c r="AS284">
        <v>2015</v>
      </c>
      <c r="AT284">
        <v>33</v>
      </c>
      <c r="AU284">
        <v>2</v>
      </c>
      <c r="AV284" t="s">
        <v>69</v>
      </c>
      <c r="AW284" t="s">
        <v>69</v>
      </c>
      <c r="AX284" t="s">
        <v>69</v>
      </c>
      <c r="AY284" t="s">
        <v>69</v>
      </c>
      <c r="AZ284">
        <v>264</v>
      </c>
      <c r="BA284">
        <v>280</v>
      </c>
      <c r="BB284" t="s">
        <v>69</v>
      </c>
      <c r="BC284" t="s">
        <v>2616</v>
      </c>
      <c r="BD284" t="s">
        <v>69</v>
      </c>
      <c r="BE284" t="s">
        <v>69</v>
      </c>
      <c r="BF284" t="s">
        <v>69</v>
      </c>
      <c r="BG284" t="s">
        <v>69</v>
      </c>
      <c r="BH284" t="s">
        <v>69</v>
      </c>
      <c r="BI284" t="s">
        <v>69</v>
      </c>
      <c r="BJ284" t="s">
        <v>2617</v>
      </c>
      <c r="BK284" t="s">
        <v>69</v>
      </c>
      <c r="BL284" t="s">
        <v>69</v>
      </c>
      <c r="BM284" t="s">
        <v>69</v>
      </c>
      <c r="BN284" t="s">
        <v>69</v>
      </c>
      <c r="BO284" t="s">
        <v>69</v>
      </c>
      <c r="BP284" t="s">
        <v>69</v>
      </c>
    </row>
    <row r="285" spans="1:68" x14ac:dyDescent="0.25">
      <c r="A285" t="s">
        <v>67</v>
      </c>
      <c r="B285" t="s">
        <v>2618</v>
      </c>
      <c r="C285" t="s">
        <v>69</v>
      </c>
      <c r="D285" t="s">
        <v>69</v>
      </c>
      <c r="E285" t="s">
        <v>69</v>
      </c>
      <c r="F285" t="s">
        <v>2619</v>
      </c>
      <c r="G285" t="s">
        <v>69</v>
      </c>
      <c r="H285" t="s">
        <v>69</v>
      </c>
      <c r="I285" t="s">
        <v>2620</v>
      </c>
      <c r="J285" t="s">
        <v>236</v>
      </c>
      <c r="K285" t="s">
        <v>69</v>
      </c>
      <c r="L285" t="s">
        <v>69</v>
      </c>
      <c r="M285" t="s">
        <v>69</v>
      </c>
      <c r="N285" t="s">
        <v>69</v>
      </c>
      <c r="O285" t="s">
        <v>69</v>
      </c>
      <c r="P285" t="s">
        <v>69</v>
      </c>
      <c r="Q285" t="s">
        <v>69</v>
      </c>
      <c r="R285" t="s">
        <v>69</v>
      </c>
      <c r="S285" t="s">
        <v>69</v>
      </c>
      <c r="T285" t="s">
        <v>69</v>
      </c>
      <c r="U285" t="s">
        <v>2621</v>
      </c>
      <c r="V285" t="s">
        <v>69</v>
      </c>
      <c r="W285" t="s">
        <v>69</v>
      </c>
      <c r="X285" t="s">
        <v>69</v>
      </c>
      <c r="Y285" t="s">
        <v>69</v>
      </c>
      <c r="Z285" t="s">
        <v>2622</v>
      </c>
      <c r="AA285" t="s">
        <v>2623</v>
      </c>
      <c r="AB285" t="s">
        <v>69</v>
      </c>
      <c r="AC285" t="s">
        <v>69</v>
      </c>
      <c r="AD285" t="s">
        <v>69</v>
      </c>
      <c r="AE285" t="s">
        <v>69</v>
      </c>
      <c r="AF285">
        <v>11</v>
      </c>
      <c r="AG285">
        <v>11</v>
      </c>
      <c r="AH285" t="s">
        <v>69</v>
      </c>
      <c r="AI285" t="s">
        <v>69</v>
      </c>
      <c r="AJ285" t="s">
        <v>69</v>
      </c>
      <c r="AK285" t="s">
        <v>69</v>
      </c>
      <c r="AL285" t="s">
        <v>69</v>
      </c>
      <c r="AM285" t="s">
        <v>69</v>
      </c>
      <c r="AN285" t="s">
        <v>69</v>
      </c>
      <c r="AO285" t="s">
        <v>69</v>
      </c>
      <c r="AP285" t="s">
        <v>69</v>
      </c>
      <c r="AQ285" t="s">
        <v>69</v>
      </c>
      <c r="AR285" t="s">
        <v>419</v>
      </c>
      <c r="AS285">
        <v>2015</v>
      </c>
      <c r="AT285">
        <v>114</v>
      </c>
      <c r="AU285">
        <v>4</v>
      </c>
      <c r="AV285" t="s">
        <v>69</v>
      </c>
      <c r="AW285" t="s">
        <v>69</v>
      </c>
      <c r="AX285" t="s">
        <v>69</v>
      </c>
      <c r="AY285" t="s">
        <v>69</v>
      </c>
      <c r="AZ285">
        <v>387</v>
      </c>
      <c r="BA285">
        <v>396</v>
      </c>
      <c r="BB285" t="s">
        <v>69</v>
      </c>
      <c r="BC285" t="s">
        <v>2624</v>
      </c>
      <c r="BD285" t="s">
        <v>69</v>
      </c>
      <c r="BE285" t="s">
        <v>69</v>
      </c>
      <c r="BF285" t="s">
        <v>69</v>
      </c>
      <c r="BG285" t="s">
        <v>69</v>
      </c>
      <c r="BH285" t="s">
        <v>69</v>
      </c>
      <c r="BI285" t="s">
        <v>69</v>
      </c>
      <c r="BJ285" t="s">
        <v>2625</v>
      </c>
      <c r="BK285">
        <v>25585921</v>
      </c>
      <c r="BL285" t="s">
        <v>662</v>
      </c>
      <c r="BM285" t="s">
        <v>69</v>
      </c>
      <c r="BN285" t="s">
        <v>69</v>
      </c>
      <c r="BO285" t="s">
        <v>69</v>
      </c>
      <c r="BP285" t="s">
        <v>69</v>
      </c>
    </row>
    <row r="286" spans="1:68" x14ac:dyDescent="0.25">
      <c r="A286" t="s">
        <v>67</v>
      </c>
      <c r="B286" t="s">
        <v>2626</v>
      </c>
      <c r="C286" t="s">
        <v>69</v>
      </c>
      <c r="D286" t="s">
        <v>69</v>
      </c>
      <c r="E286" t="s">
        <v>69</v>
      </c>
      <c r="F286" t="s">
        <v>2627</v>
      </c>
      <c r="G286" t="s">
        <v>69</v>
      </c>
      <c r="H286" t="s">
        <v>69</v>
      </c>
      <c r="I286" t="s">
        <v>2628</v>
      </c>
      <c r="J286" t="s">
        <v>2629</v>
      </c>
      <c r="K286" t="s">
        <v>69</v>
      </c>
      <c r="L286" t="s">
        <v>69</v>
      </c>
      <c r="M286" t="s">
        <v>69</v>
      </c>
      <c r="N286" t="s">
        <v>69</v>
      </c>
      <c r="O286" t="s">
        <v>69</v>
      </c>
      <c r="P286" t="s">
        <v>69</v>
      </c>
      <c r="Q286" t="s">
        <v>69</v>
      </c>
      <c r="R286" t="s">
        <v>69</v>
      </c>
      <c r="S286" t="s">
        <v>69</v>
      </c>
      <c r="T286" t="s">
        <v>69</v>
      </c>
      <c r="U286" t="s">
        <v>2630</v>
      </c>
      <c r="V286" t="s">
        <v>69</v>
      </c>
      <c r="W286" t="s">
        <v>69</v>
      </c>
      <c r="X286" t="s">
        <v>69</v>
      </c>
      <c r="Y286" t="s">
        <v>69</v>
      </c>
      <c r="Z286" t="s">
        <v>2631</v>
      </c>
      <c r="AA286" t="s">
        <v>2632</v>
      </c>
      <c r="AB286" t="s">
        <v>69</v>
      </c>
      <c r="AC286" t="s">
        <v>69</v>
      </c>
      <c r="AD286" t="s">
        <v>69</v>
      </c>
      <c r="AE286" t="s">
        <v>69</v>
      </c>
      <c r="AF286">
        <v>18</v>
      </c>
      <c r="AG286">
        <v>21</v>
      </c>
      <c r="AH286" t="s">
        <v>69</v>
      </c>
      <c r="AI286" t="s">
        <v>69</v>
      </c>
      <c r="AJ286" t="s">
        <v>69</v>
      </c>
      <c r="AK286" t="s">
        <v>69</v>
      </c>
      <c r="AL286" t="s">
        <v>69</v>
      </c>
      <c r="AM286" t="s">
        <v>69</v>
      </c>
      <c r="AN286" t="s">
        <v>69</v>
      </c>
      <c r="AO286" t="s">
        <v>69</v>
      </c>
      <c r="AP286" t="s">
        <v>69</v>
      </c>
      <c r="AQ286" t="s">
        <v>69</v>
      </c>
      <c r="AR286" t="s">
        <v>448</v>
      </c>
      <c r="AS286">
        <v>2015</v>
      </c>
      <c r="AT286">
        <v>96</v>
      </c>
      <c r="AU286" t="s">
        <v>69</v>
      </c>
      <c r="AV286">
        <v>3</v>
      </c>
      <c r="AW286" t="s">
        <v>69</v>
      </c>
      <c r="AX286" t="s">
        <v>69</v>
      </c>
      <c r="AY286" t="s">
        <v>69</v>
      </c>
      <c r="AZ286">
        <v>701</v>
      </c>
      <c r="BA286">
        <v>713</v>
      </c>
      <c r="BB286" t="s">
        <v>69</v>
      </c>
      <c r="BC286" t="s">
        <v>2633</v>
      </c>
      <c r="BD286" t="s">
        <v>69</v>
      </c>
      <c r="BE286" t="s">
        <v>69</v>
      </c>
      <c r="BF286" t="s">
        <v>69</v>
      </c>
      <c r="BG286" t="s">
        <v>69</v>
      </c>
      <c r="BH286" t="s">
        <v>69</v>
      </c>
      <c r="BI286" t="s">
        <v>69</v>
      </c>
      <c r="BJ286" t="s">
        <v>2634</v>
      </c>
      <c r="BK286">
        <v>25481753</v>
      </c>
      <c r="BL286" t="s">
        <v>524</v>
      </c>
      <c r="BM286" t="s">
        <v>69</v>
      </c>
      <c r="BN286" t="s">
        <v>69</v>
      </c>
      <c r="BO286" t="s">
        <v>69</v>
      </c>
      <c r="BP286" t="s">
        <v>69</v>
      </c>
    </row>
    <row r="287" spans="1:68" x14ac:dyDescent="0.25">
      <c r="A287" t="s">
        <v>67</v>
      </c>
      <c r="B287" t="s">
        <v>2635</v>
      </c>
      <c r="C287" t="s">
        <v>69</v>
      </c>
      <c r="D287" t="s">
        <v>69</v>
      </c>
      <c r="E287" t="s">
        <v>69</v>
      </c>
      <c r="F287" t="s">
        <v>2636</v>
      </c>
      <c r="G287" t="s">
        <v>69</v>
      </c>
      <c r="H287" t="s">
        <v>69</v>
      </c>
      <c r="I287" t="s">
        <v>2637</v>
      </c>
      <c r="J287" t="s">
        <v>2638</v>
      </c>
      <c r="K287" t="s">
        <v>69</v>
      </c>
      <c r="L287" t="s">
        <v>69</v>
      </c>
      <c r="M287" t="s">
        <v>69</v>
      </c>
      <c r="N287" t="s">
        <v>69</v>
      </c>
      <c r="O287" t="s">
        <v>69</v>
      </c>
      <c r="P287" t="s">
        <v>69</v>
      </c>
      <c r="Q287" t="s">
        <v>69</v>
      </c>
      <c r="R287" t="s">
        <v>69</v>
      </c>
      <c r="S287" t="s">
        <v>69</v>
      </c>
      <c r="T287" t="s">
        <v>69</v>
      </c>
      <c r="U287" t="s">
        <v>2639</v>
      </c>
      <c r="V287" t="s">
        <v>69</v>
      </c>
      <c r="W287" t="s">
        <v>69</v>
      </c>
      <c r="X287" t="s">
        <v>69</v>
      </c>
      <c r="Y287" t="s">
        <v>69</v>
      </c>
      <c r="Z287" t="s">
        <v>69</v>
      </c>
      <c r="AA287" t="s">
        <v>69</v>
      </c>
      <c r="AB287" t="s">
        <v>69</v>
      </c>
      <c r="AC287" t="s">
        <v>69</v>
      </c>
      <c r="AD287" t="s">
        <v>69</v>
      </c>
      <c r="AE287" t="s">
        <v>69</v>
      </c>
      <c r="AF287">
        <v>6</v>
      </c>
      <c r="AG287">
        <v>6</v>
      </c>
      <c r="AH287" t="s">
        <v>69</v>
      </c>
      <c r="AI287" t="s">
        <v>69</v>
      </c>
      <c r="AJ287" t="s">
        <v>69</v>
      </c>
      <c r="AK287" t="s">
        <v>69</v>
      </c>
      <c r="AL287" t="s">
        <v>69</v>
      </c>
      <c r="AM287" t="s">
        <v>69</v>
      </c>
      <c r="AN287" t="s">
        <v>69</v>
      </c>
      <c r="AO287" t="s">
        <v>69</v>
      </c>
      <c r="AP287" t="s">
        <v>69</v>
      </c>
      <c r="AQ287" t="s">
        <v>69</v>
      </c>
      <c r="AR287" t="s">
        <v>2640</v>
      </c>
      <c r="AS287">
        <v>2015</v>
      </c>
      <c r="AT287">
        <v>31</v>
      </c>
      <c r="AU287">
        <v>5</v>
      </c>
      <c r="AV287" t="s">
        <v>69</v>
      </c>
      <c r="AW287" t="s">
        <v>69</v>
      </c>
      <c r="AX287" t="s">
        <v>69</v>
      </c>
      <c r="AY287" t="s">
        <v>69</v>
      </c>
      <c r="AZ287">
        <v>691</v>
      </c>
      <c r="BA287">
        <v>698</v>
      </c>
      <c r="BB287" t="s">
        <v>69</v>
      </c>
      <c r="BC287" t="s">
        <v>2641</v>
      </c>
      <c r="BD287" t="s">
        <v>69</v>
      </c>
      <c r="BE287" t="s">
        <v>69</v>
      </c>
      <c r="BF287" t="s">
        <v>69</v>
      </c>
      <c r="BG287" t="s">
        <v>69</v>
      </c>
      <c r="BH287" t="s">
        <v>69</v>
      </c>
      <c r="BI287" t="s">
        <v>69</v>
      </c>
      <c r="BJ287" t="s">
        <v>2642</v>
      </c>
      <c r="BK287">
        <v>25344500</v>
      </c>
      <c r="BL287" t="s">
        <v>402</v>
      </c>
      <c r="BM287" t="s">
        <v>69</v>
      </c>
      <c r="BN287" t="s">
        <v>69</v>
      </c>
      <c r="BO287" t="s">
        <v>69</v>
      </c>
      <c r="BP287" t="s">
        <v>69</v>
      </c>
    </row>
    <row r="288" spans="1:68" x14ac:dyDescent="0.25">
      <c r="A288" t="s">
        <v>67</v>
      </c>
      <c r="B288" t="s">
        <v>2643</v>
      </c>
      <c r="C288" t="s">
        <v>69</v>
      </c>
      <c r="D288" t="s">
        <v>69</v>
      </c>
      <c r="E288" t="s">
        <v>69</v>
      </c>
      <c r="F288" t="s">
        <v>2644</v>
      </c>
      <c r="G288" t="s">
        <v>69</v>
      </c>
      <c r="H288" t="s">
        <v>69</v>
      </c>
      <c r="I288" t="s">
        <v>2645</v>
      </c>
      <c r="J288" t="s">
        <v>1267</v>
      </c>
      <c r="K288" t="s">
        <v>69</v>
      </c>
      <c r="L288" t="s">
        <v>69</v>
      </c>
      <c r="M288" t="s">
        <v>69</v>
      </c>
      <c r="N288" t="s">
        <v>69</v>
      </c>
      <c r="O288" t="s">
        <v>69</v>
      </c>
      <c r="P288" t="s">
        <v>69</v>
      </c>
      <c r="Q288" t="s">
        <v>69</v>
      </c>
      <c r="R288" t="s">
        <v>69</v>
      </c>
      <c r="S288" t="s">
        <v>69</v>
      </c>
      <c r="T288" t="s">
        <v>69</v>
      </c>
      <c r="U288" t="s">
        <v>2646</v>
      </c>
      <c r="V288" t="s">
        <v>69</v>
      </c>
      <c r="W288" t="s">
        <v>69</v>
      </c>
      <c r="X288" t="s">
        <v>69</v>
      </c>
      <c r="Y288" t="s">
        <v>69</v>
      </c>
      <c r="Z288" t="s">
        <v>69</v>
      </c>
      <c r="AA288" t="s">
        <v>69</v>
      </c>
      <c r="AB288" t="s">
        <v>69</v>
      </c>
      <c r="AC288" t="s">
        <v>69</v>
      </c>
      <c r="AD288" t="s">
        <v>69</v>
      </c>
      <c r="AE288" t="s">
        <v>69</v>
      </c>
      <c r="AF288">
        <v>8</v>
      </c>
      <c r="AG288">
        <v>9</v>
      </c>
      <c r="AH288" t="s">
        <v>69</v>
      </c>
      <c r="AI288" t="s">
        <v>69</v>
      </c>
      <c r="AJ288" t="s">
        <v>69</v>
      </c>
      <c r="AK288" t="s">
        <v>69</v>
      </c>
      <c r="AL288" t="s">
        <v>69</v>
      </c>
      <c r="AM288" t="s">
        <v>69</v>
      </c>
      <c r="AN288" t="s">
        <v>69</v>
      </c>
      <c r="AO288" t="s">
        <v>69</v>
      </c>
      <c r="AP288" t="s">
        <v>69</v>
      </c>
      <c r="AQ288" t="s">
        <v>69</v>
      </c>
      <c r="AR288" t="s">
        <v>2647</v>
      </c>
      <c r="AS288">
        <v>2015</v>
      </c>
      <c r="AT288">
        <v>10</v>
      </c>
      <c r="AU288">
        <v>2</v>
      </c>
      <c r="AV288" t="s">
        <v>69</v>
      </c>
      <c r="AW288" t="s">
        <v>69</v>
      </c>
      <c r="AX288" t="s">
        <v>69</v>
      </c>
      <c r="AY288" t="s">
        <v>69</v>
      </c>
      <c r="AZ288" t="s">
        <v>69</v>
      </c>
      <c r="BA288" t="s">
        <v>69</v>
      </c>
      <c r="BB288" t="s">
        <v>2648</v>
      </c>
      <c r="BC288" t="s">
        <v>2649</v>
      </c>
      <c r="BD288" t="s">
        <v>69</v>
      </c>
      <c r="BE288" t="s">
        <v>69</v>
      </c>
      <c r="BF288" t="s">
        <v>69</v>
      </c>
      <c r="BG288" t="s">
        <v>69</v>
      </c>
      <c r="BH288" t="s">
        <v>69</v>
      </c>
      <c r="BI288" t="s">
        <v>69</v>
      </c>
      <c r="BJ288" t="s">
        <v>2650</v>
      </c>
      <c r="BK288">
        <v>25689828</v>
      </c>
      <c r="BL288" t="s">
        <v>88</v>
      </c>
      <c r="BM288" t="s">
        <v>69</v>
      </c>
      <c r="BN288" t="s">
        <v>69</v>
      </c>
      <c r="BO288" t="s">
        <v>69</v>
      </c>
      <c r="BP288" t="s">
        <v>69</v>
      </c>
    </row>
    <row r="289" spans="1:68" x14ac:dyDescent="0.25">
      <c r="A289" t="s">
        <v>67</v>
      </c>
      <c r="B289" t="s">
        <v>2651</v>
      </c>
      <c r="C289" t="s">
        <v>69</v>
      </c>
      <c r="D289" t="s">
        <v>69</v>
      </c>
      <c r="E289" t="s">
        <v>69</v>
      </c>
      <c r="F289" t="s">
        <v>2652</v>
      </c>
      <c r="G289" t="s">
        <v>69</v>
      </c>
      <c r="H289" t="s">
        <v>69</v>
      </c>
      <c r="I289" t="s">
        <v>2653</v>
      </c>
      <c r="J289" t="s">
        <v>1575</v>
      </c>
      <c r="K289" t="s">
        <v>69</v>
      </c>
      <c r="L289" t="s">
        <v>69</v>
      </c>
      <c r="M289" t="s">
        <v>69</v>
      </c>
      <c r="N289" t="s">
        <v>69</v>
      </c>
      <c r="O289" t="s">
        <v>69</v>
      </c>
      <c r="P289" t="s">
        <v>69</v>
      </c>
      <c r="Q289" t="s">
        <v>69</v>
      </c>
      <c r="R289" t="s">
        <v>69</v>
      </c>
      <c r="S289" t="s">
        <v>69</v>
      </c>
      <c r="T289" t="s">
        <v>2654</v>
      </c>
      <c r="U289" t="s">
        <v>2655</v>
      </c>
      <c r="V289" t="s">
        <v>69</v>
      </c>
      <c r="W289" t="s">
        <v>69</v>
      </c>
      <c r="X289" t="s">
        <v>69</v>
      </c>
      <c r="Y289" t="s">
        <v>69</v>
      </c>
      <c r="Z289" t="s">
        <v>69</v>
      </c>
      <c r="AA289" t="s">
        <v>69</v>
      </c>
      <c r="AB289" t="s">
        <v>69</v>
      </c>
      <c r="AC289" t="s">
        <v>69</v>
      </c>
      <c r="AD289" t="s">
        <v>69</v>
      </c>
      <c r="AE289" t="s">
        <v>69</v>
      </c>
      <c r="AF289">
        <v>6</v>
      </c>
      <c r="AG289">
        <v>6</v>
      </c>
      <c r="AH289" t="s">
        <v>69</v>
      </c>
      <c r="AI289" t="s">
        <v>69</v>
      </c>
      <c r="AJ289" t="s">
        <v>69</v>
      </c>
      <c r="AK289" t="s">
        <v>69</v>
      </c>
      <c r="AL289" t="s">
        <v>69</v>
      </c>
      <c r="AM289" t="s">
        <v>69</v>
      </c>
      <c r="AN289" t="s">
        <v>69</v>
      </c>
      <c r="AO289" t="s">
        <v>69</v>
      </c>
      <c r="AP289" t="s">
        <v>69</v>
      </c>
      <c r="AQ289" t="s">
        <v>69</v>
      </c>
      <c r="AR289" t="s">
        <v>466</v>
      </c>
      <c r="AS289">
        <v>2015</v>
      </c>
      <c r="AT289">
        <v>143</v>
      </c>
      <c r="AU289">
        <v>1</v>
      </c>
      <c r="AV289" t="s">
        <v>69</v>
      </c>
      <c r="AW289" t="s">
        <v>69</v>
      </c>
      <c r="AX289" t="s">
        <v>69</v>
      </c>
      <c r="AY289" t="s">
        <v>69</v>
      </c>
      <c r="AZ289">
        <v>73</v>
      </c>
      <c r="BA289">
        <v>84</v>
      </c>
      <c r="BB289" t="s">
        <v>69</v>
      </c>
      <c r="BC289" t="s">
        <v>2656</v>
      </c>
      <c r="BD289" t="s">
        <v>69</v>
      </c>
      <c r="BE289" t="s">
        <v>69</v>
      </c>
      <c r="BF289" t="s">
        <v>69</v>
      </c>
      <c r="BG289" t="s">
        <v>69</v>
      </c>
      <c r="BH289" t="s">
        <v>69</v>
      </c>
      <c r="BI289" t="s">
        <v>69</v>
      </c>
      <c r="BJ289" t="s">
        <v>2657</v>
      </c>
      <c r="BK289">
        <v>25572029</v>
      </c>
      <c r="BL289" t="s">
        <v>69</v>
      </c>
      <c r="BM289" t="s">
        <v>69</v>
      </c>
      <c r="BN289" t="s">
        <v>69</v>
      </c>
      <c r="BO289" t="s">
        <v>69</v>
      </c>
      <c r="BP289" t="s">
        <v>69</v>
      </c>
    </row>
    <row r="290" spans="1:68" x14ac:dyDescent="0.25">
      <c r="A290" t="s">
        <v>67</v>
      </c>
      <c r="B290" t="s">
        <v>2658</v>
      </c>
      <c r="C290" t="s">
        <v>69</v>
      </c>
      <c r="D290" t="s">
        <v>69</v>
      </c>
      <c r="E290" t="s">
        <v>69</v>
      </c>
      <c r="F290" t="s">
        <v>2659</v>
      </c>
      <c r="G290" t="s">
        <v>69</v>
      </c>
      <c r="H290" t="s">
        <v>69</v>
      </c>
      <c r="I290" t="s">
        <v>2660</v>
      </c>
      <c r="J290" t="s">
        <v>111</v>
      </c>
      <c r="K290" t="s">
        <v>69</v>
      </c>
      <c r="L290" t="s">
        <v>69</v>
      </c>
      <c r="M290" t="s">
        <v>69</v>
      </c>
      <c r="N290" t="s">
        <v>69</v>
      </c>
      <c r="O290" t="s">
        <v>69</v>
      </c>
      <c r="P290" t="s">
        <v>69</v>
      </c>
      <c r="Q290" t="s">
        <v>69</v>
      </c>
      <c r="R290" t="s">
        <v>69</v>
      </c>
      <c r="S290" t="s">
        <v>69</v>
      </c>
      <c r="T290" t="s">
        <v>2661</v>
      </c>
      <c r="U290" t="s">
        <v>2662</v>
      </c>
      <c r="V290" t="s">
        <v>69</v>
      </c>
      <c r="W290" t="s">
        <v>69</v>
      </c>
      <c r="X290" t="s">
        <v>69</v>
      </c>
      <c r="Y290" t="s">
        <v>69</v>
      </c>
      <c r="Z290" t="s">
        <v>69</v>
      </c>
      <c r="AA290" t="s">
        <v>2663</v>
      </c>
      <c r="AB290" t="s">
        <v>69</v>
      </c>
      <c r="AC290" t="s">
        <v>69</v>
      </c>
      <c r="AD290" t="s">
        <v>69</v>
      </c>
      <c r="AE290" t="s">
        <v>69</v>
      </c>
      <c r="AF290">
        <v>10</v>
      </c>
      <c r="AG290">
        <v>11</v>
      </c>
      <c r="AH290" t="s">
        <v>69</v>
      </c>
      <c r="AI290" t="s">
        <v>69</v>
      </c>
      <c r="AJ290" t="s">
        <v>69</v>
      </c>
      <c r="AK290" t="s">
        <v>69</v>
      </c>
      <c r="AL290" t="s">
        <v>69</v>
      </c>
      <c r="AM290" t="s">
        <v>69</v>
      </c>
      <c r="AN290" t="s">
        <v>69</v>
      </c>
      <c r="AO290" t="s">
        <v>69</v>
      </c>
      <c r="AP290" t="s">
        <v>69</v>
      </c>
      <c r="AQ290" t="s">
        <v>69</v>
      </c>
      <c r="AR290" t="s">
        <v>466</v>
      </c>
      <c r="AS290">
        <v>2015</v>
      </c>
      <c r="AT290">
        <v>42</v>
      </c>
      <c r="AU290">
        <v>2</v>
      </c>
      <c r="AV290" t="s">
        <v>69</v>
      </c>
      <c r="AW290" t="s">
        <v>69</v>
      </c>
      <c r="AX290" t="s">
        <v>69</v>
      </c>
      <c r="AY290" t="s">
        <v>69</v>
      </c>
      <c r="AZ290">
        <v>390</v>
      </c>
      <c r="BA290">
        <v>400</v>
      </c>
      <c r="BB290" t="s">
        <v>69</v>
      </c>
      <c r="BC290" t="s">
        <v>2664</v>
      </c>
      <c r="BD290" t="s">
        <v>69</v>
      </c>
      <c r="BE290" t="s">
        <v>69</v>
      </c>
      <c r="BF290" t="s">
        <v>69</v>
      </c>
      <c r="BG290" t="s">
        <v>69</v>
      </c>
      <c r="BH290" t="s">
        <v>69</v>
      </c>
      <c r="BI290" t="s">
        <v>69</v>
      </c>
      <c r="BJ290" t="s">
        <v>2665</v>
      </c>
      <c r="BK290" t="s">
        <v>69</v>
      </c>
      <c r="BL290" t="s">
        <v>69</v>
      </c>
      <c r="BM290" t="s">
        <v>69</v>
      </c>
      <c r="BN290" t="s">
        <v>69</v>
      </c>
      <c r="BO290" t="s">
        <v>69</v>
      </c>
      <c r="BP290" t="s">
        <v>69</v>
      </c>
    </row>
    <row r="291" spans="1:68" x14ac:dyDescent="0.25">
      <c r="A291" t="s">
        <v>67</v>
      </c>
      <c r="B291" t="s">
        <v>2666</v>
      </c>
      <c r="C291" t="s">
        <v>69</v>
      </c>
      <c r="D291" t="s">
        <v>69</v>
      </c>
      <c r="E291" t="s">
        <v>69</v>
      </c>
      <c r="F291" t="s">
        <v>2667</v>
      </c>
      <c r="G291" t="s">
        <v>69</v>
      </c>
      <c r="H291" t="s">
        <v>69</v>
      </c>
      <c r="I291" t="s">
        <v>2668</v>
      </c>
      <c r="J291" t="s">
        <v>72</v>
      </c>
      <c r="K291" t="s">
        <v>69</v>
      </c>
      <c r="L291" t="s">
        <v>69</v>
      </c>
      <c r="M291" t="s">
        <v>69</v>
      </c>
      <c r="N291" t="s">
        <v>69</v>
      </c>
      <c r="O291" t="s">
        <v>69</v>
      </c>
      <c r="P291" t="s">
        <v>69</v>
      </c>
      <c r="Q291" t="s">
        <v>69</v>
      </c>
      <c r="R291" t="s">
        <v>69</v>
      </c>
      <c r="S291" t="s">
        <v>69</v>
      </c>
      <c r="T291" t="s">
        <v>2669</v>
      </c>
      <c r="U291" t="s">
        <v>2670</v>
      </c>
      <c r="V291" t="s">
        <v>69</v>
      </c>
      <c r="W291" t="s">
        <v>69</v>
      </c>
      <c r="X291" t="s">
        <v>69</v>
      </c>
      <c r="Y291" t="s">
        <v>69</v>
      </c>
      <c r="Z291" t="s">
        <v>2671</v>
      </c>
      <c r="AA291" t="s">
        <v>2672</v>
      </c>
      <c r="AB291" t="s">
        <v>69</v>
      </c>
      <c r="AC291" t="s">
        <v>69</v>
      </c>
      <c r="AD291" t="s">
        <v>69</v>
      </c>
      <c r="AE291" t="s">
        <v>69</v>
      </c>
      <c r="AF291">
        <v>12</v>
      </c>
      <c r="AG291">
        <v>12</v>
      </c>
      <c r="AH291" t="s">
        <v>69</v>
      </c>
      <c r="AI291" t="s">
        <v>69</v>
      </c>
      <c r="AJ291" t="s">
        <v>69</v>
      </c>
      <c r="AK291" t="s">
        <v>69</v>
      </c>
      <c r="AL291" t="s">
        <v>69</v>
      </c>
      <c r="AM291" t="s">
        <v>69</v>
      </c>
      <c r="AN291" t="s">
        <v>69</v>
      </c>
      <c r="AO291" t="s">
        <v>69</v>
      </c>
      <c r="AP291" t="s">
        <v>69</v>
      </c>
      <c r="AQ291" t="s">
        <v>69</v>
      </c>
      <c r="AR291" t="s">
        <v>466</v>
      </c>
      <c r="AS291">
        <v>2015</v>
      </c>
      <c r="AT291">
        <v>24</v>
      </c>
      <c r="AU291">
        <v>4</v>
      </c>
      <c r="AV291" t="s">
        <v>69</v>
      </c>
      <c r="AW291" t="s">
        <v>69</v>
      </c>
      <c r="AX291" t="s">
        <v>69</v>
      </c>
      <c r="AY291" t="s">
        <v>69</v>
      </c>
      <c r="AZ291">
        <v>890</v>
      </c>
      <c r="BA291">
        <v>908</v>
      </c>
      <c r="BB291" t="s">
        <v>69</v>
      </c>
      <c r="BC291" t="s">
        <v>2673</v>
      </c>
      <c r="BD291" t="s">
        <v>69</v>
      </c>
      <c r="BE291" t="s">
        <v>69</v>
      </c>
      <c r="BF291" t="s">
        <v>69</v>
      </c>
      <c r="BG291" t="s">
        <v>69</v>
      </c>
      <c r="BH291" t="s">
        <v>69</v>
      </c>
      <c r="BI291" t="s">
        <v>69</v>
      </c>
      <c r="BJ291" t="s">
        <v>2674</v>
      </c>
      <c r="BK291">
        <v>25470210</v>
      </c>
      <c r="BL291" t="s">
        <v>69</v>
      </c>
      <c r="BM291" t="s">
        <v>69</v>
      </c>
      <c r="BN291" t="s">
        <v>69</v>
      </c>
      <c r="BO291" t="s">
        <v>69</v>
      </c>
      <c r="BP291" t="s">
        <v>69</v>
      </c>
    </row>
    <row r="292" spans="1:68" x14ac:dyDescent="0.25">
      <c r="A292" t="s">
        <v>67</v>
      </c>
      <c r="B292" t="s">
        <v>2675</v>
      </c>
      <c r="C292" t="s">
        <v>69</v>
      </c>
      <c r="D292" t="s">
        <v>69</v>
      </c>
      <c r="E292" t="s">
        <v>69</v>
      </c>
      <c r="F292" t="s">
        <v>2676</v>
      </c>
      <c r="G292" t="s">
        <v>69</v>
      </c>
      <c r="H292" t="s">
        <v>69</v>
      </c>
      <c r="I292" t="s">
        <v>2677</v>
      </c>
      <c r="J292" t="s">
        <v>332</v>
      </c>
      <c r="K292" t="s">
        <v>69</v>
      </c>
      <c r="L292" t="s">
        <v>69</v>
      </c>
      <c r="M292" t="s">
        <v>69</v>
      </c>
      <c r="N292" t="s">
        <v>69</v>
      </c>
      <c r="O292" t="s">
        <v>69</v>
      </c>
      <c r="P292" t="s">
        <v>69</v>
      </c>
      <c r="Q292" t="s">
        <v>69</v>
      </c>
      <c r="R292" t="s">
        <v>69</v>
      </c>
      <c r="S292" t="s">
        <v>69</v>
      </c>
      <c r="T292" t="s">
        <v>2678</v>
      </c>
      <c r="U292" t="s">
        <v>2679</v>
      </c>
      <c r="V292" t="s">
        <v>69</v>
      </c>
      <c r="W292" t="s">
        <v>69</v>
      </c>
      <c r="X292" t="s">
        <v>69</v>
      </c>
      <c r="Y292" t="s">
        <v>69</v>
      </c>
      <c r="Z292" t="s">
        <v>2680</v>
      </c>
      <c r="AA292" t="s">
        <v>2681</v>
      </c>
      <c r="AB292" t="s">
        <v>69</v>
      </c>
      <c r="AC292" t="s">
        <v>69</v>
      </c>
      <c r="AD292" t="s">
        <v>69</v>
      </c>
      <c r="AE292" t="s">
        <v>69</v>
      </c>
      <c r="AF292">
        <v>49</v>
      </c>
      <c r="AG292">
        <v>50</v>
      </c>
      <c r="AH292" t="s">
        <v>69</v>
      </c>
      <c r="AI292" t="s">
        <v>69</v>
      </c>
      <c r="AJ292" t="s">
        <v>69</v>
      </c>
      <c r="AK292" t="s">
        <v>69</v>
      </c>
      <c r="AL292" t="s">
        <v>69</v>
      </c>
      <c r="AM292" t="s">
        <v>69</v>
      </c>
      <c r="AN292" t="s">
        <v>69</v>
      </c>
      <c r="AO292" t="s">
        <v>69</v>
      </c>
      <c r="AP292" t="s">
        <v>69</v>
      </c>
      <c r="AQ292" t="s">
        <v>69</v>
      </c>
      <c r="AR292" t="s">
        <v>466</v>
      </c>
      <c r="AS292">
        <v>2015</v>
      </c>
      <c r="AT292">
        <v>83</v>
      </c>
      <c r="AU292" t="s">
        <v>69</v>
      </c>
      <c r="AV292" t="s">
        <v>69</v>
      </c>
      <c r="AW292" t="s">
        <v>69</v>
      </c>
      <c r="AX292" t="s">
        <v>69</v>
      </c>
      <c r="AY292" t="s">
        <v>69</v>
      </c>
      <c r="AZ292">
        <v>305</v>
      </c>
      <c r="BA292">
        <v>316</v>
      </c>
      <c r="BB292" t="s">
        <v>69</v>
      </c>
      <c r="BC292" t="s">
        <v>2682</v>
      </c>
      <c r="BD292" t="s">
        <v>69</v>
      </c>
      <c r="BE292" t="s">
        <v>69</v>
      </c>
      <c r="BF292" t="s">
        <v>69</v>
      </c>
      <c r="BG292" t="s">
        <v>69</v>
      </c>
      <c r="BH292" t="s">
        <v>69</v>
      </c>
      <c r="BI292" t="s">
        <v>69</v>
      </c>
      <c r="BJ292" t="s">
        <v>2683</v>
      </c>
      <c r="BK292">
        <v>25450096</v>
      </c>
      <c r="BL292" t="s">
        <v>69</v>
      </c>
      <c r="BM292" t="s">
        <v>69</v>
      </c>
      <c r="BN292" t="s">
        <v>69</v>
      </c>
      <c r="BO292" t="s">
        <v>69</v>
      </c>
      <c r="BP292" t="s">
        <v>69</v>
      </c>
    </row>
    <row r="293" spans="1:68" x14ac:dyDescent="0.25">
      <c r="A293" t="s">
        <v>67</v>
      </c>
      <c r="B293" t="s">
        <v>2684</v>
      </c>
      <c r="C293" t="s">
        <v>69</v>
      </c>
      <c r="D293" t="s">
        <v>69</v>
      </c>
      <c r="E293" t="s">
        <v>69</v>
      </c>
      <c r="F293" t="s">
        <v>2685</v>
      </c>
      <c r="G293" t="s">
        <v>69</v>
      </c>
      <c r="H293" t="s">
        <v>69</v>
      </c>
      <c r="I293" t="s">
        <v>2686</v>
      </c>
      <c r="J293" t="s">
        <v>1267</v>
      </c>
      <c r="K293" t="s">
        <v>69</v>
      </c>
      <c r="L293" t="s">
        <v>69</v>
      </c>
      <c r="M293" t="s">
        <v>69</v>
      </c>
      <c r="N293" t="s">
        <v>69</v>
      </c>
      <c r="O293" t="s">
        <v>69</v>
      </c>
      <c r="P293" t="s">
        <v>69</v>
      </c>
      <c r="Q293" t="s">
        <v>69</v>
      </c>
      <c r="R293" t="s">
        <v>69</v>
      </c>
      <c r="S293" t="s">
        <v>69</v>
      </c>
      <c r="T293" t="s">
        <v>69</v>
      </c>
      <c r="U293" t="s">
        <v>2687</v>
      </c>
      <c r="V293" t="s">
        <v>69</v>
      </c>
      <c r="W293" t="s">
        <v>69</v>
      </c>
      <c r="X293" t="s">
        <v>69</v>
      </c>
      <c r="Y293" t="s">
        <v>69</v>
      </c>
      <c r="Z293" t="s">
        <v>69</v>
      </c>
      <c r="AA293" t="s">
        <v>2688</v>
      </c>
      <c r="AB293" t="s">
        <v>69</v>
      </c>
      <c r="AC293" t="s">
        <v>69</v>
      </c>
      <c r="AD293" t="s">
        <v>69</v>
      </c>
      <c r="AE293" t="s">
        <v>69</v>
      </c>
      <c r="AF293">
        <v>31</v>
      </c>
      <c r="AG293">
        <v>32</v>
      </c>
      <c r="AH293" t="s">
        <v>69</v>
      </c>
      <c r="AI293" t="s">
        <v>69</v>
      </c>
      <c r="AJ293" t="s">
        <v>69</v>
      </c>
      <c r="AK293" t="s">
        <v>69</v>
      </c>
      <c r="AL293" t="s">
        <v>69</v>
      </c>
      <c r="AM293" t="s">
        <v>69</v>
      </c>
      <c r="AN293" t="s">
        <v>69</v>
      </c>
      <c r="AO293" t="s">
        <v>69</v>
      </c>
      <c r="AP293" t="s">
        <v>69</v>
      </c>
      <c r="AQ293" t="s">
        <v>69</v>
      </c>
      <c r="AR293" t="s">
        <v>2689</v>
      </c>
      <c r="AS293">
        <v>2015</v>
      </c>
      <c r="AT293">
        <v>10</v>
      </c>
      <c r="AU293">
        <v>1</v>
      </c>
      <c r="AV293" t="s">
        <v>69</v>
      </c>
      <c r="AW293" t="s">
        <v>69</v>
      </c>
      <c r="AX293" t="s">
        <v>69</v>
      </c>
      <c r="AY293" t="s">
        <v>69</v>
      </c>
      <c r="AZ293" t="s">
        <v>69</v>
      </c>
      <c r="BA293" t="s">
        <v>69</v>
      </c>
      <c r="BB293" t="s">
        <v>2690</v>
      </c>
      <c r="BC293" t="s">
        <v>2691</v>
      </c>
      <c r="BD293" t="s">
        <v>69</v>
      </c>
      <c r="BE293" t="s">
        <v>69</v>
      </c>
      <c r="BF293" t="s">
        <v>69</v>
      </c>
      <c r="BG293" t="s">
        <v>69</v>
      </c>
      <c r="BH293" t="s">
        <v>69</v>
      </c>
      <c r="BI293" t="s">
        <v>69</v>
      </c>
      <c r="BJ293" t="s">
        <v>2692</v>
      </c>
      <c r="BK293">
        <v>25629166</v>
      </c>
      <c r="BL293" t="s">
        <v>88</v>
      </c>
      <c r="BM293" t="s">
        <v>69</v>
      </c>
      <c r="BN293" t="s">
        <v>69</v>
      </c>
      <c r="BO293" t="s">
        <v>69</v>
      </c>
      <c r="BP293" t="s">
        <v>69</v>
      </c>
    </row>
    <row r="294" spans="1:68" x14ac:dyDescent="0.25">
      <c r="A294" t="s">
        <v>67</v>
      </c>
      <c r="B294" t="s">
        <v>2693</v>
      </c>
      <c r="C294" t="s">
        <v>69</v>
      </c>
      <c r="D294" t="s">
        <v>69</v>
      </c>
      <c r="E294" t="s">
        <v>69</v>
      </c>
      <c r="F294" t="s">
        <v>2694</v>
      </c>
      <c r="G294" t="s">
        <v>69</v>
      </c>
      <c r="H294" t="s">
        <v>69</v>
      </c>
      <c r="I294" t="s">
        <v>2695</v>
      </c>
      <c r="J294" t="s">
        <v>146</v>
      </c>
      <c r="K294" t="s">
        <v>69</v>
      </c>
      <c r="L294" t="s">
        <v>69</v>
      </c>
      <c r="M294" t="s">
        <v>69</v>
      </c>
      <c r="N294" t="s">
        <v>69</v>
      </c>
      <c r="O294" t="s">
        <v>69</v>
      </c>
      <c r="P294" t="s">
        <v>69</v>
      </c>
      <c r="Q294" t="s">
        <v>69</v>
      </c>
      <c r="R294" t="s">
        <v>69</v>
      </c>
      <c r="S294" t="s">
        <v>69</v>
      </c>
      <c r="T294" t="s">
        <v>69</v>
      </c>
      <c r="U294" t="s">
        <v>2696</v>
      </c>
      <c r="V294" t="s">
        <v>69</v>
      </c>
      <c r="W294" t="s">
        <v>69</v>
      </c>
      <c r="X294" t="s">
        <v>69</v>
      </c>
      <c r="Y294" t="s">
        <v>69</v>
      </c>
      <c r="Z294" t="s">
        <v>69</v>
      </c>
      <c r="AA294" t="s">
        <v>2697</v>
      </c>
      <c r="AB294" t="s">
        <v>69</v>
      </c>
      <c r="AC294" t="s">
        <v>69</v>
      </c>
      <c r="AD294" t="s">
        <v>69</v>
      </c>
      <c r="AE294" t="s">
        <v>69</v>
      </c>
      <c r="AF294">
        <v>2</v>
      </c>
      <c r="AG294">
        <v>2</v>
      </c>
      <c r="AH294" t="s">
        <v>69</v>
      </c>
      <c r="AI294" t="s">
        <v>69</v>
      </c>
      <c r="AJ294" t="s">
        <v>69</v>
      </c>
      <c r="AK294" t="s">
        <v>69</v>
      </c>
      <c r="AL294" t="s">
        <v>69</v>
      </c>
      <c r="AM294" t="s">
        <v>69</v>
      </c>
      <c r="AN294" t="s">
        <v>69</v>
      </c>
      <c r="AO294" t="s">
        <v>69</v>
      </c>
      <c r="AP294" t="s">
        <v>69</v>
      </c>
      <c r="AQ294" t="s">
        <v>69</v>
      </c>
      <c r="AR294" t="s">
        <v>75</v>
      </c>
      <c r="AS294">
        <v>2015</v>
      </c>
      <c r="AT294">
        <v>160</v>
      </c>
      <c r="AU294">
        <v>1</v>
      </c>
      <c r="AV294" t="s">
        <v>69</v>
      </c>
      <c r="AW294" t="s">
        <v>69</v>
      </c>
      <c r="AX294" t="s">
        <v>69</v>
      </c>
      <c r="AY294" t="s">
        <v>69</v>
      </c>
      <c r="AZ294">
        <v>329</v>
      </c>
      <c r="BA294">
        <v>333</v>
      </c>
      <c r="BB294" t="s">
        <v>69</v>
      </c>
      <c r="BC294" t="s">
        <v>2698</v>
      </c>
      <c r="BD294" t="s">
        <v>69</v>
      </c>
      <c r="BE294" t="s">
        <v>69</v>
      </c>
      <c r="BF294" t="s">
        <v>69</v>
      </c>
      <c r="BG294" t="s">
        <v>69</v>
      </c>
      <c r="BH294" t="s">
        <v>69</v>
      </c>
      <c r="BI294" t="s">
        <v>69</v>
      </c>
      <c r="BJ294" t="s">
        <v>2699</v>
      </c>
      <c r="BK294">
        <v>25193070</v>
      </c>
      <c r="BL294" t="s">
        <v>69</v>
      </c>
      <c r="BM294" t="s">
        <v>69</v>
      </c>
      <c r="BN294" t="s">
        <v>69</v>
      </c>
      <c r="BO294" t="s">
        <v>69</v>
      </c>
      <c r="BP294" t="s">
        <v>69</v>
      </c>
    </row>
    <row r="295" spans="1:68" x14ac:dyDescent="0.25">
      <c r="A295" t="s">
        <v>67</v>
      </c>
      <c r="B295" t="s">
        <v>2700</v>
      </c>
      <c r="C295" t="s">
        <v>69</v>
      </c>
      <c r="D295" t="s">
        <v>69</v>
      </c>
      <c r="E295" t="s">
        <v>69</v>
      </c>
      <c r="F295" t="s">
        <v>2701</v>
      </c>
      <c r="G295" t="s">
        <v>69</v>
      </c>
      <c r="H295" t="s">
        <v>69</v>
      </c>
      <c r="I295" t="s">
        <v>2702</v>
      </c>
      <c r="J295" t="s">
        <v>206</v>
      </c>
      <c r="K295" t="s">
        <v>69</v>
      </c>
      <c r="L295" t="s">
        <v>69</v>
      </c>
      <c r="M295" t="s">
        <v>69</v>
      </c>
      <c r="N295" t="s">
        <v>69</v>
      </c>
      <c r="O295" t="s">
        <v>69</v>
      </c>
      <c r="P295" t="s">
        <v>69</v>
      </c>
      <c r="Q295" t="s">
        <v>69</v>
      </c>
      <c r="R295" t="s">
        <v>69</v>
      </c>
      <c r="S295" t="s">
        <v>69</v>
      </c>
      <c r="T295" t="s">
        <v>2703</v>
      </c>
      <c r="U295" t="s">
        <v>2704</v>
      </c>
      <c r="V295" t="s">
        <v>69</v>
      </c>
      <c r="W295" t="s">
        <v>69</v>
      </c>
      <c r="X295" t="s">
        <v>69</v>
      </c>
      <c r="Y295" t="s">
        <v>69</v>
      </c>
      <c r="Z295" t="s">
        <v>2705</v>
      </c>
      <c r="AA295" t="s">
        <v>2706</v>
      </c>
      <c r="AB295" t="s">
        <v>69</v>
      </c>
      <c r="AC295" t="s">
        <v>69</v>
      </c>
      <c r="AD295" t="s">
        <v>69</v>
      </c>
      <c r="AE295" t="s">
        <v>69</v>
      </c>
      <c r="AF295">
        <v>11</v>
      </c>
      <c r="AG295">
        <v>11</v>
      </c>
      <c r="AH295" t="s">
        <v>69</v>
      </c>
      <c r="AI295" t="s">
        <v>69</v>
      </c>
      <c r="AJ295" t="s">
        <v>69</v>
      </c>
      <c r="AK295" t="s">
        <v>69</v>
      </c>
      <c r="AL295" t="s">
        <v>69</v>
      </c>
      <c r="AM295" t="s">
        <v>69</v>
      </c>
      <c r="AN295" t="s">
        <v>69</v>
      </c>
      <c r="AO295" t="s">
        <v>69</v>
      </c>
      <c r="AP295" t="s">
        <v>69</v>
      </c>
      <c r="AQ295" t="s">
        <v>69</v>
      </c>
      <c r="AR295" t="s">
        <v>75</v>
      </c>
      <c r="AS295">
        <v>2015</v>
      </c>
      <c r="AT295">
        <v>5</v>
      </c>
      <c r="AU295">
        <v>1</v>
      </c>
      <c r="AV295" t="s">
        <v>69</v>
      </c>
      <c r="AW295" t="s">
        <v>69</v>
      </c>
      <c r="AX295" t="s">
        <v>69</v>
      </c>
      <c r="AY295" t="s">
        <v>69</v>
      </c>
      <c r="AZ295">
        <v>36</v>
      </c>
      <c r="BA295">
        <v>45</v>
      </c>
      <c r="BB295" t="s">
        <v>69</v>
      </c>
      <c r="BC295" t="s">
        <v>2707</v>
      </c>
      <c r="BD295" t="s">
        <v>69</v>
      </c>
      <c r="BE295" t="s">
        <v>69</v>
      </c>
      <c r="BF295" t="s">
        <v>69</v>
      </c>
      <c r="BG295" t="s">
        <v>69</v>
      </c>
      <c r="BH295" t="s">
        <v>69</v>
      </c>
      <c r="BI295" t="s">
        <v>69</v>
      </c>
      <c r="BJ295" t="s">
        <v>2708</v>
      </c>
      <c r="BK295">
        <v>25628862</v>
      </c>
      <c r="BL295" t="s">
        <v>858</v>
      </c>
      <c r="BM295" t="s">
        <v>69</v>
      </c>
      <c r="BN295" t="s">
        <v>69</v>
      </c>
      <c r="BO295" t="s">
        <v>69</v>
      </c>
      <c r="BP295" t="s">
        <v>69</v>
      </c>
    </row>
    <row r="296" spans="1:68" x14ac:dyDescent="0.25">
      <c r="A296" t="s">
        <v>67</v>
      </c>
      <c r="B296" t="s">
        <v>2709</v>
      </c>
      <c r="C296" t="s">
        <v>69</v>
      </c>
      <c r="D296" t="s">
        <v>69</v>
      </c>
      <c r="E296" t="s">
        <v>69</v>
      </c>
      <c r="F296" t="s">
        <v>2710</v>
      </c>
      <c r="G296" t="s">
        <v>69</v>
      </c>
      <c r="H296" t="s">
        <v>69</v>
      </c>
      <c r="I296" t="s">
        <v>2711</v>
      </c>
      <c r="J296" t="s">
        <v>72</v>
      </c>
      <c r="K296" t="s">
        <v>69</v>
      </c>
      <c r="L296" t="s">
        <v>69</v>
      </c>
      <c r="M296" t="s">
        <v>69</v>
      </c>
      <c r="N296" t="s">
        <v>69</v>
      </c>
      <c r="O296" t="s">
        <v>69</v>
      </c>
      <c r="P296" t="s">
        <v>69</v>
      </c>
      <c r="Q296" t="s">
        <v>69</v>
      </c>
      <c r="R296" t="s">
        <v>69</v>
      </c>
      <c r="S296" t="s">
        <v>69</v>
      </c>
      <c r="T296" t="s">
        <v>2712</v>
      </c>
      <c r="U296" t="s">
        <v>2713</v>
      </c>
      <c r="V296" t="s">
        <v>69</v>
      </c>
      <c r="W296" t="s">
        <v>69</v>
      </c>
      <c r="X296" t="s">
        <v>69</v>
      </c>
      <c r="Y296" t="s">
        <v>69</v>
      </c>
      <c r="Z296" t="s">
        <v>2714</v>
      </c>
      <c r="AA296" t="s">
        <v>2715</v>
      </c>
      <c r="AB296" t="s">
        <v>69</v>
      </c>
      <c r="AC296" t="s">
        <v>69</v>
      </c>
      <c r="AD296" t="s">
        <v>69</v>
      </c>
      <c r="AE296" t="s">
        <v>69</v>
      </c>
      <c r="AF296">
        <v>36</v>
      </c>
      <c r="AG296">
        <v>36</v>
      </c>
      <c r="AH296" t="s">
        <v>69</v>
      </c>
      <c r="AI296" t="s">
        <v>69</v>
      </c>
      <c r="AJ296" t="s">
        <v>69</v>
      </c>
      <c r="AK296" t="s">
        <v>69</v>
      </c>
      <c r="AL296" t="s">
        <v>69</v>
      </c>
      <c r="AM296" t="s">
        <v>69</v>
      </c>
      <c r="AN296" t="s">
        <v>69</v>
      </c>
      <c r="AO296" t="s">
        <v>69</v>
      </c>
      <c r="AP296" t="s">
        <v>69</v>
      </c>
      <c r="AQ296" t="s">
        <v>69</v>
      </c>
      <c r="AR296" t="s">
        <v>75</v>
      </c>
      <c r="AS296">
        <v>2015</v>
      </c>
      <c r="AT296">
        <v>24</v>
      </c>
      <c r="AU296">
        <v>2</v>
      </c>
      <c r="AV296" t="s">
        <v>69</v>
      </c>
      <c r="AW296" t="s">
        <v>69</v>
      </c>
      <c r="AX296" t="s">
        <v>69</v>
      </c>
      <c r="AY296" t="s">
        <v>69</v>
      </c>
      <c r="AZ296">
        <v>328</v>
      </c>
      <c r="BA296">
        <v>345</v>
      </c>
      <c r="BB296" t="s">
        <v>69</v>
      </c>
      <c r="BC296" t="s">
        <v>2716</v>
      </c>
      <c r="BD296" t="s">
        <v>69</v>
      </c>
      <c r="BE296" t="s">
        <v>69</v>
      </c>
      <c r="BF296" t="s">
        <v>69</v>
      </c>
      <c r="BG296" t="s">
        <v>69</v>
      </c>
      <c r="BH296" t="s">
        <v>69</v>
      </c>
      <c r="BI296" t="s">
        <v>69</v>
      </c>
      <c r="BJ296" t="s">
        <v>2717</v>
      </c>
      <c r="BK296">
        <v>25482153</v>
      </c>
      <c r="BL296" t="s">
        <v>69</v>
      </c>
      <c r="BM296" t="s">
        <v>69</v>
      </c>
      <c r="BN296" t="s">
        <v>69</v>
      </c>
      <c r="BO296" t="s">
        <v>69</v>
      </c>
      <c r="BP296" t="s">
        <v>69</v>
      </c>
    </row>
    <row r="297" spans="1:68" x14ac:dyDescent="0.25">
      <c r="A297" t="s">
        <v>67</v>
      </c>
      <c r="B297" t="s">
        <v>2718</v>
      </c>
      <c r="C297" t="s">
        <v>69</v>
      </c>
      <c r="D297" t="s">
        <v>69</v>
      </c>
      <c r="E297" t="s">
        <v>69</v>
      </c>
      <c r="F297" t="s">
        <v>2719</v>
      </c>
      <c r="G297" t="s">
        <v>69</v>
      </c>
      <c r="H297" t="s">
        <v>69</v>
      </c>
      <c r="I297" t="s">
        <v>2720</v>
      </c>
      <c r="J297" t="s">
        <v>2721</v>
      </c>
      <c r="K297" t="s">
        <v>69</v>
      </c>
      <c r="L297" t="s">
        <v>69</v>
      </c>
      <c r="M297" t="s">
        <v>69</v>
      </c>
      <c r="N297" t="s">
        <v>69</v>
      </c>
      <c r="O297" t="s">
        <v>69</v>
      </c>
      <c r="P297" t="s">
        <v>69</v>
      </c>
      <c r="Q297" t="s">
        <v>69</v>
      </c>
      <c r="R297" t="s">
        <v>69</v>
      </c>
      <c r="S297" t="s">
        <v>69</v>
      </c>
      <c r="T297" t="s">
        <v>69</v>
      </c>
      <c r="U297" t="s">
        <v>2722</v>
      </c>
      <c r="V297" t="s">
        <v>69</v>
      </c>
      <c r="W297" t="s">
        <v>69</v>
      </c>
      <c r="X297" t="s">
        <v>69</v>
      </c>
      <c r="Y297" t="s">
        <v>69</v>
      </c>
      <c r="Z297" t="s">
        <v>2723</v>
      </c>
      <c r="AA297" t="s">
        <v>2724</v>
      </c>
      <c r="AB297" t="s">
        <v>69</v>
      </c>
      <c r="AC297" t="s">
        <v>69</v>
      </c>
      <c r="AD297" t="s">
        <v>69</v>
      </c>
      <c r="AE297" t="s">
        <v>69</v>
      </c>
      <c r="AF297">
        <v>877</v>
      </c>
      <c r="AG297">
        <v>912</v>
      </c>
      <c r="AH297" t="s">
        <v>69</v>
      </c>
      <c r="AI297" t="s">
        <v>69</v>
      </c>
      <c r="AJ297" t="s">
        <v>69</v>
      </c>
      <c r="AK297" t="s">
        <v>69</v>
      </c>
      <c r="AL297" t="s">
        <v>69</v>
      </c>
      <c r="AM297" t="s">
        <v>69</v>
      </c>
      <c r="AN297" t="s">
        <v>69</v>
      </c>
      <c r="AO297" t="s">
        <v>69</v>
      </c>
      <c r="AP297" t="s">
        <v>69</v>
      </c>
      <c r="AQ297" t="s">
        <v>69</v>
      </c>
      <c r="AR297" t="s">
        <v>2725</v>
      </c>
      <c r="AS297">
        <v>2014</v>
      </c>
      <c r="AT297">
        <v>346</v>
      </c>
      <c r="AU297">
        <v>6215</v>
      </c>
      <c r="AV297" t="s">
        <v>69</v>
      </c>
      <c r="AW297" t="s">
        <v>69</v>
      </c>
      <c r="AX297" t="s">
        <v>69</v>
      </c>
      <c r="AY297" t="s">
        <v>69</v>
      </c>
      <c r="AZ297">
        <v>1320</v>
      </c>
      <c r="BA297">
        <v>1331</v>
      </c>
      <c r="BB297" t="s">
        <v>69</v>
      </c>
      <c r="BC297" t="s">
        <v>2726</v>
      </c>
      <c r="BD297" t="s">
        <v>69</v>
      </c>
      <c r="BE297" t="s">
        <v>69</v>
      </c>
      <c r="BF297" t="s">
        <v>69</v>
      </c>
      <c r="BG297" t="s">
        <v>69</v>
      </c>
      <c r="BH297" t="s">
        <v>69</v>
      </c>
      <c r="BI297" t="s">
        <v>69</v>
      </c>
      <c r="BJ297" t="s">
        <v>2727</v>
      </c>
      <c r="BK297">
        <v>25504713</v>
      </c>
      <c r="BL297" t="s">
        <v>1357</v>
      </c>
      <c r="BM297" t="s">
        <v>69</v>
      </c>
      <c r="BN297" t="s">
        <v>69</v>
      </c>
      <c r="BO297" t="s">
        <v>69</v>
      </c>
      <c r="BP297" t="s">
        <v>69</v>
      </c>
    </row>
    <row r="298" spans="1:68" x14ac:dyDescent="0.25">
      <c r="A298" t="s">
        <v>67</v>
      </c>
      <c r="B298" t="s">
        <v>2728</v>
      </c>
      <c r="C298" t="s">
        <v>69</v>
      </c>
      <c r="D298" t="s">
        <v>69</v>
      </c>
      <c r="E298" t="s">
        <v>69</v>
      </c>
      <c r="F298" t="s">
        <v>2729</v>
      </c>
      <c r="G298" t="s">
        <v>69</v>
      </c>
      <c r="H298" t="s">
        <v>69</v>
      </c>
      <c r="I298" t="s">
        <v>2730</v>
      </c>
      <c r="J298" t="s">
        <v>1267</v>
      </c>
      <c r="K298" t="s">
        <v>69</v>
      </c>
      <c r="L298" t="s">
        <v>69</v>
      </c>
      <c r="M298" t="s">
        <v>69</v>
      </c>
      <c r="N298" t="s">
        <v>69</v>
      </c>
      <c r="O298" t="s">
        <v>69</v>
      </c>
      <c r="P298" t="s">
        <v>69</v>
      </c>
      <c r="Q298" t="s">
        <v>69</v>
      </c>
      <c r="R298" t="s">
        <v>69</v>
      </c>
      <c r="S298" t="s">
        <v>69</v>
      </c>
      <c r="T298" t="s">
        <v>69</v>
      </c>
      <c r="U298" t="s">
        <v>2731</v>
      </c>
      <c r="V298" t="s">
        <v>69</v>
      </c>
      <c r="W298" t="s">
        <v>69</v>
      </c>
      <c r="X298" t="s">
        <v>69</v>
      </c>
      <c r="Y298" t="s">
        <v>69</v>
      </c>
      <c r="Z298" t="s">
        <v>2732</v>
      </c>
      <c r="AA298" t="s">
        <v>2733</v>
      </c>
      <c r="AB298" t="s">
        <v>69</v>
      </c>
      <c r="AC298" t="s">
        <v>69</v>
      </c>
      <c r="AD298" t="s">
        <v>69</v>
      </c>
      <c r="AE298" t="s">
        <v>69</v>
      </c>
      <c r="AF298">
        <v>17</v>
      </c>
      <c r="AG298">
        <v>19</v>
      </c>
      <c r="AH298" t="s">
        <v>69</v>
      </c>
      <c r="AI298" t="s">
        <v>69</v>
      </c>
      <c r="AJ298" t="s">
        <v>69</v>
      </c>
      <c r="AK298" t="s">
        <v>69</v>
      </c>
      <c r="AL298" t="s">
        <v>69</v>
      </c>
      <c r="AM298" t="s">
        <v>69</v>
      </c>
      <c r="AN298" t="s">
        <v>69</v>
      </c>
      <c r="AO298" t="s">
        <v>69</v>
      </c>
      <c r="AP298" t="s">
        <v>69</v>
      </c>
      <c r="AQ298" t="s">
        <v>69</v>
      </c>
      <c r="AR298" t="s">
        <v>2734</v>
      </c>
      <c r="AS298">
        <v>2014</v>
      </c>
      <c r="AT298">
        <v>9</v>
      </c>
      <c r="AU298">
        <v>12</v>
      </c>
      <c r="AV298" t="s">
        <v>69</v>
      </c>
      <c r="AW298" t="s">
        <v>69</v>
      </c>
      <c r="AX298" t="s">
        <v>69</v>
      </c>
      <c r="AY298" t="s">
        <v>69</v>
      </c>
      <c r="AZ298" t="s">
        <v>69</v>
      </c>
      <c r="BA298" t="s">
        <v>69</v>
      </c>
      <c r="BB298" t="s">
        <v>2735</v>
      </c>
      <c r="BC298" t="s">
        <v>2736</v>
      </c>
      <c r="BD298" t="s">
        <v>69</v>
      </c>
      <c r="BE298" t="s">
        <v>69</v>
      </c>
      <c r="BF298" t="s">
        <v>69</v>
      </c>
      <c r="BG298" t="s">
        <v>69</v>
      </c>
      <c r="BH298" t="s">
        <v>69</v>
      </c>
      <c r="BI298" t="s">
        <v>69</v>
      </c>
      <c r="BJ298" t="s">
        <v>2737</v>
      </c>
      <c r="BK298">
        <v>25470144</v>
      </c>
      <c r="BL298" t="s">
        <v>88</v>
      </c>
      <c r="BM298" t="s">
        <v>69</v>
      </c>
      <c r="BN298" t="s">
        <v>69</v>
      </c>
      <c r="BO298" t="s">
        <v>69</v>
      </c>
      <c r="BP298" t="s">
        <v>69</v>
      </c>
    </row>
    <row r="299" spans="1:68" x14ac:dyDescent="0.25">
      <c r="A299" t="s">
        <v>67</v>
      </c>
      <c r="B299" t="s">
        <v>2738</v>
      </c>
      <c r="C299" t="s">
        <v>69</v>
      </c>
      <c r="D299" t="s">
        <v>69</v>
      </c>
      <c r="E299" t="s">
        <v>69</v>
      </c>
      <c r="F299" t="s">
        <v>2739</v>
      </c>
      <c r="G299" t="s">
        <v>69</v>
      </c>
      <c r="H299" t="s">
        <v>69</v>
      </c>
      <c r="I299" t="s">
        <v>2740</v>
      </c>
      <c r="J299" t="s">
        <v>2741</v>
      </c>
      <c r="K299" t="s">
        <v>69</v>
      </c>
      <c r="L299" t="s">
        <v>69</v>
      </c>
      <c r="M299" t="s">
        <v>69</v>
      </c>
      <c r="N299" t="s">
        <v>69</v>
      </c>
      <c r="O299" t="s">
        <v>69</v>
      </c>
      <c r="P299" t="s">
        <v>69</v>
      </c>
      <c r="Q299" t="s">
        <v>69</v>
      </c>
      <c r="R299" t="s">
        <v>69</v>
      </c>
      <c r="S299" t="s">
        <v>69</v>
      </c>
      <c r="T299" t="s">
        <v>69</v>
      </c>
      <c r="U299" t="s">
        <v>2742</v>
      </c>
      <c r="V299" t="s">
        <v>69</v>
      </c>
      <c r="W299" t="s">
        <v>69</v>
      </c>
      <c r="X299" t="s">
        <v>69</v>
      </c>
      <c r="Y299" t="s">
        <v>69</v>
      </c>
      <c r="Z299" t="s">
        <v>2743</v>
      </c>
      <c r="AA299" t="s">
        <v>2744</v>
      </c>
      <c r="AB299" t="s">
        <v>69</v>
      </c>
      <c r="AC299" t="s">
        <v>69</v>
      </c>
      <c r="AD299" t="s">
        <v>69</v>
      </c>
      <c r="AE299" t="s">
        <v>69</v>
      </c>
      <c r="AF299">
        <v>30</v>
      </c>
      <c r="AG299">
        <v>30</v>
      </c>
      <c r="AH299" t="s">
        <v>69</v>
      </c>
      <c r="AI299" t="s">
        <v>69</v>
      </c>
      <c r="AJ299" t="s">
        <v>69</v>
      </c>
      <c r="AK299" t="s">
        <v>69</v>
      </c>
      <c r="AL299" t="s">
        <v>69</v>
      </c>
      <c r="AM299" t="s">
        <v>69</v>
      </c>
      <c r="AN299" t="s">
        <v>69</v>
      </c>
      <c r="AO299" t="s">
        <v>69</v>
      </c>
      <c r="AP299" t="s">
        <v>69</v>
      </c>
      <c r="AQ299" t="s">
        <v>69</v>
      </c>
      <c r="AR299" t="s">
        <v>104</v>
      </c>
      <c r="AS299">
        <v>2014</v>
      </c>
      <c r="AT299">
        <v>5</v>
      </c>
      <c r="AU299" t="s">
        <v>69</v>
      </c>
      <c r="AV299" t="s">
        <v>69</v>
      </c>
      <c r="AW299" t="s">
        <v>69</v>
      </c>
      <c r="AX299" t="s">
        <v>69</v>
      </c>
      <c r="AY299" t="s">
        <v>69</v>
      </c>
      <c r="AZ299" t="s">
        <v>69</v>
      </c>
      <c r="BA299" t="s">
        <v>69</v>
      </c>
      <c r="BB299">
        <v>5692</v>
      </c>
      <c r="BC299" t="s">
        <v>2745</v>
      </c>
      <c r="BD299" t="s">
        <v>69</v>
      </c>
      <c r="BE299" t="s">
        <v>69</v>
      </c>
      <c r="BF299" t="s">
        <v>69</v>
      </c>
      <c r="BG299" t="s">
        <v>69</v>
      </c>
      <c r="BH299" t="s">
        <v>69</v>
      </c>
      <c r="BI299" t="s">
        <v>69</v>
      </c>
      <c r="BJ299" t="s">
        <v>2746</v>
      </c>
      <c r="BK299">
        <v>25471224</v>
      </c>
      <c r="BL299" t="s">
        <v>88</v>
      </c>
      <c r="BM299" t="s">
        <v>69</v>
      </c>
      <c r="BN299" t="s">
        <v>69</v>
      </c>
      <c r="BO299" t="s">
        <v>69</v>
      </c>
      <c r="BP299" t="s">
        <v>69</v>
      </c>
    </row>
    <row r="300" spans="1:68" x14ac:dyDescent="0.25">
      <c r="A300" t="s">
        <v>67</v>
      </c>
      <c r="B300" t="s">
        <v>2747</v>
      </c>
      <c r="C300" t="s">
        <v>69</v>
      </c>
      <c r="D300" t="s">
        <v>69</v>
      </c>
      <c r="E300" t="s">
        <v>69</v>
      </c>
      <c r="F300" t="s">
        <v>2748</v>
      </c>
      <c r="G300" t="s">
        <v>69</v>
      </c>
      <c r="H300" t="s">
        <v>69</v>
      </c>
      <c r="I300" t="s">
        <v>2749</v>
      </c>
      <c r="J300" t="s">
        <v>332</v>
      </c>
      <c r="K300" t="s">
        <v>69</v>
      </c>
      <c r="L300" t="s">
        <v>69</v>
      </c>
      <c r="M300" t="s">
        <v>69</v>
      </c>
      <c r="N300" t="s">
        <v>69</v>
      </c>
      <c r="O300" t="s">
        <v>69</v>
      </c>
      <c r="P300" t="s">
        <v>69</v>
      </c>
      <c r="Q300" t="s">
        <v>69</v>
      </c>
      <c r="R300" t="s">
        <v>69</v>
      </c>
      <c r="S300" t="s">
        <v>69</v>
      </c>
      <c r="T300" t="s">
        <v>2750</v>
      </c>
      <c r="U300" t="s">
        <v>2751</v>
      </c>
      <c r="V300" t="s">
        <v>69</v>
      </c>
      <c r="W300" t="s">
        <v>69</v>
      </c>
      <c r="X300" t="s">
        <v>69</v>
      </c>
      <c r="Y300" t="s">
        <v>69</v>
      </c>
      <c r="Z300" t="s">
        <v>2752</v>
      </c>
      <c r="AA300" t="s">
        <v>2753</v>
      </c>
      <c r="AB300" t="s">
        <v>69</v>
      </c>
      <c r="AC300" t="s">
        <v>69</v>
      </c>
      <c r="AD300" t="s">
        <v>69</v>
      </c>
      <c r="AE300" t="s">
        <v>69</v>
      </c>
      <c r="AF300">
        <v>39</v>
      </c>
      <c r="AG300">
        <v>45</v>
      </c>
      <c r="AH300" t="s">
        <v>69</v>
      </c>
      <c r="AI300" t="s">
        <v>69</v>
      </c>
      <c r="AJ300" t="s">
        <v>69</v>
      </c>
      <c r="AK300" t="s">
        <v>69</v>
      </c>
      <c r="AL300" t="s">
        <v>69</v>
      </c>
      <c r="AM300" t="s">
        <v>69</v>
      </c>
      <c r="AN300" t="s">
        <v>69</v>
      </c>
      <c r="AO300" t="s">
        <v>69</v>
      </c>
      <c r="AP300" t="s">
        <v>69</v>
      </c>
      <c r="AQ300" t="s">
        <v>69</v>
      </c>
      <c r="AR300" t="s">
        <v>104</v>
      </c>
      <c r="AS300">
        <v>2014</v>
      </c>
      <c r="AT300">
        <v>81</v>
      </c>
      <c r="AU300" t="s">
        <v>69</v>
      </c>
      <c r="AV300" t="s">
        <v>69</v>
      </c>
      <c r="AW300" t="s">
        <v>69</v>
      </c>
      <c r="AX300" t="s">
        <v>69</v>
      </c>
      <c r="AY300" t="s">
        <v>69</v>
      </c>
      <c r="AZ300">
        <v>37</v>
      </c>
      <c r="BA300">
        <v>48</v>
      </c>
      <c r="BB300" t="s">
        <v>69</v>
      </c>
      <c r="BC300" t="s">
        <v>2754</v>
      </c>
      <c r="BD300" t="s">
        <v>69</v>
      </c>
      <c r="BE300" t="s">
        <v>69</v>
      </c>
      <c r="BF300" t="s">
        <v>69</v>
      </c>
      <c r="BG300" t="s">
        <v>69</v>
      </c>
      <c r="BH300" t="s">
        <v>69</v>
      </c>
      <c r="BI300" t="s">
        <v>69</v>
      </c>
      <c r="BJ300" t="s">
        <v>2755</v>
      </c>
      <c r="BK300">
        <v>25196588</v>
      </c>
      <c r="BL300" t="s">
        <v>69</v>
      </c>
      <c r="BM300" t="s">
        <v>69</v>
      </c>
      <c r="BN300" t="s">
        <v>69</v>
      </c>
      <c r="BO300" t="s">
        <v>69</v>
      </c>
      <c r="BP300" t="s">
        <v>69</v>
      </c>
    </row>
    <row r="301" spans="1:68" x14ac:dyDescent="0.25">
      <c r="A301" t="s">
        <v>67</v>
      </c>
      <c r="B301" t="s">
        <v>2756</v>
      </c>
      <c r="C301" t="s">
        <v>69</v>
      </c>
      <c r="D301" t="s">
        <v>69</v>
      </c>
      <c r="E301" t="s">
        <v>69</v>
      </c>
      <c r="F301" t="s">
        <v>2757</v>
      </c>
      <c r="G301" t="s">
        <v>69</v>
      </c>
      <c r="H301" t="s">
        <v>69</v>
      </c>
      <c r="I301" t="s">
        <v>2758</v>
      </c>
      <c r="J301" t="s">
        <v>2537</v>
      </c>
      <c r="K301" t="s">
        <v>69</v>
      </c>
      <c r="L301" t="s">
        <v>69</v>
      </c>
      <c r="M301" t="s">
        <v>69</v>
      </c>
      <c r="N301" t="s">
        <v>69</v>
      </c>
      <c r="O301" t="s">
        <v>69</v>
      </c>
      <c r="P301" t="s">
        <v>69</v>
      </c>
      <c r="Q301" t="s">
        <v>69</v>
      </c>
      <c r="R301" t="s">
        <v>69</v>
      </c>
      <c r="S301" t="s">
        <v>69</v>
      </c>
      <c r="T301" t="s">
        <v>2759</v>
      </c>
      <c r="U301" t="s">
        <v>2760</v>
      </c>
      <c r="V301" t="s">
        <v>69</v>
      </c>
      <c r="W301" t="s">
        <v>69</v>
      </c>
      <c r="X301" t="s">
        <v>69</v>
      </c>
      <c r="Y301" t="s">
        <v>69</v>
      </c>
      <c r="Z301" t="s">
        <v>69</v>
      </c>
      <c r="AA301" t="s">
        <v>69</v>
      </c>
      <c r="AB301" t="s">
        <v>69</v>
      </c>
      <c r="AC301" t="s">
        <v>69</v>
      </c>
      <c r="AD301" t="s">
        <v>69</v>
      </c>
      <c r="AE301" t="s">
        <v>69</v>
      </c>
      <c r="AF301">
        <v>2</v>
      </c>
      <c r="AG301">
        <v>4</v>
      </c>
      <c r="AH301" t="s">
        <v>69</v>
      </c>
      <c r="AI301" t="s">
        <v>69</v>
      </c>
      <c r="AJ301" t="s">
        <v>69</v>
      </c>
      <c r="AK301" t="s">
        <v>69</v>
      </c>
      <c r="AL301" t="s">
        <v>69</v>
      </c>
      <c r="AM301" t="s">
        <v>69</v>
      </c>
      <c r="AN301" t="s">
        <v>69</v>
      </c>
      <c r="AO301" t="s">
        <v>69</v>
      </c>
      <c r="AP301" t="s">
        <v>69</v>
      </c>
      <c r="AQ301" t="s">
        <v>69</v>
      </c>
      <c r="AR301" t="s">
        <v>104</v>
      </c>
      <c r="AS301">
        <v>2014</v>
      </c>
      <c r="AT301">
        <v>25</v>
      </c>
      <c r="AU301">
        <v>6</v>
      </c>
      <c r="AV301" t="s">
        <v>69</v>
      </c>
      <c r="AW301" t="s">
        <v>69</v>
      </c>
      <c r="AX301" t="s">
        <v>69</v>
      </c>
      <c r="AY301" t="s">
        <v>69</v>
      </c>
      <c r="AZ301">
        <v>473</v>
      </c>
      <c r="BA301">
        <v>481</v>
      </c>
      <c r="BB301" t="s">
        <v>69</v>
      </c>
      <c r="BC301" t="s">
        <v>2761</v>
      </c>
      <c r="BD301" t="s">
        <v>69</v>
      </c>
      <c r="BE301" t="s">
        <v>69</v>
      </c>
      <c r="BF301" t="s">
        <v>69</v>
      </c>
      <c r="BG301" t="s">
        <v>69</v>
      </c>
      <c r="BH301" t="s">
        <v>69</v>
      </c>
      <c r="BI301" t="s">
        <v>69</v>
      </c>
      <c r="BJ301" t="s">
        <v>2762</v>
      </c>
      <c r="BK301">
        <v>23859051</v>
      </c>
      <c r="BL301" t="s">
        <v>69</v>
      </c>
      <c r="BM301" t="s">
        <v>69</v>
      </c>
      <c r="BN301" t="s">
        <v>69</v>
      </c>
      <c r="BO301" t="s">
        <v>69</v>
      </c>
      <c r="BP301" t="s">
        <v>69</v>
      </c>
    </row>
    <row r="302" spans="1:68" x14ac:dyDescent="0.25">
      <c r="A302" t="s">
        <v>67</v>
      </c>
      <c r="B302" t="s">
        <v>2763</v>
      </c>
      <c r="C302" t="s">
        <v>69</v>
      </c>
      <c r="D302" t="s">
        <v>69</v>
      </c>
      <c r="E302" t="s">
        <v>69</v>
      </c>
      <c r="F302" t="s">
        <v>2764</v>
      </c>
      <c r="G302" t="s">
        <v>69</v>
      </c>
      <c r="H302" t="s">
        <v>69</v>
      </c>
      <c r="I302" t="s">
        <v>2765</v>
      </c>
      <c r="J302" t="s">
        <v>2741</v>
      </c>
      <c r="K302" t="s">
        <v>69</v>
      </c>
      <c r="L302" t="s">
        <v>69</v>
      </c>
      <c r="M302" t="s">
        <v>69</v>
      </c>
      <c r="N302" t="s">
        <v>69</v>
      </c>
      <c r="O302" t="s">
        <v>69</v>
      </c>
      <c r="P302" t="s">
        <v>69</v>
      </c>
      <c r="Q302" t="s">
        <v>69</v>
      </c>
      <c r="R302" t="s">
        <v>69</v>
      </c>
      <c r="S302" t="s">
        <v>69</v>
      </c>
      <c r="T302" t="s">
        <v>69</v>
      </c>
      <c r="U302" t="s">
        <v>2766</v>
      </c>
      <c r="V302" t="s">
        <v>69</v>
      </c>
      <c r="W302" t="s">
        <v>69</v>
      </c>
      <c r="X302" t="s">
        <v>69</v>
      </c>
      <c r="Y302" t="s">
        <v>69</v>
      </c>
      <c r="Z302" t="s">
        <v>2767</v>
      </c>
      <c r="AA302" t="s">
        <v>2768</v>
      </c>
      <c r="AB302" t="s">
        <v>69</v>
      </c>
      <c r="AC302" t="s">
        <v>69</v>
      </c>
      <c r="AD302" t="s">
        <v>69</v>
      </c>
      <c r="AE302" t="s">
        <v>69</v>
      </c>
      <c r="AF302">
        <v>76</v>
      </c>
      <c r="AG302">
        <v>77</v>
      </c>
      <c r="AH302" t="s">
        <v>69</v>
      </c>
      <c r="AI302" t="s">
        <v>69</v>
      </c>
      <c r="AJ302" t="s">
        <v>69</v>
      </c>
      <c r="AK302" t="s">
        <v>69</v>
      </c>
      <c r="AL302" t="s">
        <v>69</v>
      </c>
      <c r="AM302" t="s">
        <v>69</v>
      </c>
      <c r="AN302" t="s">
        <v>69</v>
      </c>
      <c r="AO302" t="s">
        <v>69</v>
      </c>
      <c r="AP302" t="s">
        <v>69</v>
      </c>
      <c r="AQ302" t="s">
        <v>69</v>
      </c>
      <c r="AR302" t="s">
        <v>104</v>
      </c>
      <c r="AS302">
        <v>2014</v>
      </c>
      <c r="AT302">
        <v>5</v>
      </c>
      <c r="AU302" t="s">
        <v>69</v>
      </c>
      <c r="AV302" t="s">
        <v>69</v>
      </c>
      <c r="AW302" t="s">
        <v>69</v>
      </c>
      <c r="AX302" t="s">
        <v>69</v>
      </c>
      <c r="AY302" t="s">
        <v>69</v>
      </c>
      <c r="AZ302" t="s">
        <v>69</v>
      </c>
      <c r="BA302" t="s">
        <v>69</v>
      </c>
      <c r="BB302">
        <v>5495</v>
      </c>
      <c r="BC302" t="s">
        <v>2769</v>
      </c>
      <c r="BD302" t="s">
        <v>69</v>
      </c>
      <c r="BE302" t="s">
        <v>69</v>
      </c>
      <c r="BF302" t="s">
        <v>69</v>
      </c>
      <c r="BG302" t="s">
        <v>69</v>
      </c>
      <c r="BH302" t="s">
        <v>69</v>
      </c>
      <c r="BI302" t="s">
        <v>69</v>
      </c>
      <c r="BJ302" t="s">
        <v>2770</v>
      </c>
      <c r="BK302">
        <v>25510865</v>
      </c>
      <c r="BL302" t="s">
        <v>88</v>
      </c>
      <c r="BM302" t="s">
        <v>69</v>
      </c>
      <c r="BN302" t="s">
        <v>69</v>
      </c>
      <c r="BO302" t="s">
        <v>69</v>
      </c>
      <c r="BP302" t="s">
        <v>69</v>
      </c>
    </row>
    <row r="303" spans="1:68" x14ac:dyDescent="0.25">
      <c r="A303" t="s">
        <v>67</v>
      </c>
      <c r="B303" t="s">
        <v>2771</v>
      </c>
      <c r="C303" t="s">
        <v>69</v>
      </c>
      <c r="D303" t="s">
        <v>69</v>
      </c>
      <c r="E303" t="s">
        <v>69</v>
      </c>
      <c r="F303" t="s">
        <v>2772</v>
      </c>
      <c r="G303" t="s">
        <v>69</v>
      </c>
      <c r="H303" t="s">
        <v>69</v>
      </c>
      <c r="I303" t="s">
        <v>2773</v>
      </c>
      <c r="J303" t="s">
        <v>394</v>
      </c>
      <c r="K303" t="s">
        <v>69</v>
      </c>
      <c r="L303" t="s">
        <v>69</v>
      </c>
      <c r="M303" t="s">
        <v>69</v>
      </c>
      <c r="N303" t="s">
        <v>69</v>
      </c>
      <c r="O303" t="s">
        <v>69</v>
      </c>
      <c r="P303" t="s">
        <v>69</v>
      </c>
      <c r="Q303" t="s">
        <v>69</v>
      </c>
      <c r="R303" t="s">
        <v>69</v>
      </c>
      <c r="S303" t="s">
        <v>69</v>
      </c>
      <c r="T303" t="s">
        <v>2774</v>
      </c>
      <c r="U303" t="s">
        <v>2775</v>
      </c>
      <c r="V303" t="s">
        <v>69</v>
      </c>
      <c r="W303" t="s">
        <v>69</v>
      </c>
      <c r="X303" t="s">
        <v>69</v>
      </c>
      <c r="Y303" t="s">
        <v>69</v>
      </c>
      <c r="Z303" t="s">
        <v>2776</v>
      </c>
      <c r="AA303" t="s">
        <v>2777</v>
      </c>
      <c r="AB303" t="s">
        <v>69</v>
      </c>
      <c r="AC303" t="s">
        <v>69</v>
      </c>
      <c r="AD303" t="s">
        <v>69</v>
      </c>
      <c r="AE303" t="s">
        <v>69</v>
      </c>
      <c r="AF303">
        <v>628</v>
      </c>
      <c r="AG303">
        <v>643</v>
      </c>
      <c r="AH303" t="s">
        <v>69</v>
      </c>
      <c r="AI303" t="s">
        <v>69</v>
      </c>
      <c r="AJ303" t="s">
        <v>69</v>
      </c>
      <c r="AK303" t="s">
        <v>69</v>
      </c>
      <c r="AL303" t="s">
        <v>69</v>
      </c>
      <c r="AM303" t="s">
        <v>69</v>
      </c>
      <c r="AN303" t="s">
        <v>69</v>
      </c>
      <c r="AO303" t="s">
        <v>69</v>
      </c>
      <c r="AP303" t="s">
        <v>69</v>
      </c>
      <c r="AQ303" t="s">
        <v>69</v>
      </c>
      <c r="AR303" t="s">
        <v>2778</v>
      </c>
      <c r="AS303">
        <v>2014</v>
      </c>
      <c r="AT303">
        <v>111</v>
      </c>
      <c r="AU303">
        <v>45</v>
      </c>
      <c r="AV303" t="s">
        <v>69</v>
      </c>
      <c r="AW303" t="s">
        <v>69</v>
      </c>
      <c r="AX303" t="s">
        <v>69</v>
      </c>
      <c r="AY303" t="s">
        <v>69</v>
      </c>
      <c r="AZ303" t="s">
        <v>2779</v>
      </c>
      <c r="BA303" t="s">
        <v>2780</v>
      </c>
      <c r="BB303" t="s">
        <v>69</v>
      </c>
      <c r="BC303" t="s">
        <v>2781</v>
      </c>
      <c r="BD303" t="s">
        <v>69</v>
      </c>
      <c r="BE303" t="s">
        <v>69</v>
      </c>
      <c r="BF303" t="s">
        <v>69</v>
      </c>
      <c r="BG303" t="s">
        <v>69</v>
      </c>
      <c r="BH303" t="s">
        <v>69</v>
      </c>
      <c r="BI303" t="s">
        <v>69</v>
      </c>
      <c r="BJ303" t="s">
        <v>2782</v>
      </c>
      <c r="BK303">
        <v>25355905</v>
      </c>
      <c r="BL303" t="s">
        <v>662</v>
      </c>
      <c r="BM303" t="s">
        <v>69</v>
      </c>
      <c r="BN303" t="s">
        <v>69</v>
      </c>
      <c r="BO303" t="s">
        <v>69</v>
      </c>
      <c r="BP303" t="s">
        <v>69</v>
      </c>
    </row>
    <row r="304" spans="1:68" x14ac:dyDescent="0.25">
      <c r="A304" t="s">
        <v>67</v>
      </c>
      <c r="B304" t="s">
        <v>2783</v>
      </c>
      <c r="C304" t="s">
        <v>69</v>
      </c>
      <c r="D304" t="s">
        <v>69</v>
      </c>
      <c r="E304" t="s">
        <v>69</v>
      </c>
      <c r="F304" t="s">
        <v>2784</v>
      </c>
      <c r="G304" t="s">
        <v>69</v>
      </c>
      <c r="H304" t="s">
        <v>69</v>
      </c>
      <c r="I304" t="s">
        <v>2785</v>
      </c>
      <c r="J304" t="s">
        <v>473</v>
      </c>
      <c r="K304" t="s">
        <v>69</v>
      </c>
      <c r="L304" t="s">
        <v>69</v>
      </c>
      <c r="M304" t="s">
        <v>69</v>
      </c>
      <c r="N304" t="s">
        <v>69</v>
      </c>
      <c r="O304" t="s">
        <v>69</v>
      </c>
      <c r="P304" t="s">
        <v>69</v>
      </c>
      <c r="Q304" t="s">
        <v>69</v>
      </c>
      <c r="R304" t="s">
        <v>69</v>
      </c>
      <c r="S304" t="s">
        <v>69</v>
      </c>
      <c r="T304" t="s">
        <v>2786</v>
      </c>
      <c r="U304" t="s">
        <v>2787</v>
      </c>
      <c r="V304" t="s">
        <v>69</v>
      </c>
      <c r="W304" t="s">
        <v>69</v>
      </c>
      <c r="X304" t="s">
        <v>69</v>
      </c>
      <c r="Y304" t="s">
        <v>69</v>
      </c>
      <c r="Z304" t="s">
        <v>2788</v>
      </c>
      <c r="AA304" t="s">
        <v>2789</v>
      </c>
      <c r="AB304" t="s">
        <v>69</v>
      </c>
      <c r="AC304" t="s">
        <v>69</v>
      </c>
      <c r="AD304" t="s">
        <v>69</v>
      </c>
      <c r="AE304" t="s">
        <v>69</v>
      </c>
      <c r="AF304">
        <v>13</v>
      </c>
      <c r="AG304">
        <v>13</v>
      </c>
      <c r="AH304" t="s">
        <v>69</v>
      </c>
      <c r="AI304" t="s">
        <v>69</v>
      </c>
      <c r="AJ304" t="s">
        <v>69</v>
      </c>
      <c r="AK304" t="s">
        <v>69</v>
      </c>
      <c r="AL304" t="s">
        <v>69</v>
      </c>
      <c r="AM304" t="s">
        <v>69</v>
      </c>
      <c r="AN304" t="s">
        <v>69</v>
      </c>
      <c r="AO304" t="s">
        <v>69</v>
      </c>
      <c r="AP304" t="s">
        <v>69</v>
      </c>
      <c r="AQ304" t="s">
        <v>69</v>
      </c>
      <c r="AR304" t="s">
        <v>240</v>
      </c>
      <c r="AS304">
        <v>2014</v>
      </c>
      <c r="AT304">
        <v>6</v>
      </c>
      <c r="AU304">
        <v>11</v>
      </c>
      <c r="AV304" t="s">
        <v>69</v>
      </c>
      <c r="AW304" t="s">
        <v>69</v>
      </c>
      <c r="AX304" t="s">
        <v>69</v>
      </c>
      <c r="AY304" t="s">
        <v>69</v>
      </c>
      <c r="AZ304">
        <v>3105</v>
      </c>
      <c r="BA304">
        <v>3114</v>
      </c>
      <c r="BB304" t="s">
        <v>69</v>
      </c>
      <c r="BC304" t="s">
        <v>2790</v>
      </c>
      <c r="BD304" t="s">
        <v>69</v>
      </c>
      <c r="BE304" t="s">
        <v>69</v>
      </c>
      <c r="BF304" t="s">
        <v>69</v>
      </c>
      <c r="BG304" t="s">
        <v>69</v>
      </c>
      <c r="BH304" t="s">
        <v>69</v>
      </c>
      <c r="BI304" t="s">
        <v>69</v>
      </c>
      <c r="BJ304" t="s">
        <v>2791</v>
      </c>
      <c r="BK304">
        <v>25377940</v>
      </c>
      <c r="BL304" t="s">
        <v>88</v>
      </c>
      <c r="BM304" t="s">
        <v>69</v>
      </c>
      <c r="BN304" t="s">
        <v>69</v>
      </c>
      <c r="BO304" t="s">
        <v>69</v>
      </c>
      <c r="BP304" t="s">
        <v>69</v>
      </c>
    </row>
    <row r="305" spans="1:68" x14ac:dyDescent="0.25">
      <c r="A305" t="s">
        <v>67</v>
      </c>
      <c r="B305" t="s">
        <v>2792</v>
      </c>
      <c r="C305" t="s">
        <v>69</v>
      </c>
      <c r="D305" t="s">
        <v>69</v>
      </c>
      <c r="E305" t="s">
        <v>69</v>
      </c>
      <c r="F305" t="s">
        <v>2793</v>
      </c>
      <c r="G305" t="s">
        <v>69</v>
      </c>
      <c r="H305" t="s">
        <v>69</v>
      </c>
      <c r="I305" t="s">
        <v>2794</v>
      </c>
      <c r="J305" t="s">
        <v>2795</v>
      </c>
      <c r="K305" t="s">
        <v>69</v>
      </c>
      <c r="L305" t="s">
        <v>69</v>
      </c>
      <c r="M305" t="s">
        <v>69</v>
      </c>
      <c r="N305" t="s">
        <v>69</v>
      </c>
      <c r="O305" t="s">
        <v>69</v>
      </c>
      <c r="P305" t="s">
        <v>69</v>
      </c>
      <c r="Q305" t="s">
        <v>69</v>
      </c>
      <c r="R305" t="s">
        <v>69</v>
      </c>
      <c r="S305" t="s">
        <v>69</v>
      </c>
      <c r="T305" t="s">
        <v>69</v>
      </c>
      <c r="U305" t="s">
        <v>2796</v>
      </c>
      <c r="V305" t="s">
        <v>69</v>
      </c>
      <c r="W305" t="s">
        <v>69</v>
      </c>
      <c r="X305" t="s">
        <v>69</v>
      </c>
      <c r="Y305" t="s">
        <v>69</v>
      </c>
      <c r="Z305" t="s">
        <v>69</v>
      </c>
      <c r="AA305" t="s">
        <v>69</v>
      </c>
      <c r="AB305" t="s">
        <v>69</v>
      </c>
      <c r="AC305" t="s">
        <v>69</v>
      </c>
      <c r="AD305" t="s">
        <v>69</v>
      </c>
      <c r="AE305" t="s">
        <v>69</v>
      </c>
      <c r="AF305">
        <v>1</v>
      </c>
      <c r="AG305">
        <v>1</v>
      </c>
      <c r="AH305" t="s">
        <v>69</v>
      </c>
      <c r="AI305" t="s">
        <v>69</v>
      </c>
      <c r="AJ305" t="s">
        <v>69</v>
      </c>
      <c r="AK305" t="s">
        <v>69</v>
      </c>
      <c r="AL305" t="s">
        <v>69</v>
      </c>
      <c r="AM305" t="s">
        <v>69</v>
      </c>
      <c r="AN305" t="s">
        <v>69</v>
      </c>
      <c r="AO305" t="s">
        <v>69</v>
      </c>
      <c r="AP305" t="s">
        <v>69</v>
      </c>
      <c r="AQ305" t="s">
        <v>69</v>
      </c>
      <c r="AR305" t="s">
        <v>240</v>
      </c>
      <c r="AS305">
        <v>2014</v>
      </c>
      <c r="AT305">
        <v>74</v>
      </c>
      <c r="AU305">
        <v>3</v>
      </c>
      <c r="AV305" t="s">
        <v>69</v>
      </c>
      <c r="AW305" t="s">
        <v>69</v>
      </c>
      <c r="AX305" t="s">
        <v>69</v>
      </c>
      <c r="AY305" t="s">
        <v>69</v>
      </c>
      <c r="AZ305">
        <v>325</v>
      </c>
      <c r="BA305">
        <v>334</v>
      </c>
      <c r="BB305" t="s">
        <v>69</v>
      </c>
      <c r="BC305" t="s">
        <v>2797</v>
      </c>
      <c r="BD305" t="s">
        <v>69</v>
      </c>
      <c r="BE305" t="s">
        <v>69</v>
      </c>
      <c r="BF305" t="s">
        <v>69</v>
      </c>
      <c r="BG305" t="s">
        <v>69</v>
      </c>
      <c r="BH305" t="s">
        <v>69</v>
      </c>
      <c r="BI305" t="s">
        <v>69</v>
      </c>
      <c r="BJ305" t="s">
        <v>2798</v>
      </c>
      <c r="BK305" t="s">
        <v>69</v>
      </c>
      <c r="BL305" t="s">
        <v>749</v>
      </c>
      <c r="BM305" t="s">
        <v>69</v>
      </c>
      <c r="BN305" t="s">
        <v>69</v>
      </c>
      <c r="BO305" t="s">
        <v>69</v>
      </c>
      <c r="BP305" t="s">
        <v>69</v>
      </c>
    </row>
    <row r="306" spans="1:68" x14ac:dyDescent="0.25">
      <c r="A306" t="s">
        <v>67</v>
      </c>
      <c r="B306" t="s">
        <v>2799</v>
      </c>
      <c r="C306" t="s">
        <v>69</v>
      </c>
      <c r="D306" t="s">
        <v>69</v>
      </c>
      <c r="E306" t="s">
        <v>69</v>
      </c>
      <c r="F306" t="s">
        <v>2800</v>
      </c>
      <c r="G306" t="s">
        <v>69</v>
      </c>
      <c r="H306" t="s">
        <v>69</v>
      </c>
      <c r="I306" t="s">
        <v>2801</v>
      </c>
      <c r="J306" t="s">
        <v>2802</v>
      </c>
      <c r="K306" t="s">
        <v>69</v>
      </c>
      <c r="L306" t="s">
        <v>69</v>
      </c>
      <c r="M306" t="s">
        <v>69</v>
      </c>
      <c r="N306" t="s">
        <v>69</v>
      </c>
      <c r="O306" t="s">
        <v>69</v>
      </c>
      <c r="P306" t="s">
        <v>69</v>
      </c>
      <c r="Q306" t="s">
        <v>69</v>
      </c>
      <c r="R306" t="s">
        <v>69</v>
      </c>
      <c r="S306" t="s">
        <v>69</v>
      </c>
      <c r="T306" t="s">
        <v>2803</v>
      </c>
      <c r="U306" t="s">
        <v>2804</v>
      </c>
      <c r="V306" t="s">
        <v>69</v>
      </c>
      <c r="W306" t="s">
        <v>69</v>
      </c>
      <c r="X306" t="s">
        <v>69</v>
      </c>
      <c r="Y306" t="s">
        <v>69</v>
      </c>
      <c r="Z306" t="s">
        <v>69</v>
      </c>
      <c r="AA306" t="s">
        <v>69</v>
      </c>
      <c r="AB306" t="s">
        <v>69</v>
      </c>
      <c r="AC306" t="s">
        <v>69</v>
      </c>
      <c r="AD306" t="s">
        <v>69</v>
      </c>
      <c r="AE306" t="s">
        <v>69</v>
      </c>
      <c r="AF306">
        <v>3</v>
      </c>
      <c r="AG306">
        <v>5</v>
      </c>
      <c r="AH306" t="s">
        <v>69</v>
      </c>
      <c r="AI306" t="s">
        <v>69</v>
      </c>
      <c r="AJ306" t="s">
        <v>69</v>
      </c>
      <c r="AK306" t="s">
        <v>69</v>
      </c>
      <c r="AL306" t="s">
        <v>69</v>
      </c>
      <c r="AM306" t="s">
        <v>69</v>
      </c>
      <c r="AN306" t="s">
        <v>69</v>
      </c>
      <c r="AO306" t="s">
        <v>69</v>
      </c>
      <c r="AP306" t="s">
        <v>69</v>
      </c>
      <c r="AQ306" t="s">
        <v>69</v>
      </c>
      <c r="AR306" t="s">
        <v>240</v>
      </c>
      <c r="AS306">
        <v>2014</v>
      </c>
      <c r="AT306">
        <v>192</v>
      </c>
      <c r="AU306" t="s">
        <v>69</v>
      </c>
      <c r="AV306" t="s">
        <v>69</v>
      </c>
      <c r="AW306" t="s">
        <v>69</v>
      </c>
      <c r="AX306" t="s">
        <v>69</v>
      </c>
      <c r="AY306" t="s">
        <v>69</v>
      </c>
      <c r="AZ306">
        <v>46</v>
      </c>
      <c r="BA306">
        <v>51</v>
      </c>
      <c r="BB306" t="s">
        <v>69</v>
      </c>
      <c r="BC306" t="s">
        <v>2805</v>
      </c>
      <c r="BD306" t="s">
        <v>69</v>
      </c>
      <c r="BE306" t="s">
        <v>69</v>
      </c>
      <c r="BF306" t="s">
        <v>69</v>
      </c>
      <c r="BG306" t="s">
        <v>69</v>
      </c>
      <c r="BH306" t="s">
        <v>69</v>
      </c>
      <c r="BI306" t="s">
        <v>69</v>
      </c>
      <c r="BJ306" t="s">
        <v>2806</v>
      </c>
      <c r="BK306">
        <v>25172582</v>
      </c>
      <c r="BL306" t="s">
        <v>69</v>
      </c>
      <c r="BM306" t="s">
        <v>69</v>
      </c>
      <c r="BN306" t="s">
        <v>69</v>
      </c>
      <c r="BO306" t="s">
        <v>69</v>
      </c>
      <c r="BP306" t="s">
        <v>69</v>
      </c>
    </row>
    <row r="307" spans="1:68" x14ac:dyDescent="0.25">
      <c r="A307" t="s">
        <v>67</v>
      </c>
      <c r="B307" t="s">
        <v>2807</v>
      </c>
      <c r="C307" t="s">
        <v>69</v>
      </c>
      <c r="D307" t="s">
        <v>69</v>
      </c>
      <c r="E307" t="s">
        <v>69</v>
      </c>
      <c r="F307" t="s">
        <v>2808</v>
      </c>
      <c r="G307" t="s">
        <v>69</v>
      </c>
      <c r="H307" t="s">
        <v>69</v>
      </c>
      <c r="I307" t="s">
        <v>2809</v>
      </c>
      <c r="J307" t="s">
        <v>1267</v>
      </c>
      <c r="K307" t="s">
        <v>69</v>
      </c>
      <c r="L307" t="s">
        <v>69</v>
      </c>
      <c r="M307" t="s">
        <v>69</v>
      </c>
      <c r="N307" t="s">
        <v>69</v>
      </c>
      <c r="O307" t="s">
        <v>69</v>
      </c>
      <c r="P307" t="s">
        <v>69</v>
      </c>
      <c r="Q307" t="s">
        <v>69</v>
      </c>
      <c r="R307" t="s">
        <v>69</v>
      </c>
      <c r="S307" t="s">
        <v>69</v>
      </c>
      <c r="T307" t="s">
        <v>69</v>
      </c>
      <c r="U307" t="s">
        <v>2810</v>
      </c>
      <c r="V307" t="s">
        <v>69</v>
      </c>
      <c r="W307" t="s">
        <v>69</v>
      </c>
      <c r="X307" t="s">
        <v>69</v>
      </c>
      <c r="Y307" t="s">
        <v>69</v>
      </c>
      <c r="Z307" t="s">
        <v>2811</v>
      </c>
      <c r="AA307" t="s">
        <v>2812</v>
      </c>
      <c r="AB307" t="s">
        <v>69</v>
      </c>
      <c r="AC307" t="s">
        <v>69</v>
      </c>
      <c r="AD307" t="s">
        <v>69</v>
      </c>
      <c r="AE307" t="s">
        <v>69</v>
      </c>
      <c r="AF307">
        <v>7</v>
      </c>
      <c r="AG307">
        <v>7</v>
      </c>
      <c r="AH307" t="s">
        <v>69</v>
      </c>
      <c r="AI307" t="s">
        <v>69</v>
      </c>
      <c r="AJ307" t="s">
        <v>69</v>
      </c>
      <c r="AK307" t="s">
        <v>69</v>
      </c>
      <c r="AL307" t="s">
        <v>69</v>
      </c>
      <c r="AM307" t="s">
        <v>69</v>
      </c>
      <c r="AN307" t="s">
        <v>69</v>
      </c>
      <c r="AO307" t="s">
        <v>69</v>
      </c>
      <c r="AP307" t="s">
        <v>69</v>
      </c>
      <c r="AQ307" t="s">
        <v>69</v>
      </c>
      <c r="AR307" t="s">
        <v>659</v>
      </c>
      <c r="AS307">
        <v>2014</v>
      </c>
      <c r="AT307">
        <v>9</v>
      </c>
      <c r="AU307">
        <v>10</v>
      </c>
      <c r="AV307" t="s">
        <v>69</v>
      </c>
      <c r="AW307" t="s">
        <v>69</v>
      </c>
      <c r="AX307" t="s">
        <v>69</v>
      </c>
      <c r="AY307" t="s">
        <v>69</v>
      </c>
      <c r="AZ307" t="s">
        <v>69</v>
      </c>
      <c r="BA307" t="s">
        <v>69</v>
      </c>
      <c r="BB307" t="s">
        <v>2813</v>
      </c>
      <c r="BC307" t="s">
        <v>2814</v>
      </c>
      <c r="BD307" t="s">
        <v>69</v>
      </c>
      <c r="BE307" t="s">
        <v>69</v>
      </c>
      <c r="BF307" t="s">
        <v>69</v>
      </c>
      <c r="BG307" t="s">
        <v>69</v>
      </c>
      <c r="BH307" t="s">
        <v>69</v>
      </c>
      <c r="BI307" t="s">
        <v>69</v>
      </c>
      <c r="BJ307" t="s">
        <v>2815</v>
      </c>
      <c r="BK307">
        <v>25340817</v>
      </c>
      <c r="BL307" t="s">
        <v>88</v>
      </c>
      <c r="BM307" t="s">
        <v>69</v>
      </c>
      <c r="BN307" t="s">
        <v>69</v>
      </c>
      <c r="BO307" t="s">
        <v>69</v>
      </c>
      <c r="BP307" t="s">
        <v>69</v>
      </c>
    </row>
    <row r="308" spans="1:68" x14ac:dyDescent="0.25">
      <c r="A308" t="s">
        <v>67</v>
      </c>
      <c r="B308" t="s">
        <v>2816</v>
      </c>
      <c r="C308" t="s">
        <v>69</v>
      </c>
      <c r="D308" t="s">
        <v>69</v>
      </c>
      <c r="E308" t="s">
        <v>69</v>
      </c>
      <c r="F308" t="s">
        <v>2817</v>
      </c>
      <c r="G308" t="s">
        <v>69</v>
      </c>
      <c r="H308" t="s">
        <v>69</v>
      </c>
      <c r="I308" t="s">
        <v>2818</v>
      </c>
      <c r="J308" t="s">
        <v>1031</v>
      </c>
      <c r="K308" t="s">
        <v>69</v>
      </c>
      <c r="L308" t="s">
        <v>69</v>
      </c>
      <c r="M308" t="s">
        <v>69</v>
      </c>
      <c r="N308" t="s">
        <v>69</v>
      </c>
      <c r="O308" t="s">
        <v>69</v>
      </c>
      <c r="P308" t="s">
        <v>69</v>
      </c>
      <c r="Q308" t="s">
        <v>69</v>
      </c>
      <c r="R308" t="s">
        <v>69</v>
      </c>
      <c r="S308" t="s">
        <v>69</v>
      </c>
      <c r="T308" t="s">
        <v>2819</v>
      </c>
      <c r="U308" t="s">
        <v>2820</v>
      </c>
      <c r="V308" t="s">
        <v>69</v>
      </c>
      <c r="W308" t="s">
        <v>69</v>
      </c>
      <c r="X308" t="s">
        <v>69</v>
      </c>
      <c r="Y308" t="s">
        <v>69</v>
      </c>
      <c r="Z308" t="s">
        <v>69</v>
      </c>
      <c r="AA308" t="s">
        <v>69</v>
      </c>
      <c r="AB308" t="s">
        <v>69</v>
      </c>
      <c r="AC308" t="s">
        <v>69</v>
      </c>
      <c r="AD308" t="s">
        <v>69</v>
      </c>
      <c r="AE308" t="s">
        <v>69</v>
      </c>
      <c r="AF308">
        <v>2</v>
      </c>
      <c r="AG308">
        <v>2</v>
      </c>
      <c r="AH308" t="s">
        <v>69</v>
      </c>
      <c r="AI308" t="s">
        <v>69</v>
      </c>
      <c r="AJ308" t="s">
        <v>69</v>
      </c>
      <c r="AK308" t="s">
        <v>69</v>
      </c>
      <c r="AL308" t="s">
        <v>69</v>
      </c>
      <c r="AM308" t="s">
        <v>69</v>
      </c>
      <c r="AN308" t="s">
        <v>69</v>
      </c>
      <c r="AO308" t="s">
        <v>69</v>
      </c>
      <c r="AP308" t="s">
        <v>69</v>
      </c>
      <c r="AQ308" t="s">
        <v>69</v>
      </c>
      <c r="AR308" t="s">
        <v>168</v>
      </c>
      <c r="AS308">
        <v>2014</v>
      </c>
      <c r="AT308">
        <v>113</v>
      </c>
      <c r="AU308">
        <v>2</v>
      </c>
      <c r="AV308" t="s">
        <v>69</v>
      </c>
      <c r="AW308" t="s">
        <v>69</v>
      </c>
      <c r="AX308" t="s">
        <v>69</v>
      </c>
      <c r="AY308" t="s">
        <v>69</v>
      </c>
      <c r="AZ308">
        <v>536</v>
      </c>
      <c r="BA308">
        <v>546</v>
      </c>
      <c r="BB308" t="s">
        <v>69</v>
      </c>
      <c r="BC308" t="s">
        <v>2821</v>
      </c>
      <c r="BD308" t="s">
        <v>69</v>
      </c>
      <c r="BE308" t="s">
        <v>69</v>
      </c>
      <c r="BF308" t="s">
        <v>69</v>
      </c>
      <c r="BG308" t="s">
        <v>69</v>
      </c>
      <c r="BH308" t="s">
        <v>69</v>
      </c>
      <c r="BI308" t="s">
        <v>69</v>
      </c>
      <c r="BJ308" t="s">
        <v>2822</v>
      </c>
      <c r="BK308" t="s">
        <v>69</v>
      </c>
      <c r="BL308" t="s">
        <v>524</v>
      </c>
      <c r="BM308" t="s">
        <v>69</v>
      </c>
      <c r="BN308" t="s">
        <v>69</v>
      </c>
      <c r="BO308" t="s">
        <v>69</v>
      </c>
      <c r="BP308" t="s">
        <v>69</v>
      </c>
    </row>
    <row r="309" spans="1:68" x14ac:dyDescent="0.25">
      <c r="A309" t="s">
        <v>67</v>
      </c>
      <c r="B309" t="s">
        <v>2823</v>
      </c>
      <c r="C309" t="s">
        <v>69</v>
      </c>
      <c r="D309" t="s">
        <v>69</v>
      </c>
      <c r="E309" t="s">
        <v>69</v>
      </c>
      <c r="F309" t="s">
        <v>2824</v>
      </c>
      <c r="G309" t="s">
        <v>69</v>
      </c>
      <c r="H309" t="s">
        <v>69</v>
      </c>
      <c r="I309" t="s">
        <v>2825</v>
      </c>
      <c r="J309" t="s">
        <v>72</v>
      </c>
      <c r="K309" t="s">
        <v>69</v>
      </c>
      <c r="L309" t="s">
        <v>69</v>
      </c>
      <c r="M309" t="s">
        <v>69</v>
      </c>
      <c r="N309" t="s">
        <v>69</v>
      </c>
      <c r="O309" t="s">
        <v>69</v>
      </c>
      <c r="P309" t="s">
        <v>69</v>
      </c>
      <c r="Q309" t="s">
        <v>69</v>
      </c>
      <c r="R309" t="s">
        <v>69</v>
      </c>
      <c r="S309" t="s">
        <v>69</v>
      </c>
      <c r="T309" t="s">
        <v>2826</v>
      </c>
      <c r="U309" t="s">
        <v>2827</v>
      </c>
      <c r="V309" t="s">
        <v>69</v>
      </c>
      <c r="W309" t="s">
        <v>69</v>
      </c>
      <c r="X309" t="s">
        <v>69</v>
      </c>
      <c r="Y309" t="s">
        <v>69</v>
      </c>
      <c r="Z309" t="s">
        <v>2828</v>
      </c>
      <c r="AA309" t="s">
        <v>2829</v>
      </c>
      <c r="AB309" t="s">
        <v>69</v>
      </c>
      <c r="AC309" t="s">
        <v>69</v>
      </c>
      <c r="AD309" t="s">
        <v>69</v>
      </c>
      <c r="AE309" t="s">
        <v>69</v>
      </c>
      <c r="AF309">
        <v>6</v>
      </c>
      <c r="AG309">
        <v>6</v>
      </c>
      <c r="AH309" t="s">
        <v>69</v>
      </c>
      <c r="AI309" t="s">
        <v>69</v>
      </c>
      <c r="AJ309" t="s">
        <v>69</v>
      </c>
      <c r="AK309" t="s">
        <v>69</v>
      </c>
      <c r="AL309" t="s">
        <v>69</v>
      </c>
      <c r="AM309" t="s">
        <v>69</v>
      </c>
      <c r="AN309" t="s">
        <v>69</v>
      </c>
      <c r="AO309" t="s">
        <v>69</v>
      </c>
      <c r="AP309" t="s">
        <v>69</v>
      </c>
      <c r="AQ309" t="s">
        <v>69</v>
      </c>
      <c r="AR309" t="s">
        <v>168</v>
      </c>
      <c r="AS309">
        <v>2014</v>
      </c>
      <c r="AT309">
        <v>23</v>
      </c>
      <c r="AU309">
        <v>19</v>
      </c>
      <c r="AV309" t="s">
        <v>69</v>
      </c>
      <c r="AW309" t="s">
        <v>69</v>
      </c>
      <c r="AX309" t="s">
        <v>69</v>
      </c>
      <c r="AY309" t="s">
        <v>69</v>
      </c>
      <c r="AZ309">
        <v>4799</v>
      </c>
      <c r="BA309">
        <v>4812</v>
      </c>
      <c r="BB309" t="s">
        <v>69</v>
      </c>
      <c r="BC309" t="s">
        <v>2830</v>
      </c>
      <c r="BD309" t="s">
        <v>69</v>
      </c>
      <c r="BE309" t="s">
        <v>69</v>
      </c>
      <c r="BF309" t="s">
        <v>69</v>
      </c>
      <c r="BG309" t="s">
        <v>69</v>
      </c>
      <c r="BH309" t="s">
        <v>69</v>
      </c>
      <c r="BI309" t="s">
        <v>69</v>
      </c>
      <c r="BJ309" t="s">
        <v>2831</v>
      </c>
      <c r="BK309">
        <v>25156032</v>
      </c>
      <c r="BL309" t="s">
        <v>69</v>
      </c>
      <c r="BM309" t="s">
        <v>69</v>
      </c>
      <c r="BN309" t="s">
        <v>69</v>
      </c>
      <c r="BO309" t="s">
        <v>69</v>
      </c>
      <c r="BP309" t="s">
        <v>69</v>
      </c>
    </row>
    <row r="310" spans="1:68" x14ac:dyDescent="0.25">
      <c r="A310" t="s">
        <v>67</v>
      </c>
      <c r="B310" t="s">
        <v>2832</v>
      </c>
      <c r="C310" t="s">
        <v>69</v>
      </c>
      <c r="D310" t="s">
        <v>69</v>
      </c>
      <c r="E310" t="s">
        <v>69</v>
      </c>
      <c r="F310" t="s">
        <v>2833</v>
      </c>
      <c r="G310" t="s">
        <v>69</v>
      </c>
      <c r="H310" t="s">
        <v>69</v>
      </c>
      <c r="I310" t="s">
        <v>2834</v>
      </c>
      <c r="J310" t="s">
        <v>2835</v>
      </c>
      <c r="K310" t="s">
        <v>69</v>
      </c>
      <c r="L310" t="s">
        <v>69</v>
      </c>
      <c r="M310" t="s">
        <v>69</v>
      </c>
      <c r="N310" t="s">
        <v>69</v>
      </c>
      <c r="O310" t="s">
        <v>69</v>
      </c>
      <c r="P310" t="s">
        <v>69</v>
      </c>
      <c r="Q310" t="s">
        <v>69</v>
      </c>
      <c r="R310" t="s">
        <v>69</v>
      </c>
      <c r="S310" t="s">
        <v>69</v>
      </c>
      <c r="T310" t="s">
        <v>2836</v>
      </c>
      <c r="U310" t="s">
        <v>2837</v>
      </c>
      <c r="V310" t="s">
        <v>69</v>
      </c>
      <c r="W310" t="s">
        <v>69</v>
      </c>
      <c r="X310" t="s">
        <v>69</v>
      </c>
      <c r="Y310" t="s">
        <v>69</v>
      </c>
      <c r="Z310" t="s">
        <v>2838</v>
      </c>
      <c r="AA310" t="s">
        <v>2839</v>
      </c>
      <c r="AB310" t="s">
        <v>69</v>
      </c>
      <c r="AC310" t="s">
        <v>69</v>
      </c>
      <c r="AD310" t="s">
        <v>69</v>
      </c>
      <c r="AE310" t="s">
        <v>69</v>
      </c>
      <c r="AF310">
        <v>4</v>
      </c>
      <c r="AG310">
        <v>4</v>
      </c>
      <c r="AH310" t="s">
        <v>69</v>
      </c>
      <c r="AI310" t="s">
        <v>69</v>
      </c>
      <c r="AJ310" t="s">
        <v>69</v>
      </c>
      <c r="AK310" t="s">
        <v>69</v>
      </c>
      <c r="AL310" t="s">
        <v>69</v>
      </c>
      <c r="AM310" t="s">
        <v>69</v>
      </c>
      <c r="AN310" t="s">
        <v>69</v>
      </c>
      <c r="AO310" t="s">
        <v>69</v>
      </c>
      <c r="AP310" t="s">
        <v>69</v>
      </c>
      <c r="AQ310" t="s">
        <v>69</v>
      </c>
      <c r="AR310" t="s">
        <v>2840</v>
      </c>
      <c r="AS310">
        <v>2014</v>
      </c>
      <c r="AT310">
        <v>357</v>
      </c>
      <c r="AU310" t="s">
        <v>69</v>
      </c>
      <c r="AV310" t="s">
        <v>69</v>
      </c>
      <c r="AW310" t="s">
        <v>69</v>
      </c>
      <c r="AX310" t="s">
        <v>69</v>
      </c>
      <c r="AY310" t="s">
        <v>69</v>
      </c>
      <c r="AZ310">
        <v>55</v>
      </c>
      <c r="BA310">
        <v>61</v>
      </c>
      <c r="BB310" t="s">
        <v>69</v>
      </c>
      <c r="BC310" t="s">
        <v>2841</v>
      </c>
      <c r="BD310" t="s">
        <v>69</v>
      </c>
      <c r="BE310" t="s">
        <v>69</v>
      </c>
      <c r="BF310" t="s">
        <v>69</v>
      </c>
      <c r="BG310" t="s">
        <v>69</v>
      </c>
      <c r="BH310" t="s">
        <v>69</v>
      </c>
      <c r="BI310" t="s">
        <v>69</v>
      </c>
      <c r="BJ310" t="s">
        <v>2842</v>
      </c>
      <c r="BK310">
        <v>24834834</v>
      </c>
      <c r="BL310" t="s">
        <v>69</v>
      </c>
      <c r="BM310" t="s">
        <v>69</v>
      </c>
      <c r="BN310" t="s">
        <v>69</v>
      </c>
      <c r="BO310" t="s">
        <v>69</v>
      </c>
      <c r="BP310" t="s">
        <v>69</v>
      </c>
    </row>
    <row r="311" spans="1:68" x14ac:dyDescent="0.25">
      <c r="A311" t="s">
        <v>67</v>
      </c>
      <c r="B311" t="s">
        <v>2843</v>
      </c>
      <c r="C311" t="s">
        <v>69</v>
      </c>
      <c r="D311" t="s">
        <v>69</v>
      </c>
      <c r="E311" t="s">
        <v>69</v>
      </c>
      <c r="F311" t="s">
        <v>2844</v>
      </c>
      <c r="G311" t="s">
        <v>69</v>
      </c>
      <c r="H311" t="s">
        <v>69</v>
      </c>
      <c r="I311" t="s">
        <v>2845</v>
      </c>
      <c r="J311" t="s">
        <v>1168</v>
      </c>
      <c r="K311" t="s">
        <v>69</v>
      </c>
      <c r="L311" t="s">
        <v>69</v>
      </c>
      <c r="M311" t="s">
        <v>69</v>
      </c>
      <c r="N311" t="s">
        <v>69</v>
      </c>
      <c r="O311" t="s">
        <v>69</v>
      </c>
      <c r="P311" t="s">
        <v>69</v>
      </c>
      <c r="Q311" t="s">
        <v>69</v>
      </c>
      <c r="R311" t="s">
        <v>69</v>
      </c>
      <c r="S311" t="s">
        <v>69</v>
      </c>
      <c r="T311" t="s">
        <v>69</v>
      </c>
      <c r="U311" t="s">
        <v>2846</v>
      </c>
      <c r="V311" t="s">
        <v>69</v>
      </c>
      <c r="W311" t="s">
        <v>69</v>
      </c>
      <c r="X311" t="s">
        <v>69</v>
      </c>
      <c r="Y311" t="s">
        <v>69</v>
      </c>
      <c r="Z311" t="s">
        <v>69</v>
      </c>
      <c r="AA311" t="s">
        <v>2847</v>
      </c>
      <c r="AB311" t="s">
        <v>69</v>
      </c>
      <c r="AC311" t="s">
        <v>69</v>
      </c>
      <c r="AD311" t="s">
        <v>69</v>
      </c>
      <c r="AE311" t="s">
        <v>69</v>
      </c>
      <c r="AF311">
        <v>27</v>
      </c>
      <c r="AG311">
        <v>28</v>
      </c>
      <c r="AH311" t="s">
        <v>69</v>
      </c>
      <c r="AI311" t="s">
        <v>69</v>
      </c>
      <c r="AJ311" t="s">
        <v>69</v>
      </c>
      <c r="AK311" t="s">
        <v>69</v>
      </c>
      <c r="AL311" t="s">
        <v>69</v>
      </c>
      <c r="AM311" t="s">
        <v>69</v>
      </c>
      <c r="AN311" t="s">
        <v>69</v>
      </c>
      <c r="AO311" t="s">
        <v>69</v>
      </c>
      <c r="AP311" t="s">
        <v>69</v>
      </c>
      <c r="AQ311" t="s">
        <v>69</v>
      </c>
      <c r="AR311" t="s">
        <v>198</v>
      </c>
      <c r="AS311">
        <v>2014</v>
      </c>
      <c r="AT311">
        <v>198</v>
      </c>
      <c r="AU311">
        <v>1</v>
      </c>
      <c r="AV311" t="s">
        <v>69</v>
      </c>
      <c r="AW311" t="s">
        <v>69</v>
      </c>
      <c r="AX311" t="s">
        <v>69</v>
      </c>
      <c r="AY311" t="s">
        <v>69</v>
      </c>
      <c r="AZ311">
        <v>283</v>
      </c>
      <c r="BA311" t="s">
        <v>2323</v>
      </c>
      <c r="BB311" t="s">
        <v>69</v>
      </c>
      <c r="BC311" t="s">
        <v>2848</v>
      </c>
      <c r="BD311" t="s">
        <v>69</v>
      </c>
      <c r="BE311" t="s">
        <v>69</v>
      </c>
      <c r="BF311" t="s">
        <v>69</v>
      </c>
      <c r="BG311" t="s">
        <v>69</v>
      </c>
      <c r="BH311" t="s">
        <v>69</v>
      </c>
      <c r="BI311" t="s">
        <v>69</v>
      </c>
      <c r="BJ311" t="s">
        <v>2849</v>
      </c>
      <c r="BK311">
        <v>24996909</v>
      </c>
      <c r="BL311" t="s">
        <v>662</v>
      </c>
      <c r="BM311" t="s">
        <v>69</v>
      </c>
      <c r="BN311" t="s">
        <v>69</v>
      </c>
      <c r="BO311" t="s">
        <v>69</v>
      </c>
      <c r="BP311" t="s">
        <v>69</v>
      </c>
    </row>
    <row r="312" spans="1:68" x14ac:dyDescent="0.25">
      <c r="A312" t="s">
        <v>67</v>
      </c>
      <c r="B312" t="s">
        <v>2850</v>
      </c>
      <c r="C312" t="s">
        <v>69</v>
      </c>
      <c r="D312" t="s">
        <v>69</v>
      </c>
      <c r="E312" t="s">
        <v>69</v>
      </c>
      <c r="F312" t="s">
        <v>2851</v>
      </c>
      <c r="G312" t="s">
        <v>69</v>
      </c>
      <c r="H312" t="s">
        <v>69</v>
      </c>
      <c r="I312" t="s">
        <v>2852</v>
      </c>
      <c r="J312" t="s">
        <v>386</v>
      </c>
      <c r="K312" t="s">
        <v>69</v>
      </c>
      <c r="L312" t="s">
        <v>69</v>
      </c>
      <c r="M312" t="s">
        <v>69</v>
      </c>
      <c r="N312" t="s">
        <v>69</v>
      </c>
      <c r="O312" t="s">
        <v>69</v>
      </c>
      <c r="P312" t="s">
        <v>69</v>
      </c>
      <c r="Q312" t="s">
        <v>69</v>
      </c>
      <c r="R312" t="s">
        <v>69</v>
      </c>
      <c r="S312" t="s">
        <v>69</v>
      </c>
      <c r="T312" t="s">
        <v>2853</v>
      </c>
      <c r="U312" t="s">
        <v>2854</v>
      </c>
      <c r="V312" t="s">
        <v>69</v>
      </c>
      <c r="W312" t="s">
        <v>69</v>
      </c>
      <c r="X312" t="s">
        <v>69</v>
      </c>
      <c r="Y312" t="s">
        <v>69</v>
      </c>
      <c r="Z312" t="s">
        <v>69</v>
      </c>
      <c r="AA312" t="s">
        <v>2855</v>
      </c>
      <c r="AB312" t="s">
        <v>69</v>
      </c>
      <c r="AC312" t="s">
        <v>69</v>
      </c>
      <c r="AD312" t="s">
        <v>69</v>
      </c>
      <c r="AE312" t="s">
        <v>69</v>
      </c>
      <c r="AF312">
        <v>0</v>
      </c>
      <c r="AG312">
        <v>0</v>
      </c>
      <c r="AH312" t="s">
        <v>69</v>
      </c>
      <c r="AI312" t="s">
        <v>69</v>
      </c>
      <c r="AJ312" t="s">
        <v>69</v>
      </c>
      <c r="AK312" t="s">
        <v>69</v>
      </c>
      <c r="AL312" t="s">
        <v>69</v>
      </c>
      <c r="AM312" t="s">
        <v>69</v>
      </c>
      <c r="AN312" t="s">
        <v>69</v>
      </c>
      <c r="AO312" t="s">
        <v>69</v>
      </c>
      <c r="AP312" t="s">
        <v>69</v>
      </c>
      <c r="AQ312" t="s">
        <v>69</v>
      </c>
      <c r="AR312" t="s">
        <v>198</v>
      </c>
      <c r="AS312">
        <v>2014</v>
      </c>
      <c r="AT312">
        <v>68</v>
      </c>
      <c r="AU312">
        <v>9</v>
      </c>
      <c r="AV312" t="s">
        <v>69</v>
      </c>
      <c r="AW312" t="s">
        <v>69</v>
      </c>
      <c r="AX312" t="s">
        <v>69</v>
      </c>
      <c r="AY312" t="s">
        <v>69</v>
      </c>
      <c r="AZ312">
        <v>2727</v>
      </c>
      <c r="BA312">
        <v>2736</v>
      </c>
      <c r="BB312" t="s">
        <v>69</v>
      </c>
      <c r="BC312" t="s">
        <v>2856</v>
      </c>
      <c r="BD312" t="s">
        <v>69</v>
      </c>
      <c r="BE312" t="s">
        <v>69</v>
      </c>
      <c r="BF312" t="s">
        <v>69</v>
      </c>
      <c r="BG312" t="s">
        <v>69</v>
      </c>
      <c r="BH312" t="s">
        <v>69</v>
      </c>
      <c r="BI312" t="s">
        <v>69</v>
      </c>
      <c r="BJ312" t="s">
        <v>2857</v>
      </c>
      <c r="BK312">
        <v>24889376</v>
      </c>
      <c r="BL312" t="s">
        <v>69</v>
      </c>
      <c r="BM312" t="s">
        <v>69</v>
      </c>
      <c r="BN312" t="s">
        <v>69</v>
      </c>
      <c r="BO312" t="s">
        <v>69</v>
      </c>
      <c r="BP312" t="s">
        <v>69</v>
      </c>
    </row>
    <row r="313" spans="1:68" x14ac:dyDescent="0.25">
      <c r="A313" t="s">
        <v>67</v>
      </c>
      <c r="B313" t="s">
        <v>2858</v>
      </c>
      <c r="C313" t="s">
        <v>69</v>
      </c>
      <c r="D313" t="s">
        <v>69</v>
      </c>
      <c r="E313" t="s">
        <v>69</v>
      </c>
      <c r="F313" t="s">
        <v>2859</v>
      </c>
      <c r="G313" t="s">
        <v>69</v>
      </c>
      <c r="H313" t="s">
        <v>69</v>
      </c>
      <c r="I313" t="s">
        <v>2860</v>
      </c>
      <c r="J313" t="s">
        <v>386</v>
      </c>
      <c r="K313" t="s">
        <v>69</v>
      </c>
      <c r="L313" t="s">
        <v>69</v>
      </c>
      <c r="M313" t="s">
        <v>69</v>
      </c>
      <c r="N313" t="s">
        <v>69</v>
      </c>
      <c r="O313" t="s">
        <v>69</v>
      </c>
      <c r="P313" t="s">
        <v>69</v>
      </c>
      <c r="Q313" t="s">
        <v>69</v>
      </c>
      <c r="R313" t="s">
        <v>69</v>
      </c>
      <c r="S313" t="s">
        <v>69</v>
      </c>
      <c r="T313" t="s">
        <v>2861</v>
      </c>
      <c r="U313" t="s">
        <v>2862</v>
      </c>
      <c r="V313" t="s">
        <v>69</v>
      </c>
      <c r="W313" t="s">
        <v>69</v>
      </c>
      <c r="X313" t="s">
        <v>69</v>
      </c>
      <c r="Y313" t="s">
        <v>69</v>
      </c>
      <c r="Z313" t="s">
        <v>69</v>
      </c>
      <c r="AA313" t="s">
        <v>69</v>
      </c>
      <c r="AB313" t="s">
        <v>69</v>
      </c>
      <c r="AC313" t="s">
        <v>69</v>
      </c>
      <c r="AD313" t="s">
        <v>69</v>
      </c>
      <c r="AE313" t="s">
        <v>69</v>
      </c>
      <c r="AF313">
        <v>3</v>
      </c>
      <c r="AG313">
        <v>3</v>
      </c>
      <c r="AH313" t="s">
        <v>69</v>
      </c>
      <c r="AI313" t="s">
        <v>69</v>
      </c>
      <c r="AJ313" t="s">
        <v>69</v>
      </c>
      <c r="AK313" t="s">
        <v>69</v>
      </c>
      <c r="AL313" t="s">
        <v>69</v>
      </c>
      <c r="AM313" t="s">
        <v>69</v>
      </c>
      <c r="AN313" t="s">
        <v>69</v>
      </c>
      <c r="AO313" t="s">
        <v>69</v>
      </c>
      <c r="AP313" t="s">
        <v>69</v>
      </c>
      <c r="AQ313" t="s">
        <v>69</v>
      </c>
      <c r="AR313" t="s">
        <v>198</v>
      </c>
      <c r="AS313">
        <v>2014</v>
      </c>
      <c r="AT313">
        <v>68</v>
      </c>
      <c r="AU313">
        <v>9</v>
      </c>
      <c r="AV313" t="s">
        <v>69</v>
      </c>
      <c r="AW313" t="s">
        <v>69</v>
      </c>
      <c r="AX313" t="s">
        <v>69</v>
      </c>
      <c r="AY313" t="s">
        <v>69</v>
      </c>
      <c r="AZ313">
        <v>2737</v>
      </c>
      <c r="BA313">
        <v>2744</v>
      </c>
      <c r="BB313" t="s">
        <v>69</v>
      </c>
      <c r="BC313" t="s">
        <v>2863</v>
      </c>
      <c r="BD313" t="s">
        <v>69</v>
      </c>
      <c r="BE313" t="s">
        <v>69</v>
      </c>
      <c r="BF313" t="s">
        <v>69</v>
      </c>
      <c r="BG313" t="s">
        <v>69</v>
      </c>
      <c r="BH313" t="s">
        <v>69</v>
      </c>
      <c r="BI313" t="s">
        <v>69</v>
      </c>
      <c r="BJ313" t="s">
        <v>2864</v>
      </c>
      <c r="BK313">
        <v>24899386</v>
      </c>
      <c r="BL313" t="s">
        <v>551</v>
      </c>
      <c r="BM313" t="s">
        <v>69</v>
      </c>
      <c r="BN313" t="s">
        <v>69</v>
      </c>
      <c r="BO313" t="s">
        <v>69</v>
      </c>
      <c r="BP313" t="s">
        <v>69</v>
      </c>
    </row>
    <row r="314" spans="1:68" x14ac:dyDescent="0.25">
      <c r="A314" t="s">
        <v>67</v>
      </c>
      <c r="B314" t="s">
        <v>2865</v>
      </c>
      <c r="C314" t="s">
        <v>69</v>
      </c>
      <c r="D314" t="s">
        <v>69</v>
      </c>
      <c r="E314" t="s">
        <v>69</v>
      </c>
      <c r="F314" t="s">
        <v>2866</v>
      </c>
      <c r="G314" t="s">
        <v>69</v>
      </c>
      <c r="H314" t="s">
        <v>69</v>
      </c>
      <c r="I314" t="s">
        <v>2867</v>
      </c>
      <c r="J314" t="s">
        <v>1031</v>
      </c>
      <c r="K314" t="s">
        <v>69</v>
      </c>
      <c r="L314" t="s">
        <v>69</v>
      </c>
      <c r="M314" t="s">
        <v>69</v>
      </c>
      <c r="N314" t="s">
        <v>69</v>
      </c>
      <c r="O314" t="s">
        <v>69</v>
      </c>
      <c r="P314" t="s">
        <v>69</v>
      </c>
      <c r="Q314" t="s">
        <v>69</v>
      </c>
      <c r="R314" t="s">
        <v>69</v>
      </c>
      <c r="S314" t="s">
        <v>69</v>
      </c>
      <c r="T314" t="s">
        <v>2868</v>
      </c>
      <c r="U314" t="s">
        <v>2869</v>
      </c>
      <c r="V314" t="s">
        <v>69</v>
      </c>
      <c r="W314" t="s">
        <v>69</v>
      </c>
      <c r="X314" t="s">
        <v>69</v>
      </c>
      <c r="Y314" t="s">
        <v>69</v>
      </c>
      <c r="Z314" t="s">
        <v>2870</v>
      </c>
      <c r="AA314" t="s">
        <v>2871</v>
      </c>
      <c r="AB314" t="s">
        <v>69</v>
      </c>
      <c r="AC314" t="s">
        <v>69</v>
      </c>
      <c r="AD314" t="s">
        <v>69</v>
      </c>
      <c r="AE314" t="s">
        <v>69</v>
      </c>
      <c r="AF314">
        <v>7</v>
      </c>
      <c r="AG314">
        <v>7</v>
      </c>
      <c r="AH314" t="s">
        <v>69</v>
      </c>
      <c r="AI314" t="s">
        <v>69</v>
      </c>
      <c r="AJ314" t="s">
        <v>69</v>
      </c>
      <c r="AK314" t="s">
        <v>69</v>
      </c>
      <c r="AL314" t="s">
        <v>69</v>
      </c>
      <c r="AM314" t="s">
        <v>69</v>
      </c>
      <c r="AN314" t="s">
        <v>69</v>
      </c>
      <c r="AO314" t="s">
        <v>69</v>
      </c>
      <c r="AP314" t="s">
        <v>69</v>
      </c>
      <c r="AQ314" t="s">
        <v>69</v>
      </c>
      <c r="AR314" t="s">
        <v>198</v>
      </c>
      <c r="AS314">
        <v>2014</v>
      </c>
      <c r="AT314">
        <v>113</v>
      </c>
      <c r="AU314">
        <v>1</v>
      </c>
      <c r="AV314" t="s">
        <v>69</v>
      </c>
      <c r="AW314" t="s">
        <v>69</v>
      </c>
      <c r="AX314" t="s">
        <v>69</v>
      </c>
      <c r="AY314" t="s">
        <v>69</v>
      </c>
      <c r="AZ314">
        <v>136</v>
      </c>
      <c r="BA314">
        <v>148</v>
      </c>
      <c r="BB314" t="s">
        <v>69</v>
      </c>
      <c r="BC314" t="s">
        <v>2872</v>
      </c>
      <c r="BD314" t="s">
        <v>69</v>
      </c>
      <c r="BE314" t="s">
        <v>69</v>
      </c>
      <c r="BF314" t="s">
        <v>69</v>
      </c>
      <c r="BG314" t="s">
        <v>69</v>
      </c>
      <c r="BH314" t="s">
        <v>69</v>
      </c>
      <c r="BI314" t="s">
        <v>69</v>
      </c>
      <c r="BJ314" t="s">
        <v>2873</v>
      </c>
      <c r="BK314" t="s">
        <v>69</v>
      </c>
      <c r="BL314" t="s">
        <v>524</v>
      </c>
      <c r="BM314" t="s">
        <v>69</v>
      </c>
      <c r="BN314" t="s">
        <v>69</v>
      </c>
      <c r="BO314" t="s">
        <v>69</v>
      </c>
      <c r="BP314" t="s">
        <v>69</v>
      </c>
    </row>
    <row r="315" spans="1:68" x14ac:dyDescent="0.25">
      <c r="A315" t="s">
        <v>67</v>
      </c>
      <c r="B315" t="s">
        <v>2874</v>
      </c>
      <c r="C315" t="s">
        <v>69</v>
      </c>
      <c r="D315" t="s">
        <v>69</v>
      </c>
      <c r="E315" t="s">
        <v>69</v>
      </c>
      <c r="F315" t="s">
        <v>2875</v>
      </c>
      <c r="G315" t="s">
        <v>69</v>
      </c>
      <c r="H315" t="s">
        <v>69</v>
      </c>
      <c r="I315" t="s">
        <v>2876</v>
      </c>
      <c r="J315" t="s">
        <v>72</v>
      </c>
      <c r="K315" t="s">
        <v>69</v>
      </c>
      <c r="L315" t="s">
        <v>69</v>
      </c>
      <c r="M315" t="s">
        <v>69</v>
      </c>
      <c r="N315" t="s">
        <v>69</v>
      </c>
      <c r="O315" t="s">
        <v>69</v>
      </c>
      <c r="P315" t="s">
        <v>69</v>
      </c>
      <c r="Q315" t="s">
        <v>69</v>
      </c>
      <c r="R315" t="s">
        <v>69</v>
      </c>
      <c r="S315" t="s">
        <v>69</v>
      </c>
      <c r="T315" t="s">
        <v>2877</v>
      </c>
      <c r="U315" t="s">
        <v>2878</v>
      </c>
      <c r="V315" t="s">
        <v>69</v>
      </c>
      <c r="W315" t="s">
        <v>69</v>
      </c>
      <c r="X315" t="s">
        <v>69</v>
      </c>
      <c r="Y315" t="s">
        <v>69</v>
      </c>
      <c r="Z315" t="s">
        <v>2879</v>
      </c>
      <c r="AA315" t="s">
        <v>2880</v>
      </c>
      <c r="AB315" t="s">
        <v>69</v>
      </c>
      <c r="AC315" t="s">
        <v>69</v>
      </c>
      <c r="AD315" t="s">
        <v>69</v>
      </c>
      <c r="AE315" t="s">
        <v>69</v>
      </c>
      <c r="AF315">
        <v>23</v>
      </c>
      <c r="AG315">
        <v>23</v>
      </c>
      <c r="AH315" t="s">
        <v>69</v>
      </c>
      <c r="AI315" t="s">
        <v>69</v>
      </c>
      <c r="AJ315" t="s">
        <v>69</v>
      </c>
      <c r="AK315" t="s">
        <v>69</v>
      </c>
      <c r="AL315" t="s">
        <v>69</v>
      </c>
      <c r="AM315" t="s">
        <v>69</v>
      </c>
      <c r="AN315" t="s">
        <v>69</v>
      </c>
      <c r="AO315" t="s">
        <v>69</v>
      </c>
      <c r="AP315" t="s">
        <v>69</v>
      </c>
      <c r="AQ315" t="s">
        <v>69</v>
      </c>
      <c r="AR315" t="s">
        <v>198</v>
      </c>
      <c r="AS315">
        <v>2014</v>
      </c>
      <c r="AT315">
        <v>23</v>
      </c>
      <c r="AU315">
        <v>18</v>
      </c>
      <c r="AV315" t="s">
        <v>69</v>
      </c>
      <c r="AW315" t="s">
        <v>69</v>
      </c>
      <c r="AX315" t="s">
        <v>69</v>
      </c>
      <c r="AY315" t="s">
        <v>69</v>
      </c>
      <c r="AZ315">
        <v>4617</v>
      </c>
      <c r="BA315">
        <v>4630</v>
      </c>
      <c r="BB315" t="s">
        <v>69</v>
      </c>
      <c r="BC315" t="s">
        <v>2881</v>
      </c>
      <c r="BD315" t="s">
        <v>69</v>
      </c>
      <c r="BE315" t="s">
        <v>69</v>
      </c>
      <c r="BF315" t="s">
        <v>69</v>
      </c>
      <c r="BG315" t="s">
        <v>69</v>
      </c>
      <c r="BH315" t="s">
        <v>69</v>
      </c>
      <c r="BI315" t="s">
        <v>69</v>
      </c>
      <c r="BJ315" t="s">
        <v>2882</v>
      </c>
      <c r="BK315">
        <v>25113393</v>
      </c>
      <c r="BL315" t="s">
        <v>69</v>
      </c>
      <c r="BM315" t="s">
        <v>69</v>
      </c>
      <c r="BN315" t="s">
        <v>69</v>
      </c>
      <c r="BO315" t="s">
        <v>69</v>
      </c>
      <c r="BP315" t="s">
        <v>69</v>
      </c>
    </row>
    <row r="316" spans="1:68" x14ac:dyDescent="0.25">
      <c r="A316" t="s">
        <v>67</v>
      </c>
      <c r="B316" t="s">
        <v>2883</v>
      </c>
      <c r="C316" t="s">
        <v>69</v>
      </c>
      <c r="D316" t="s">
        <v>69</v>
      </c>
      <c r="E316" t="s">
        <v>69</v>
      </c>
      <c r="F316" t="s">
        <v>2884</v>
      </c>
      <c r="G316" t="s">
        <v>69</v>
      </c>
      <c r="H316" t="s">
        <v>69</v>
      </c>
      <c r="I316" t="s">
        <v>2885</v>
      </c>
      <c r="J316" t="s">
        <v>2886</v>
      </c>
      <c r="K316" t="s">
        <v>69</v>
      </c>
      <c r="L316" t="s">
        <v>69</v>
      </c>
      <c r="M316" t="s">
        <v>69</v>
      </c>
      <c r="N316" t="s">
        <v>69</v>
      </c>
      <c r="O316" t="s">
        <v>69</v>
      </c>
      <c r="P316" t="s">
        <v>69</v>
      </c>
      <c r="Q316" t="s">
        <v>69</v>
      </c>
      <c r="R316" t="s">
        <v>69</v>
      </c>
      <c r="S316" t="s">
        <v>69</v>
      </c>
      <c r="T316" t="s">
        <v>2887</v>
      </c>
      <c r="U316" t="s">
        <v>2888</v>
      </c>
      <c r="V316" t="s">
        <v>69</v>
      </c>
      <c r="W316" t="s">
        <v>69</v>
      </c>
      <c r="X316" t="s">
        <v>69</v>
      </c>
      <c r="Y316" t="s">
        <v>69</v>
      </c>
      <c r="Z316" t="s">
        <v>69</v>
      </c>
      <c r="AA316" t="s">
        <v>69</v>
      </c>
      <c r="AB316" t="s">
        <v>69</v>
      </c>
      <c r="AC316" t="s">
        <v>69</v>
      </c>
      <c r="AD316" t="s">
        <v>69</v>
      </c>
      <c r="AE316" t="s">
        <v>69</v>
      </c>
      <c r="AF316">
        <v>13</v>
      </c>
      <c r="AG316">
        <v>16</v>
      </c>
      <c r="AH316" t="s">
        <v>69</v>
      </c>
      <c r="AI316" t="s">
        <v>69</v>
      </c>
      <c r="AJ316" t="s">
        <v>69</v>
      </c>
      <c r="AK316" t="s">
        <v>69</v>
      </c>
      <c r="AL316" t="s">
        <v>69</v>
      </c>
      <c r="AM316" t="s">
        <v>69</v>
      </c>
      <c r="AN316" t="s">
        <v>69</v>
      </c>
      <c r="AO316" t="s">
        <v>69</v>
      </c>
      <c r="AP316" t="s">
        <v>69</v>
      </c>
      <c r="AQ316" t="s">
        <v>69</v>
      </c>
      <c r="AR316" t="s">
        <v>2889</v>
      </c>
      <c r="AS316">
        <v>2014</v>
      </c>
      <c r="AT316">
        <v>95</v>
      </c>
      <c r="AU316">
        <v>4</v>
      </c>
      <c r="AV316" t="s">
        <v>69</v>
      </c>
      <c r="AW316" t="s">
        <v>69</v>
      </c>
      <c r="AX316" t="s">
        <v>69</v>
      </c>
      <c r="AY316" t="s">
        <v>69</v>
      </c>
      <c r="AZ316">
        <v>722</v>
      </c>
      <c r="BA316">
        <v>738</v>
      </c>
      <c r="BB316" t="s">
        <v>69</v>
      </c>
      <c r="BC316" t="s">
        <v>2890</v>
      </c>
      <c r="BD316" t="s">
        <v>69</v>
      </c>
      <c r="BE316" t="s">
        <v>69</v>
      </c>
      <c r="BF316" t="s">
        <v>69</v>
      </c>
      <c r="BG316" t="s">
        <v>69</v>
      </c>
      <c r="BH316" t="s">
        <v>69</v>
      </c>
      <c r="BI316" t="s">
        <v>69</v>
      </c>
      <c r="BJ316" t="s">
        <v>2891</v>
      </c>
      <c r="BK316" t="s">
        <v>69</v>
      </c>
      <c r="BL316" t="s">
        <v>69</v>
      </c>
      <c r="BM316" t="s">
        <v>69</v>
      </c>
      <c r="BN316" t="s">
        <v>69</v>
      </c>
      <c r="BO316" t="s">
        <v>69</v>
      </c>
      <c r="BP316" t="s">
        <v>69</v>
      </c>
    </row>
    <row r="317" spans="1:68" x14ac:dyDescent="0.25">
      <c r="A317" t="s">
        <v>67</v>
      </c>
      <c r="B317" t="s">
        <v>2892</v>
      </c>
      <c r="C317" t="s">
        <v>69</v>
      </c>
      <c r="D317" t="s">
        <v>69</v>
      </c>
      <c r="E317" t="s">
        <v>69</v>
      </c>
      <c r="F317" t="s">
        <v>2893</v>
      </c>
      <c r="G317" t="s">
        <v>69</v>
      </c>
      <c r="H317" t="s">
        <v>69</v>
      </c>
      <c r="I317" t="s">
        <v>2894</v>
      </c>
      <c r="J317" t="s">
        <v>348</v>
      </c>
      <c r="K317" t="s">
        <v>69</v>
      </c>
      <c r="L317" t="s">
        <v>69</v>
      </c>
      <c r="M317" t="s">
        <v>69</v>
      </c>
      <c r="N317" t="s">
        <v>69</v>
      </c>
      <c r="O317" t="s">
        <v>69</v>
      </c>
      <c r="P317" t="s">
        <v>69</v>
      </c>
      <c r="Q317" t="s">
        <v>69</v>
      </c>
      <c r="R317" t="s">
        <v>69</v>
      </c>
      <c r="S317" t="s">
        <v>69</v>
      </c>
      <c r="T317" t="s">
        <v>2895</v>
      </c>
      <c r="U317" t="s">
        <v>2896</v>
      </c>
      <c r="V317" t="s">
        <v>69</v>
      </c>
      <c r="W317" t="s">
        <v>69</v>
      </c>
      <c r="X317" t="s">
        <v>69</v>
      </c>
      <c r="Y317" t="s">
        <v>69</v>
      </c>
      <c r="Z317" t="s">
        <v>69</v>
      </c>
      <c r="AA317" t="s">
        <v>2897</v>
      </c>
      <c r="AB317" t="s">
        <v>69</v>
      </c>
      <c r="AC317" t="s">
        <v>69</v>
      </c>
      <c r="AD317" t="s">
        <v>69</v>
      </c>
      <c r="AE317" t="s">
        <v>69</v>
      </c>
      <c r="AF317">
        <v>12</v>
      </c>
      <c r="AG317">
        <v>12</v>
      </c>
      <c r="AH317" t="s">
        <v>69</v>
      </c>
      <c r="AI317" t="s">
        <v>69</v>
      </c>
      <c r="AJ317" t="s">
        <v>69</v>
      </c>
      <c r="AK317" t="s">
        <v>69</v>
      </c>
      <c r="AL317" t="s">
        <v>69</v>
      </c>
      <c r="AM317" t="s">
        <v>69</v>
      </c>
      <c r="AN317" t="s">
        <v>69</v>
      </c>
      <c r="AO317" t="s">
        <v>69</v>
      </c>
      <c r="AP317" t="s">
        <v>69</v>
      </c>
      <c r="AQ317" t="s">
        <v>69</v>
      </c>
      <c r="AR317" t="s">
        <v>2898</v>
      </c>
      <c r="AS317">
        <v>2014</v>
      </c>
      <c r="AT317">
        <v>14</v>
      </c>
      <c r="AU317" t="s">
        <v>69</v>
      </c>
      <c r="AV317" t="s">
        <v>69</v>
      </c>
      <c r="AW317" t="s">
        <v>69</v>
      </c>
      <c r="AX317" t="s">
        <v>69</v>
      </c>
      <c r="AY317" t="s">
        <v>69</v>
      </c>
      <c r="AZ317" t="s">
        <v>69</v>
      </c>
      <c r="BA317" t="s">
        <v>69</v>
      </c>
      <c r="BB317">
        <v>185</v>
      </c>
      <c r="BC317" t="s">
        <v>2899</v>
      </c>
      <c r="BD317" t="s">
        <v>69</v>
      </c>
      <c r="BE317" t="s">
        <v>69</v>
      </c>
      <c r="BF317" t="s">
        <v>69</v>
      </c>
      <c r="BG317" t="s">
        <v>69</v>
      </c>
      <c r="BH317" t="s">
        <v>69</v>
      </c>
      <c r="BI317" t="s">
        <v>69</v>
      </c>
      <c r="BJ317" t="s">
        <v>2900</v>
      </c>
      <c r="BK317">
        <v>25123546</v>
      </c>
      <c r="BL317" t="s">
        <v>88</v>
      </c>
      <c r="BM317" t="s">
        <v>69</v>
      </c>
      <c r="BN317" t="s">
        <v>69</v>
      </c>
      <c r="BO317" t="s">
        <v>69</v>
      </c>
      <c r="BP317" t="s">
        <v>69</v>
      </c>
    </row>
    <row r="318" spans="1:68" x14ac:dyDescent="0.25">
      <c r="A318" t="s">
        <v>67</v>
      </c>
      <c r="B318" t="s">
        <v>2901</v>
      </c>
      <c r="C318" t="s">
        <v>69</v>
      </c>
      <c r="D318" t="s">
        <v>69</v>
      </c>
      <c r="E318" t="s">
        <v>69</v>
      </c>
      <c r="F318" t="s">
        <v>2902</v>
      </c>
      <c r="G318" t="s">
        <v>69</v>
      </c>
      <c r="H318" t="s">
        <v>69</v>
      </c>
      <c r="I318" t="s">
        <v>2903</v>
      </c>
      <c r="J318" t="s">
        <v>2629</v>
      </c>
      <c r="K318" t="s">
        <v>69</v>
      </c>
      <c r="L318" t="s">
        <v>69</v>
      </c>
      <c r="M318" t="s">
        <v>69</v>
      </c>
      <c r="N318" t="s">
        <v>69</v>
      </c>
      <c r="O318" t="s">
        <v>69</v>
      </c>
      <c r="P318" t="s">
        <v>69</v>
      </c>
      <c r="Q318" t="s">
        <v>69</v>
      </c>
      <c r="R318" t="s">
        <v>69</v>
      </c>
      <c r="S318" t="s">
        <v>69</v>
      </c>
      <c r="T318" t="s">
        <v>69</v>
      </c>
      <c r="U318" t="s">
        <v>2904</v>
      </c>
      <c r="V318" t="s">
        <v>69</v>
      </c>
      <c r="W318" t="s">
        <v>69</v>
      </c>
      <c r="X318" t="s">
        <v>69</v>
      </c>
      <c r="Y318" t="s">
        <v>69</v>
      </c>
      <c r="Z318" t="s">
        <v>2905</v>
      </c>
      <c r="AA318" t="s">
        <v>2906</v>
      </c>
      <c r="AB318" t="s">
        <v>69</v>
      </c>
      <c r="AC318" t="s">
        <v>69</v>
      </c>
      <c r="AD318" t="s">
        <v>69</v>
      </c>
      <c r="AE318" t="s">
        <v>69</v>
      </c>
      <c r="AF318">
        <v>14</v>
      </c>
      <c r="AG318">
        <v>19</v>
      </c>
      <c r="AH318" t="s">
        <v>69</v>
      </c>
      <c r="AI318" t="s">
        <v>69</v>
      </c>
      <c r="AJ318" t="s">
        <v>69</v>
      </c>
      <c r="AK318" t="s">
        <v>69</v>
      </c>
      <c r="AL318" t="s">
        <v>69</v>
      </c>
      <c r="AM318" t="s">
        <v>69</v>
      </c>
      <c r="AN318" t="s">
        <v>69</v>
      </c>
      <c r="AO318" t="s">
        <v>69</v>
      </c>
      <c r="AP318" t="s">
        <v>69</v>
      </c>
      <c r="AQ318" t="s">
        <v>69</v>
      </c>
      <c r="AR318" t="s">
        <v>229</v>
      </c>
      <c r="AS318">
        <v>2014</v>
      </c>
      <c r="AT318">
        <v>95</v>
      </c>
      <c r="AU318" t="s">
        <v>69</v>
      </c>
      <c r="AV318">
        <v>8</v>
      </c>
      <c r="AW318" t="s">
        <v>69</v>
      </c>
      <c r="AX318" t="s">
        <v>69</v>
      </c>
      <c r="AY318" t="s">
        <v>69</v>
      </c>
      <c r="AZ318">
        <v>1677</v>
      </c>
      <c r="BA318">
        <v>1688</v>
      </c>
      <c r="BB318" t="s">
        <v>69</v>
      </c>
      <c r="BC318" t="s">
        <v>2907</v>
      </c>
      <c r="BD318" t="s">
        <v>69</v>
      </c>
      <c r="BE318" t="s">
        <v>69</v>
      </c>
      <c r="BF318" t="s">
        <v>69</v>
      </c>
      <c r="BG318" t="s">
        <v>69</v>
      </c>
      <c r="BH318" t="s">
        <v>69</v>
      </c>
      <c r="BI318" t="s">
        <v>69</v>
      </c>
      <c r="BJ318" t="s">
        <v>2908</v>
      </c>
      <c r="BK318">
        <v>24795446</v>
      </c>
      <c r="BL318" t="s">
        <v>662</v>
      </c>
      <c r="BM318" t="s">
        <v>69</v>
      </c>
      <c r="BN318" t="s">
        <v>69</v>
      </c>
      <c r="BO318" t="s">
        <v>69</v>
      </c>
      <c r="BP318" t="s">
        <v>69</v>
      </c>
    </row>
    <row r="319" spans="1:68" x14ac:dyDescent="0.25">
      <c r="A319" t="s">
        <v>67</v>
      </c>
      <c r="B319" t="s">
        <v>2909</v>
      </c>
      <c r="C319" t="s">
        <v>69</v>
      </c>
      <c r="D319" t="s">
        <v>69</v>
      </c>
      <c r="E319" t="s">
        <v>69</v>
      </c>
      <c r="F319" t="s">
        <v>2910</v>
      </c>
      <c r="G319" t="s">
        <v>69</v>
      </c>
      <c r="H319" t="s">
        <v>69</v>
      </c>
      <c r="I319" t="s">
        <v>2911</v>
      </c>
      <c r="J319" t="s">
        <v>386</v>
      </c>
      <c r="K319" t="s">
        <v>69</v>
      </c>
      <c r="L319" t="s">
        <v>69</v>
      </c>
      <c r="M319" t="s">
        <v>69</v>
      </c>
      <c r="N319" t="s">
        <v>69</v>
      </c>
      <c r="O319" t="s">
        <v>69</v>
      </c>
      <c r="P319" t="s">
        <v>69</v>
      </c>
      <c r="Q319" t="s">
        <v>69</v>
      </c>
      <c r="R319" t="s">
        <v>69</v>
      </c>
      <c r="S319" t="s">
        <v>69</v>
      </c>
      <c r="T319" t="s">
        <v>2912</v>
      </c>
      <c r="U319" t="s">
        <v>2913</v>
      </c>
      <c r="V319" t="s">
        <v>69</v>
      </c>
      <c r="W319" t="s">
        <v>69</v>
      </c>
      <c r="X319" t="s">
        <v>69</v>
      </c>
      <c r="Y319" t="s">
        <v>69</v>
      </c>
      <c r="Z319" t="s">
        <v>2914</v>
      </c>
      <c r="AA319" t="s">
        <v>2915</v>
      </c>
      <c r="AB319" t="s">
        <v>69</v>
      </c>
      <c r="AC319" t="s">
        <v>69</v>
      </c>
      <c r="AD319" t="s">
        <v>69</v>
      </c>
      <c r="AE319" t="s">
        <v>69</v>
      </c>
      <c r="AF319">
        <v>13</v>
      </c>
      <c r="AG319">
        <v>13</v>
      </c>
      <c r="AH319" t="s">
        <v>69</v>
      </c>
      <c r="AI319" t="s">
        <v>69</v>
      </c>
      <c r="AJ319" t="s">
        <v>69</v>
      </c>
      <c r="AK319" t="s">
        <v>69</v>
      </c>
      <c r="AL319" t="s">
        <v>69</v>
      </c>
      <c r="AM319" t="s">
        <v>69</v>
      </c>
      <c r="AN319" t="s">
        <v>69</v>
      </c>
      <c r="AO319" t="s">
        <v>69</v>
      </c>
      <c r="AP319" t="s">
        <v>69</v>
      </c>
      <c r="AQ319" t="s">
        <v>69</v>
      </c>
      <c r="AR319" t="s">
        <v>229</v>
      </c>
      <c r="AS319">
        <v>2014</v>
      </c>
      <c r="AT319">
        <v>68</v>
      </c>
      <c r="AU319">
        <v>8</v>
      </c>
      <c r="AV319" t="s">
        <v>69</v>
      </c>
      <c r="AW319" t="s">
        <v>69</v>
      </c>
      <c r="AX319" t="s">
        <v>69</v>
      </c>
      <c r="AY319" t="s">
        <v>69</v>
      </c>
      <c r="AZ319">
        <v>2259</v>
      </c>
      <c r="BA319">
        <v>2274</v>
      </c>
      <c r="BB319" t="s">
        <v>69</v>
      </c>
      <c r="BC319" t="s">
        <v>2916</v>
      </c>
      <c r="BD319" t="s">
        <v>69</v>
      </c>
      <c r="BE319" t="s">
        <v>69</v>
      </c>
      <c r="BF319" t="s">
        <v>69</v>
      </c>
      <c r="BG319" t="s">
        <v>69</v>
      </c>
      <c r="BH319" t="s">
        <v>69</v>
      </c>
      <c r="BI319" t="s">
        <v>69</v>
      </c>
      <c r="BJ319" t="s">
        <v>2917</v>
      </c>
      <c r="BK319">
        <v>24749863</v>
      </c>
      <c r="BL319" t="s">
        <v>69</v>
      </c>
      <c r="BM319" t="s">
        <v>69</v>
      </c>
      <c r="BN319" t="s">
        <v>69</v>
      </c>
      <c r="BO319" t="s">
        <v>69</v>
      </c>
      <c r="BP319" t="s">
        <v>69</v>
      </c>
    </row>
    <row r="320" spans="1:68" x14ac:dyDescent="0.25">
      <c r="A320" t="s">
        <v>67</v>
      </c>
      <c r="B320" t="s">
        <v>2918</v>
      </c>
      <c r="C320" t="s">
        <v>69</v>
      </c>
      <c r="D320" t="s">
        <v>69</v>
      </c>
      <c r="E320" t="s">
        <v>69</v>
      </c>
      <c r="F320" t="s">
        <v>2919</v>
      </c>
      <c r="G320" t="s">
        <v>69</v>
      </c>
      <c r="H320" t="s">
        <v>69</v>
      </c>
      <c r="I320" t="s">
        <v>2920</v>
      </c>
      <c r="J320" t="s">
        <v>2921</v>
      </c>
      <c r="K320" t="s">
        <v>69</v>
      </c>
      <c r="L320" t="s">
        <v>69</v>
      </c>
      <c r="M320" t="s">
        <v>69</v>
      </c>
      <c r="N320" t="s">
        <v>69</v>
      </c>
      <c r="O320" t="s">
        <v>69</v>
      </c>
      <c r="P320" t="s">
        <v>69</v>
      </c>
      <c r="Q320" t="s">
        <v>69</v>
      </c>
      <c r="R320" t="s">
        <v>69</v>
      </c>
      <c r="S320" t="s">
        <v>69</v>
      </c>
      <c r="T320" t="s">
        <v>69</v>
      </c>
      <c r="U320" t="s">
        <v>2922</v>
      </c>
      <c r="V320" t="s">
        <v>69</v>
      </c>
      <c r="W320" t="s">
        <v>69</v>
      </c>
      <c r="X320" t="s">
        <v>69</v>
      </c>
      <c r="Y320" t="s">
        <v>69</v>
      </c>
      <c r="Z320" t="s">
        <v>69</v>
      </c>
      <c r="AA320" t="s">
        <v>2923</v>
      </c>
      <c r="AB320" t="s">
        <v>69</v>
      </c>
      <c r="AC320" t="s">
        <v>69</v>
      </c>
      <c r="AD320" t="s">
        <v>69</v>
      </c>
      <c r="AE320" t="s">
        <v>69</v>
      </c>
      <c r="AF320">
        <v>4</v>
      </c>
      <c r="AG320">
        <v>6</v>
      </c>
      <c r="AH320" t="s">
        <v>69</v>
      </c>
      <c r="AI320" t="s">
        <v>69</v>
      </c>
      <c r="AJ320" t="s">
        <v>69</v>
      </c>
      <c r="AK320" t="s">
        <v>69</v>
      </c>
      <c r="AL320" t="s">
        <v>69</v>
      </c>
      <c r="AM320" t="s">
        <v>69</v>
      </c>
      <c r="AN320" t="s">
        <v>69</v>
      </c>
      <c r="AO320" t="s">
        <v>69</v>
      </c>
      <c r="AP320" t="s">
        <v>69</v>
      </c>
      <c r="AQ320" t="s">
        <v>69</v>
      </c>
      <c r="AR320" t="s">
        <v>229</v>
      </c>
      <c r="AS320">
        <v>2014</v>
      </c>
      <c r="AT320">
        <v>161</v>
      </c>
      <c r="AU320">
        <v>8</v>
      </c>
      <c r="AV320" t="s">
        <v>69</v>
      </c>
      <c r="AW320" t="s">
        <v>69</v>
      </c>
      <c r="AX320" t="s">
        <v>69</v>
      </c>
      <c r="AY320" t="s">
        <v>69</v>
      </c>
      <c r="AZ320">
        <v>1919</v>
      </c>
      <c r="BA320">
        <v>1930</v>
      </c>
      <c r="BB320" t="s">
        <v>69</v>
      </c>
      <c r="BC320" t="s">
        <v>2924</v>
      </c>
      <c r="BD320" t="s">
        <v>69</v>
      </c>
      <c r="BE320" t="s">
        <v>69</v>
      </c>
      <c r="BF320" t="s">
        <v>69</v>
      </c>
      <c r="BG320" t="s">
        <v>69</v>
      </c>
      <c r="BH320" t="s">
        <v>69</v>
      </c>
      <c r="BI320" t="s">
        <v>69</v>
      </c>
      <c r="BJ320" t="s">
        <v>2925</v>
      </c>
      <c r="BK320" t="s">
        <v>69</v>
      </c>
      <c r="BL320" t="s">
        <v>69</v>
      </c>
      <c r="BM320" t="s">
        <v>69</v>
      </c>
      <c r="BN320" t="s">
        <v>69</v>
      </c>
      <c r="BO320" t="s">
        <v>69</v>
      </c>
      <c r="BP320" t="s">
        <v>69</v>
      </c>
    </row>
    <row r="321" spans="1:68" x14ac:dyDescent="0.25">
      <c r="A321" t="s">
        <v>67</v>
      </c>
      <c r="B321" t="s">
        <v>2926</v>
      </c>
      <c r="C321" t="s">
        <v>69</v>
      </c>
      <c r="D321" t="s">
        <v>69</v>
      </c>
      <c r="E321" t="s">
        <v>69</v>
      </c>
      <c r="F321" t="s">
        <v>2927</v>
      </c>
      <c r="G321" t="s">
        <v>69</v>
      </c>
      <c r="H321" t="s">
        <v>69</v>
      </c>
      <c r="I321" t="s">
        <v>2928</v>
      </c>
      <c r="J321" t="s">
        <v>1575</v>
      </c>
      <c r="K321" t="s">
        <v>69</v>
      </c>
      <c r="L321" t="s">
        <v>69</v>
      </c>
      <c r="M321" t="s">
        <v>69</v>
      </c>
      <c r="N321" t="s">
        <v>69</v>
      </c>
      <c r="O321" t="s">
        <v>69</v>
      </c>
      <c r="P321" t="s">
        <v>69</v>
      </c>
      <c r="Q321" t="s">
        <v>69</v>
      </c>
      <c r="R321" t="s">
        <v>69</v>
      </c>
      <c r="S321" t="s">
        <v>69</v>
      </c>
      <c r="T321" t="s">
        <v>2929</v>
      </c>
      <c r="U321" t="s">
        <v>2930</v>
      </c>
      <c r="V321" t="s">
        <v>69</v>
      </c>
      <c r="W321" t="s">
        <v>69</v>
      </c>
      <c r="X321" t="s">
        <v>69</v>
      </c>
      <c r="Y321" t="s">
        <v>69</v>
      </c>
      <c r="Z321" t="s">
        <v>2931</v>
      </c>
      <c r="AA321" t="s">
        <v>2932</v>
      </c>
      <c r="AB321" t="s">
        <v>69</v>
      </c>
      <c r="AC321" t="s">
        <v>69</v>
      </c>
      <c r="AD321" t="s">
        <v>69</v>
      </c>
      <c r="AE321" t="s">
        <v>69</v>
      </c>
      <c r="AF321">
        <v>10</v>
      </c>
      <c r="AG321">
        <v>10</v>
      </c>
      <c r="AH321" t="s">
        <v>69</v>
      </c>
      <c r="AI321" t="s">
        <v>69</v>
      </c>
      <c r="AJ321" t="s">
        <v>69</v>
      </c>
      <c r="AK321" t="s">
        <v>69</v>
      </c>
      <c r="AL321" t="s">
        <v>69</v>
      </c>
      <c r="AM321" t="s">
        <v>69</v>
      </c>
      <c r="AN321" t="s">
        <v>69</v>
      </c>
      <c r="AO321" t="s">
        <v>69</v>
      </c>
      <c r="AP321" t="s">
        <v>69</v>
      </c>
      <c r="AQ321" t="s">
        <v>69</v>
      </c>
      <c r="AR321" t="s">
        <v>229</v>
      </c>
      <c r="AS321">
        <v>2014</v>
      </c>
      <c r="AT321">
        <v>142</v>
      </c>
      <c r="AU321">
        <v>4</v>
      </c>
      <c r="AV321" t="s">
        <v>69</v>
      </c>
      <c r="AW321" t="s">
        <v>69</v>
      </c>
      <c r="AX321" t="s">
        <v>69</v>
      </c>
      <c r="AY321" t="s">
        <v>69</v>
      </c>
      <c r="AZ321">
        <v>337</v>
      </c>
      <c r="BA321">
        <v>350</v>
      </c>
      <c r="BB321" t="s">
        <v>69</v>
      </c>
      <c r="BC321" t="s">
        <v>2933</v>
      </c>
      <c r="BD321" t="s">
        <v>69</v>
      </c>
      <c r="BE321" t="s">
        <v>69</v>
      </c>
      <c r="BF321" t="s">
        <v>69</v>
      </c>
      <c r="BG321" t="s">
        <v>69</v>
      </c>
      <c r="BH321" t="s">
        <v>69</v>
      </c>
      <c r="BI321" t="s">
        <v>69</v>
      </c>
      <c r="BJ321" t="s">
        <v>2934</v>
      </c>
      <c r="BK321">
        <v>25027851</v>
      </c>
      <c r="BL321" t="s">
        <v>69</v>
      </c>
      <c r="BM321" t="s">
        <v>69</v>
      </c>
      <c r="BN321" t="s">
        <v>69</v>
      </c>
      <c r="BO321" t="s">
        <v>69</v>
      </c>
      <c r="BP321" t="s">
        <v>69</v>
      </c>
    </row>
    <row r="322" spans="1:68" x14ac:dyDescent="0.25">
      <c r="A322" t="s">
        <v>67</v>
      </c>
      <c r="B322" t="s">
        <v>2935</v>
      </c>
      <c r="C322" t="s">
        <v>69</v>
      </c>
      <c r="D322" t="s">
        <v>69</v>
      </c>
      <c r="E322" t="s">
        <v>69</v>
      </c>
      <c r="F322" t="s">
        <v>2936</v>
      </c>
      <c r="G322" t="s">
        <v>69</v>
      </c>
      <c r="H322" t="s">
        <v>69</v>
      </c>
      <c r="I322" t="s">
        <v>2937</v>
      </c>
      <c r="J322" t="s">
        <v>206</v>
      </c>
      <c r="K322" t="s">
        <v>69</v>
      </c>
      <c r="L322" t="s">
        <v>69</v>
      </c>
      <c r="M322" t="s">
        <v>69</v>
      </c>
      <c r="N322" t="s">
        <v>69</v>
      </c>
      <c r="O322" t="s">
        <v>69</v>
      </c>
      <c r="P322" t="s">
        <v>69</v>
      </c>
      <c r="Q322" t="s">
        <v>69</v>
      </c>
      <c r="R322" t="s">
        <v>69</v>
      </c>
      <c r="S322" t="s">
        <v>69</v>
      </c>
      <c r="T322" t="s">
        <v>2938</v>
      </c>
      <c r="U322" t="s">
        <v>2939</v>
      </c>
      <c r="V322" t="s">
        <v>69</v>
      </c>
      <c r="W322" t="s">
        <v>69</v>
      </c>
      <c r="X322" t="s">
        <v>69</v>
      </c>
      <c r="Y322" t="s">
        <v>69</v>
      </c>
      <c r="Z322" t="s">
        <v>2940</v>
      </c>
      <c r="AA322" t="s">
        <v>2941</v>
      </c>
      <c r="AB322" t="s">
        <v>69</v>
      </c>
      <c r="AC322" t="s">
        <v>69</v>
      </c>
      <c r="AD322" t="s">
        <v>69</v>
      </c>
      <c r="AE322" t="s">
        <v>69</v>
      </c>
      <c r="AF322">
        <v>17</v>
      </c>
      <c r="AG322">
        <v>17</v>
      </c>
      <c r="AH322" t="s">
        <v>69</v>
      </c>
      <c r="AI322" t="s">
        <v>69</v>
      </c>
      <c r="AJ322" t="s">
        <v>69</v>
      </c>
      <c r="AK322" t="s">
        <v>69</v>
      </c>
      <c r="AL322" t="s">
        <v>69</v>
      </c>
      <c r="AM322" t="s">
        <v>69</v>
      </c>
      <c r="AN322" t="s">
        <v>69</v>
      </c>
      <c r="AO322" t="s">
        <v>69</v>
      </c>
      <c r="AP322" t="s">
        <v>69</v>
      </c>
      <c r="AQ322" t="s">
        <v>69</v>
      </c>
      <c r="AR322" t="s">
        <v>306</v>
      </c>
      <c r="AS322">
        <v>2014</v>
      </c>
      <c r="AT322">
        <v>4</v>
      </c>
      <c r="AU322">
        <v>14</v>
      </c>
      <c r="AV322" t="s">
        <v>69</v>
      </c>
      <c r="AW322" t="s">
        <v>69</v>
      </c>
      <c r="AX322" t="s">
        <v>69</v>
      </c>
      <c r="AY322" t="s">
        <v>69</v>
      </c>
      <c r="AZ322">
        <v>2848</v>
      </c>
      <c r="BA322">
        <v>2866</v>
      </c>
      <c r="BB322" t="s">
        <v>69</v>
      </c>
      <c r="BC322" t="s">
        <v>2942</v>
      </c>
      <c r="BD322" t="s">
        <v>69</v>
      </c>
      <c r="BE322" t="s">
        <v>69</v>
      </c>
      <c r="BF322" t="s">
        <v>69</v>
      </c>
      <c r="BG322" t="s">
        <v>69</v>
      </c>
      <c r="BH322" t="s">
        <v>69</v>
      </c>
      <c r="BI322" t="s">
        <v>69</v>
      </c>
      <c r="BJ322" t="s">
        <v>2943</v>
      </c>
      <c r="BK322">
        <v>25165524</v>
      </c>
      <c r="BL322" t="s">
        <v>88</v>
      </c>
      <c r="BM322" t="s">
        <v>69</v>
      </c>
      <c r="BN322" t="s">
        <v>69</v>
      </c>
      <c r="BO322" t="s">
        <v>69</v>
      </c>
      <c r="BP322" t="s">
        <v>69</v>
      </c>
    </row>
    <row r="323" spans="1:68" x14ac:dyDescent="0.25">
      <c r="A323" t="s">
        <v>67</v>
      </c>
      <c r="B323" t="s">
        <v>2944</v>
      </c>
      <c r="C323" t="s">
        <v>69</v>
      </c>
      <c r="D323" t="s">
        <v>69</v>
      </c>
      <c r="E323" t="s">
        <v>69</v>
      </c>
      <c r="F323" t="s">
        <v>2945</v>
      </c>
      <c r="G323" t="s">
        <v>69</v>
      </c>
      <c r="H323" t="s">
        <v>69</v>
      </c>
      <c r="I323" t="s">
        <v>2946</v>
      </c>
      <c r="J323" t="s">
        <v>1653</v>
      </c>
      <c r="K323" t="s">
        <v>69</v>
      </c>
      <c r="L323" t="s">
        <v>69</v>
      </c>
      <c r="M323" t="s">
        <v>69</v>
      </c>
      <c r="N323" t="s">
        <v>69</v>
      </c>
      <c r="O323" t="s">
        <v>69</v>
      </c>
      <c r="P323" t="s">
        <v>69</v>
      </c>
      <c r="Q323" t="s">
        <v>69</v>
      </c>
      <c r="R323" t="s">
        <v>69</v>
      </c>
      <c r="S323" t="s">
        <v>69</v>
      </c>
      <c r="T323" t="s">
        <v>2947</v>
      </c>
      <c r="U323" t="s">
        <v>2948</v>
      </c>
      <c r="V323" t="s">
        <v>69</v>
      </c>
      <c r="W323" t="s">
        <v>69</v>
      </c>
      <c r="X323" t="s">
        <v>69</v>
      </c>
      <c r="Y323" t="s">
        <v>69</v>
      </c>
      <c r="Z323" t="s">
        <v>69</v>
      </c>
      <c r="AA323" t="s">
        <v>69</v>
      </c>
      <c r="AB323" t="s">
        <v>69</v>
      </c>
      <c r="AC323" t="s">
        <v>69</v>
      </c>
      <c r="AD323" t="s">
        <v>69</v>
      </c>
      <c r="AE323" t="s">
        <v>69</v>
      </c>
      <c r="AF323">
        <v>11</v>
      </c>
      <c r="AG323">
        <v>14</v>
      </c>
      <c r="AH323" t="s">
        <v>69</v>
      </c>
      <c r="AI323" t="s">
        <v>69</v>
      </c>
      <c r="AJ323" t="s">
        <v>69</v>
      </c>
      <c r="AK323" t="s">
        <v>69</v>
      </c>
      <c r="AL323" t="s">
        <v>69</v>
      </c>
      <c r="AM323" t="s">
        <v>69</v>
      </c>
      <c r="AN323" t="s">
        <v>69</v>
      </c>
      <c r="AO323" t="s">
        <v>69</v>
      </c>
      <c r="AP323" t="s">
        <v>69</v>
      </c>
      <c r="AQ323" t="s">
        <v>69</v>
      </c>
      <c r="AR323" t="s">
        <v>306</v>
      </c>
      <c r="AS323">
        <v>2014</v>
      </c>
      <c r="AT323">
        <v>97</v>
      </c>
      <c r="AU323">
        <v>7</v>
      </c>
      <c r="AV323" t="s">
        <v>69</v>
      </c>
      <c r="AW323" t="s">
        <v>69</v>
      </c>
      <c r="AX323" t="s">
        <v>69</v>
      </c>
      <c r="AY323" t="s">
        <v>69</v>
      </c>
      <c r="AZ323">
        <v>741</v>
      </c>
      <c r="BA323">
        <v>755</v>
      </c>
      <c r="BB323" t="s">
        <v>69</v>
      </c>
      <c r="BC323" t="s">
        <v>2949</v>
      </c>
      <c r="BD323" t="s">
        <v>69</v>
      </c>
      <c r="BE323" t="s">
        <v>69</v>
      </c>
      <c r="BF323" t="s">
        <v>69</v>
      </c>
      <c r="BG323" t="s">
        <v>69</v>
      </c>
      <c r="BH323" t="s">
        <v>69</v>
      </c>
      <c r="BI323" t="s">
        <v>69</v>
      </c>
      <c r="BJ323" t="s">
        <v>2950</v>
      </c>
      <c r="BK323" t="s">
        <v>69</v>
      </c>
      <c r="BL323" t="s">
        <v>69</v>
      </c>
      <c r="BM323" t="s">
        <v>69</v>
      </c>
      <c r="BN323" t="s">
        <v>69</v>
      </c>
      <c r="BO323" t="s">
        <v>69</v>
      </c>
      <c r="BP323" t="s">
        <v>69</v>
      </c>
    </row>
    <row r="324" spans="1:68" x14ac:dyDescent="0.25">
      <c r="A324" t="s">
        <v>67</v>
      </c>
      <c r="B324" t="s">
        <v>2951</v>
      </c>
      <c r="C324" t="s">
        <v>69</v>
      </c>
      <c r="D324" t="s">
        <v>69</v>
      </c>
      <c r="E324" t="s">
        <v>69</v>
      </c>
      <c r="F324" t="s">
        <v>2952</v>
      </c>
      <c r="G324" t="s">
        <v>69</v>
      </c>
      <c r="H324" t="s">
        <v>69</v>
      </c>
      <c r="I324" t="s">
        <v>2953</v>
      </c>
      <c r="J324" t="s">
        <v>1904</v>
      </c>
      <c r="K324" t="s">
        <v>69</v>
      </c>
      <c r="L324" t="s">
        <v>69</v>
      </c>
      <c r="M324" t="s">
        <v>69</v>
      </c>
      <c r="N324" t="s">
        <v>69</v>
      </c>
      <c r="O324" t="s">
        <v>69</v>
      </c>
      <c r="P324" t="s">
        <v>69</v>
      </c>
      <c r="Q324" t="s">
        <v>69</v>
      </c>
      <c r="R324" t="s">
        <v>69</v>
      </c>
      <c r="S324" t="s">
        <v>69</v>
      </c>
      <c r="T324" t="s">
        <v>2954</v>
      </c>
      <c r="U324" t="s">
        <v>2955</v>
      </c>
      <c r="V324" t="s">
        <v>69</v>
      </c>
      <c r="W324" t="s">
        <v>69</v>
      </c>
      <c r="X324" t="s">
        <v>69</v>
      </c>
      <c r="Y324" t="s">
        <v>69</v>
      </c>
      <c r="Z324" t="s">
        <v>69</v>
      </c>
      <c r="AA324" t="s">
        <v>2956</v>
      </c>
      <c r="AB324" t="s">
        <v>69</v>
      </c>
      <c r="AC324" t="s">
        <v>69</v>
      </c>
      <c r="AD324" t="s">
        <v>69</v>
      </c>
      <c r="AE324" t="s">
        <v>69</v>
      </c>
      <c r="AF324">
        <v>19</v>
      </c>
      <c r="AG324">
        <v>19</v>
      </c>
      <c r="AH324" t="s">
        <v>69</v>
      </c>
      <c r="AI324" t="s">
        <v>69</v>
      </c>
      <c r="AJ324" t="s">
        <v>69</v>
      </c>
      <c r="AK324" t="s">
        <v>69</v>
      </c>
      <c r="AL324" t="s">
        <v>69</v>
      </c>
      <c r="AM324" t="s">
        <v>69</v>
      </c>
      <c r="AN324" t="s">
        <v>69</v>
      </c>
      <c r="AO324" t="s">
        <v>69</v>
      </c>
      <c r="AP324" t="s">
        <v>69</v>
      </c>
      <c r="AQ324" t="s">
        <v>69</v>
      </c>
      <c r="AR324" t="s">
        <v>306</v>
      </c>
      <c r="AS324">
        <v>2014</v>
      </c>
      <c r="AT324">
        <v>25</v>
      </c>
      <c r="AU324" t="s">
        <v>69</v>
      </c>
      <c r="AV324" t="s">
        <v>69</v>
      </c>
      <c r="AW324" t="s">
        <v>69</v>
      </c>
      <c r="AX324" t="s">
        <v>69</v>
      </c>
      <c r="AY324" t="s">
        <v>69</v>
      </c>
      <c r="AZ324">
        <v>97</v>
      </c>
      <c r="BA324">
        <v>109</v>
      </c>
      <c r="BB324" t="s">
        <v>69</v>
      </c>
      <c r="BC324" t="s">
        <v>2957</v>
      </c>
      <c r="BD324" t="s">
        <v>69</v>
      </c>
      <c r="BE324" t="s">
        <v>69</v>
      </c>
      <c r="BF324" t="s">
        <v>69</v>
      </c>
      <c r="BG324" t="s">
        <v>69</v>
      </c>
      <c r="BH324" t="s">
        <v>69</v>
      </c>
      <c r="BI324" t="s">
        <v>69</v>
      </c>
      <c r="BJ324" t="s">
        <v>2958</v>
      </c>
      <c r="BK324">
        <v>24780429</v>
      </c>
      <c r="BL324" t="s">
        <v>69</v>
      </c>
      <c r="BM324" t="s">
        <v>69</v>
      </c>
      <c r="BN324" t="s">
        <v>69</v>
      </c>
      <c r="BO324" t="s">
        <v>69</v>
      </c>
      <c r="BP324" t="s">
        <v>69</v>
      </c>
    </row>
    <row r="325" spans="1:68" x14ac:dyDescent="0.25">
      <c r="A325" t="s">
        <v>67</v>
      </c>
      <c r="B325" t="s">
        <v>2959</v>
      </c>
      <c r="C325" t="s">
        <v>69</v>
      </c>
      <c r="D325" t="s">
        <v>69</v>
      </c>
      <c r="E325" t="s">
        <v>69</v>
      </c>
      <c r="F325" t="s">
        <v>2960</v>
      </c>
      <c r="G325" t="s">
        <v>69</v>
      </c>
      <c r="H325" t="s">
        <v>69</v>
      </c>
      <c r="I325" t="s">
        <v>2961</v>
      </c>
      <c r="J325" t="s">
        <v>348</v>
      </c>
      <c r="K325" t="s">
        <v>69</v>
      </c>
      <c r="L325" t="s">
        <v>69</v>
      </c>
      <c r="M325" t="s">
        <v>69</v>
      </c>
      <c r="N325" t="s">
        <v>69</v>
      </c>
      <c r="O325" t="s">
        <v>69</v>
      </c>
      <c r="P325" t="s">
        <v>69</v>
      </c>
      <c r="Q325" t="s">
        <v>69</v>
      </c>
      <c r="R325" t="s">
        <v>69</v>
      </c>
      <c r="S325" t="s">
        <v>69</v>
      </c>
      <c r="T325" t="s">
        <v>2962</v>
      </c>
      <c r="U325" t="s">
        <v>2963</v>
      </c>
      <c r="V325" t="s">
        <v>69</v>
      </c>
      <c r="W325" t="s">
        <v>69</v>
      </c>
      <c r="X325" t="s">
        <v>69</v>
      </c>
      <c r="Y325" t="s">
        <v>69</v>
      </c>
      <c r="Z325" t="s">
        <v>2964</v>
      </c>
      <c r="AA325" t="s">
        <v>2965</v>
      </c>
      <c r="AB325" t="s">
        <v>69</v>
      </c>
      <c r="AC325" t="s">
        <v>69</v>
      </c>
      <c r="AD325" t="s">
        <v>69</v>
      </c>
      <c r="AE325" t="s">
        <v>69</v>
      </c>
      <c r="AF325">
        <v>17</v>
      </c>
      <c r="AG325">
        <v>18</v>
      </c>
      <c r="AH325" t="s">
        <v>69</v>
      </c>
      <c r="AI325" t="s">
        <v>69</v>
      </c>
      <c r="AJ325" t="s">
        <v>69</v>
      </c>
      <c r="AK325" t="s">
        <v>69</v>
      </c>
      <c r="AL325" t="s">
        <v>69</v>
      </c>
      <c r="AM325" t="s">
        <v>69</v>
      </c>
      <c r="AN325" t="s">
        <v>69</v>
      </c>
      <c r="AO325" t="s">
        <v>69</v>
      </c>
      <c r="AP325" t="s">
        <v>69</v>
      </c>
      <c r="AQ325" t="s">
        <v>69</v>
      </c>
      <c r="AR325" t="s">
        <v>2966</v>
      </c>
      <c r="AS325">
        <v>2014</v>
      </c>
      <c r="AT325">
        <v>14</v>
      </c>
      <c r="AU325" t="s">
        <v>69</v>
      </c>
      <c r="AV325" t="s">
        <v>69</v>
      </c>
      <c r="AW325" t="s">
        <v>69</v>
      </c>
      <c r="AX325" t="s">
        <v>69</v>
      </c>
      <c r="AY325" t="s">
        <v>69</v>
      </c>
      <c r="AZ325" t="s">
        <v>69</v>
      </c>
      <c r="BA325" t="s">
        <v>69</v>
      </c>
      <c r="BB325">
        <v>122</v>
      </c>
      <c r="BC325" t="s">
        <v>2967</v>
      </c>
      <c r="BD325" t="s">
        <v>69</v>
      </c>
      <c r="BE325" t="s">
        <v>69</v>
      </c>
      <c r="BF325" t="s">
        <v>69</v>
      </c>
      <c r="BG325" t="s">
        <v>69</v>
      </c>
      <c r="BH325" t="s">
        <v>69</v>
      </c>
      <c r="BI325" t="s">
        <v>69</v>
      </c>
      <c r="BJ325" t="s">
        <v>2968</v>
      </c>
      <c r="BK325">
        <v>24903056</v>
      </c>
      <c r="BL325" t="s">
        <v>88</v>
      </c>
      <c r="BM325" t="s">
        <v>69</v>
      </c>
      <c r="BN325" t="s">
        <v>69</v>
      </c>
      <c r="BO325" t="s">
        <v>69</v>
      </c>
      <c r="BP325" t="s">
        <v>69</v>
      </c>
    </row>
    <row r="326" spans="1:68" x14ac:dyDescent="0.25">
      <c r="A326" t="s">
        <v>67</v>
      </c>
      <c r="B326" t="s">
        <v>2969</v>
      </c>
      <c r="C326" t="s">
        <v>69</v>
      </c>
      <c r="D326" t="s">
        <v>69</v>
      </c>
      <c r="E326" t="s">
        <v>69</v>
      </c>
      <c r="F326" t="s">
        <v>2970</v>
      </c>
      <c r="G326" t="s">
        <v>69</v>
      </c>
      <c r="H326" t="s">
        <v>69</v>
      </c>
      <c r="I326" t="s">
        <v>2971</v>
      </c>
      <c r="J326" t="s">
        <v>1267</v>
      </c>
      <c r="K326" t="s">
        <v>69</v>
      </c>
      <c r="L326" t="s">
        <v>69</v>
      </c>
      <c r="M326" t="s">
        <v>69</v>
      </c>
      <c r="N326" t="s">
        <v>69</v>
      </c>
      <c r="O326" t="s">
        <v>69</v>
      </c>
      <c r="P326" t="s">
        <v>69</v>
      </c>
      <c r="Q326" t="s">
        <v>69</v>
      </c>
      <c r="R326" t="s">
        <v>69</v>
      </c>
      <c r="S326" t="s">
        <v>69</v>
      </c>
      <c r="T326" t="s">
        <v>69</v>
      </c>
      <c r="U326" t="s">
        <v>2972</v>
      </c>
      <c r="V326" t="s">
        <v>69</v>
      </c>
      <c r="W326" t="s">
        <v>69</v>
      </c>
      <c r="X326" t="s">
        <v>69</v>
      </c>
      <c r="Y326" t="s">
        <v>69</v>
      </c>
      <c r="Z326" t="s">
        <v>69</v>
      </c>
      <c r="AA326" t="s">
        <v>69</v>
      </c>
      <c r="AB326" t="s">
        <v>69</v>
      </c>
      <c r="AC326" t="s">
        <v>69</v>
      </c>
      <c r="AD326" t="s">
        <v>69</v>
      </c>
      <c r="AE326" t="s">
        <v>69</v>
      </c>
      <c r="AF326">
        <v>10</v>
      </c>
      <c r="AG326">
        <v>10</v>
      </c>
      <c r="AH326" t="s">
        <v>69</v>
      </c>
      <c r="AI326" t="s">
        <v>69</v>
      </c>
      <c r="AJ326" t="s">
        <v>69</v>
      </c>
      <c r="AK326" t="s">
        <v>69</v>
      </c>
      <c r="AL326" t="s">
        <v>69</v>
      </c>
      <c r="AM326" t="s">
        <v>69</v>
      </c>
      <c r="AN326" t="s">
        <v>69</v>
      </c>
      <c r="AO326" t="s">
        <v>69</v>
      </c>
      <c r="AP326" t="s">
        <v>69</v>
      </c>
      <c r="AQ326" t="s">
        <v>69</v>
      </c>
      <c r="AR326" t="s">
        <v>2973</v>
      </c>
      <c r="AS326">
        <v>2014</v>
      </c>
      <c r="AT326">
        <v>9</v>
      </c>
      <c r="AU326">
        <v>6</v>
      </c>
      <c r="AV326" t="s">
        <v>69</v>
      </c>
      <c r="AW326" t="s">
        <v>69</v>
      </c>
      <c r="AX326" t="s">
        <v>69</v>
      </c>
      <c r="AY326" t="s">
        <v>69</v>
      </c>
      <c r="AZ326" t="s">
        <v>69</v>
      </c>
      <c r="BA326" t="s">
        <v>69</v>
      </c>
      <c r="BB326" t="s">
        <v>2974</v>
      </c>
      <c r="BC326" t="s">
        <v>2975</v>
      </c>
      <c r="BD326" t="s">
        <v>69</v>
      </c>
      <c r="BE326" t="s">
        <v>69</v>
      </c>
      <c r="BF326" t="s">
        <v>69</v>
      </c>
      <c r="BG326" t="s">
        <v>69</v>
      </c>
      <c r="BH326" t="s">
        <v>69</v>
      </c>
      <c r="BI326" t="s">
        <v>69</v>
      </c>
      <c r="BJ326" t="s">
        <v>2976</v>
      </c>
      <c r="BK326">
        <v>24896825</v>
      </c>
      <c r="BL326" t="s">
        <v>88</v>
      </c>
      <c r="BM326" t="s">
        <v>69</v>
      </c>
      <c r="BN326" t="s">
        <v>69</v>
      </c>
      <c r="BO326" t="s">
        <v>69</v>
      </c>
      <c r="BP326" t="s">
        <v>69</v>
      </c>
    </row>
    <row r="327" spans="1:68" x14ac:dyDescent="0.25">
      <c r="A327" t="s">
        <v>67</v>
      </c>
      <c r="B327" t="s">
        <v>2977</v>
      </c>
      <c r="C327" t="s">
        <v>69</v>
      </c>
      <c r="D327" t="s">
        <v>69</v>
      </c>
      <c r="E327" t="s">
        <v>69</v>
      </c>
      <c r="F327" t="s">
        <v>2978</v>
      </c>
      <c r="G327" t="s">
        <v>69</v>
      </c>
      <c r="H327" t="s">
        <v>69</v>
      </c>
      <c r="I327" t="s">
        <v>2979</v>
      </c>
      <c r="J327" t="s">
        <v>1904</v>
      </c>
      <c r="K327" t="s">
        <v>69</v>
      </c>
      <c r="L327" t="s">
        <v>69</v>
      </c>
      <c r="M327" t="s">
        <v>69</v>
      </c>
      <c r="N327" t="s">
        <v>69</v>
      </c>
      <c r="O327" t="s">
        <v>69</v>
      </c>
      <c r="P327" t="s">
        <v>69</v>
      </c>
      <c r="Q327" t="s">
        <v>69</v>
      </c>
      <c r="R327" t="s">
        <v>69</v>
      </c>
      <c r="S327" t="s">
        <v>69</v>
      </c>
      <c r="T327" t="s">
        <v>2980</v>
      </c>
      <c r="U327" t="s">
        <v>2981</v>
      </c>
      <c r="V327" t="s">
        <v>69</v>
      </c>
      <c r="W327" t="s">
        <v>69</v>
      </c>
      <c r="X327" t="s">
        <v>69</v>
      </c>
      <c r="Y327" t="s">
        <v>69</v>
      </c>
      <c r="Z327" t="s">
        <v>69</v>
      </c>
      <c r="AA327" t="s">
        <v>2982</v>
      </c>
      <c r="AB327" t="s">
        <v>69</v>
      </c>
      <c r="AC327" t="s">
        <v>69</v>
      </c>
      <c r="AD327" t="s">
        <v>69</v>
      </c>
      <c r="AE327" t="s">
        <v>69</v>
      </c>
      <c r="AF327">
        <v>3</v>
      </c>
      <c r="AG327">
        <v>3</v>
      </c>
      <c r="AH327" t="s">
        <v>69</v>
      </c>
      <c r="AI327" t="s">
        <v>69</v>
      </c>
      <c r="AJ327" t="s">
        <v>69</v>
      </c>
      <c r="AK327" t="s">
        <v>69</v>
      </c>
      <c r="AL327" t="s">
        <v>69</v>
      </c>
      <c r="AM327" t="s">
        <v>69</v>
      </c>
      <c r="AN327" t="s">
        <v>69</v>
      </c>
      <c r="AO327" t="s">
        <v>69</v>
      </c>
      <c r="AP327" t="s">
        <v>69</v>
      </c>
      <c r="AQ327" t="s">
        <v>69</v>
      </c>
      <c r="AR327" t="s">
        <v>317</v>
      </c>
      <c r="AS327">
        <v>2014</v>
      </c>
      <c r="AT327">
        <v>24</v>
      </c>
      <c r="AU327" t="s">
        <v>69</v>
      </c>
      <c r="AV327" t="s">
        <v>69</v>
      </c>
      <c r="AW327" t="s">
        <v>69</v>
      </c>
      <c r="AX327" t="s">
        <v>69</v>
      </c>
      <c r="AY327" t="s">
        <v>69</v>
      </c>
      <c r="AZ327">
        <v>167</v>
      </c>
      <c r="BA327">
        <v>176</v>
      </c>
      <c r="BB327" t="s">
        <v>69</v>
      </c>
      <c r="BC327" t="s">
        <v>2983</v>
      </c>
      <c r="BD327" t="s">
        <v>69</v>
      </c>
      <c r="BE327" t="s">
        <v>69</v>
      </c>
      <c r="BF327" t="s">
        <v>69</v>
      </c>
      <c r="BG327" t="s">
        <v>69</v>
      </c>
      <c r="BH327" t="s">
        <v>69</v>
      </c>
      <c r="BI327" t="s">
        <v>69</v>
      </c>
      <c r="BJ327" t="s">
        <v>2984</v>
      </c>
      <c r="BK327">
        <v>24681265</v>
      </c>
      <c r="BL327" t="s">
        <v>191</v>
      </c>
      <c r="BM327" t="s">
        <v>69</v>
      </c>
      <c r="BN327" t="s">
        <v>69</v>
      </c>
      <c r="BO327" t="s">
        <v>69</v>
      </c>
      <c r="BP327" t="s">
        <v>69</v>
      </c>
    </row>
    <row r="328" spans="1:68" x14ac:dyDescent="0.25">
      <c r="A328" t="s">
        <v>67</v>
      </c>
      <c r="B328" t="s">
        <v>2985</v>
      </c>
      <c r="C328" t="s">
        <v>69</v>
      </c>
      <c r="D328" t="s">
        <v>69</v>
      </c>
      <c r="E328" t="s">
        <v>69</v>
      </c>
      <c r="F328" t="s">
        <v>2986</v>
      </c>
      <c r="G328" t="s">
        <v>69</v>
      </c>
      <c r="H328" t="s">
        <v>69</v>
      </c>
      <c r="I328" t="s">
        <v>2987</v>
      </c>
      <c r="J328" t="s">
        <v>1267</v>
      </c>
      <c r="K328" t="s">
        <v>69</v>
      </c>
      <c r="L328" t="s">
        <v>69</v>
      </c>
      <c r="M328" t="s">
        <v>69</v>
      </c>
      <c r="N328" t="s">
        <v>69</v>
      </c>
      <c r="O328" t="s">
        <v>69</v>
      </c>
      <c r="P328" t="s">
        <v>69</v>
      </c>
      <c r="Q328" t="s">
        <v>69</v>
      </c>
      <c r="R328" t="s">
        <v>69</v>
      </c>
      <c r="S328" t="s">
        <v>69</v>
      </c>
      <c r="T328" t="s">
        <v>69</v>
      </c>
      <c r="U328" t="s">
        <v>2988</v>
      </c>
      <c r="V328" t="s">
        <v>69</v>
      </c>
      <c r="W328" t="s">
        <v>69</v>
      </c>
      <c r="X328" t="s">
        <v>69</v>
      </c>
      <c r="Y328" t="s">
        <v>69</v>
      </c>
      <c r="Z328" t="s">
        <v>2989</v>
      </c>
      <c r="AA328" t="s">
        <v>2990</v>
      </c>
      <c r="AB328" t="s">
        <v>69</v>
      </c>
      <c r="AC328" t="s">
        <v>69</v>
      </c>
      <c r="AD328" t="s">
        <v>69</v>
      </c>
      <c r="AE328" t="s">
        <v>69</v>
      </c>
      <c r="AF328">
        <v>3</v>
      </c>
      <c r="AG328">
        <v>3</v>
      </c>
      <c r="AH328" t="s">
        <v>69</v>
      </c>
      <c r="AI328" t="s">
        <v>69</v>
      </c>
      <c r="AJ328" t="s">
        <v>69</v>
      </c>
      <c r="AK328" t="s">
        <v>69</v>
      </c>
      <c r="AL328" t="s">
        <v>69</v>
      </c>
      <c r="AM328" t="s">
        <v>69</v>
      </c>
      <c r="AN328" t="s">
        <v>69</v>
      </c>
      <c r="AO328" t="s">
        <v>69</v>
      </c>
      <c r="AP328" t="s">
        <v>69</v>
      </c>
      <c r="AQ328" t="s">
        <v>69</v>
      </c>
      <c r="AR328" t="s">
        <v>352</v>
      </c>
      <c r="AS328">
        <v>2014</v>
      </c>
      <c r="AT328">
        <v>9</v>
      </c>
      <c r="AU328">
        <v>5</v>
      </c>
      <c r="AV328" t="s">
        <v>69</v>
      </c>
      <c r="AW328" t="s">
        <v>69</v>
      </c>
      <c r="AX328" t="s">
        <v>69</v>
      </c>
      <c r="AY328" t="s">
        <v>69</v>
      </c>
      <c r="AZ328" t="s">
        <v>69</v>
      </c>
      <c r="BA328" t="s">
        <v>69</v>
      </c>
      <c r="BB328" t="s">
        <v>2991</v>
      </c>
      <c r="BC328" t="s">
        <v>2992</v>
      </c>
      <c r="BD328" t="s">
        <v>69</v>
      </c>
      <c r="BE328" t="s">
        <v>69</v>
      </c>
      <c r="BF328" t="s">
        <v>69</v>
      </c>
      <c r="BG328" t="s">
        <v>69</v>
      </c>
      <c r="BH328" t="s">
        <v>69</v>
      </c>
      <c r="BI328" t="s">
        <v>69</v>
      </c>
      <c r="BJ328" t="s">
        <v>2993</v>
      </c>
      <c r="BK328">
        <v>24804779</v>
      </c>
      <c r="BL328" t="s">
        <v>88</v>
      </c>
      <c r="BM328" t="s">
        <v>69</v>
      </c>
      <c r="BN328" t="s">
        <v>69</v>
      </c>
      <c r="BO328" t="s">
        <v>69</v>
      </c>
      <c r="BP328" t="s">
        <v>69</v>
      </c>
    </row>
    <row r="329" spans="1:68" x14ac:dyDescent="0.25">
      <c r="A329" t="s">
        <v>67</v>
      </c>
      <c r="B329" t="s">
        <v>2994</v>
      </c>
      <c r="C329" t="s">
        <v>69</v>
      </c>
      <c r="D329" t="s">
        <v>69</v>
      </c>
      <c r="E329" t="s">
        <v>69</v>
      </c>
      <c r="F329" t="s">
        <v>2995</v>
      </c>
      <c r="G329" t="s">
        <v>69</v>
      </c>
      <c r="H329" t="s">
        <v>69</v>
      </c>
      <c r="I329" t="s">
        <v>2996</v>
      </c>
      <c r="J329" t="s">
        <v>174</v>
      </c>
      <c r="K329" t="s">
        <v>69</v>
      </c>
      <c r="L329" t="s">
        <v>69</v>
      </c>
      <c r="M329" t="s">
        <v>69</v>
      </c>
      <c r="N329" t="s">
        <v>69</v>
      </c>
      <c r="O329" t="s">
        <v>69</v>
      </c>
      <c r="P329" t="s">
        <v>69</v>
      </c>
      <c r="Q329" t="s">
        <v>69</v>
      </c>
      <c r="R329" t="s">
        <v>69</v>
      </c>
      <c r="S329" t="s">
        <v>69</v>
      </c>
      <c r="T329" t="s">
        <v>2997</v>
      </c>
      <c r="U329" t="s">
        <v>2998</v>
      </c>
      <c r="V329" t="s">
        <v>69</v>
      </c>
      <c r="W329" t="s">
        <v>69</v>
      </c>
      <c r="X329" t="s">
        <v>69</v>
      </c>
      <c r="Y329" t="s">
        <v>69</v>
      </c>
      <c r="Z329" t="s">
        <v>2999</v>
      </c>
      <c r="AA329" t="s">
        <v>3000</v>
      </c>
      <c r="AB329" t="s">
        <v>69</v>
      </c>
      <c r="AC329" t="s">
        <v>69</v>
      </c>
      <c r="AD329" t="s">
        <v>69</v>
      </c>
      <c r="AE329" t="s">
        <v>69</v>
      </c>
      <c r="AF329">
        <v>25</v>
      </c>
      <c r="AG329">
        <v>27</v>
      </c>
      <c r="AH329" t="s">
        <v>69</v>
      </c>
      <c r="AI329" t="s">
        <v>69</v>
      </c>
      <c r="AJ329" t="s">
        <v>69</v>
      </c>
      <c r="AK329" t="s">
        <v>69</v>
      </c>
      <c r="AL329" t="s">
        <v>69</v>
      </c>
      <c r="AM329" t="s">
        <v>69</v>
      </c>
      <c r="AN329" t="s">
        <v>69</v>
      </c>
      <c r="AO329" t="s">
        <v>69</v>
      </c>
      <c r="AP329" t="s">
        <v>69</v>
      </c>
      <c r="AQ329" t="s">
        <v>69</v>
      </c>
      <c r="AR329" t="s">
        <v>3001</v>
      </c>
      <c r="AS329">
        <v>2014</v>
      </c>
      <c r="AT329">
        <v>2</v>
      </c>
      <c r="AU329" t="s">
        <v>69</v>
      </c>
      <c r="AV329" t="s">
        <v>69</v>
      </c>
      <c r="AW329" t="s">
        <v>69</v>
      </c>
      <c r="AX329" t="s">
        <v>69</v>
      </c>
      <c r="AY329" t="s">
        <v>69</v>
      </c>
      <c r="AZ329" t="s">
        <v>69</v>
      </c>
      <c r="BA329" t="s">
        <v>69</v>
      </c>
      <c r="BB329" t="s">
        <v>3002</v>
      </c>
      <c r="BC329" t="s">
        <v>3003</v>
      </c>
      <c r="BD329" t="s">
        <v>69</v>
      </c>
      <c r="BE329" t="s">
        <v>69</v>
      </c>
      <c r="BF329" t="s">
        <v>69</v>
      </c>
      <c r="BG329" t="s">
        <v>69</v>
      </c>
      <c r="BH329" t="s">
        <v>69</v>
      </c>
      <c r="BI329" t="s">
        <v>69</v>
      </c>
      <c r="BJ329" t="s">
        <v>3004</v>
      </c>
      <c r="BK329">
        <v>24795852</v>
      </c>
      <c r="BL329" t="s">
        <v>88</v>
      </c>
      <c r="BM329" t="s">
        <v>69</v>
      </c>
      <c r="BN329" t="s">
        <v>69</v>
      </c>
      <c r="BO329" t="s">
        <v>69</v>
      </c>
      <c r="BP329" t="s">
        <v>69</v>
      </c>
    </row>
    <row r="330" spans="1:68" x14ac:dyDescent="0.25">
      <c r="A330" t="s">
        <v>67</v>
      </c>
      <c r="B330" t="s">
        <v>3005</v>
      </c>
      <c r="C330" t="s">
        <v>69</v>
      </c>
      <c r="D330" t="s">
        <v>69</v>
      </c>
      <c r="E330" t="s">
        <v>69</v>
      </c>
      <c r="F330" t="s">
        <v>3006</v>
      </c>
      <c r="G330" t="s">
        <v>69</v>
      </c>
      <c r="H330" t="s">
        <v>69</v>
      </c>
      <c r="I330" t="s">
        <v>3007</v>
      </c>
      <c r="J330" t="s">
        <v>1168</v>
      </c>
      <c r="K330" t="s">
        <v>69</v>
      </c>
      <c r="L330" t="s">
        <v>69</v>
      </c>
      <c r="M330" t="s">
        <v>69</v>
      </c>
      <c r="N330" t="s">
        <v>69</v>
      </c>
      <c r="O330" t="s">
        <v>69</v>
      </c>
      <c r="P330" t="s">
        <v>69</v>
      </c>
      <c r="Q330" t="s">
        <v>69</v>
      </c>
      <c r="R330" t="s">
        <v>69</v>
      </c>
      <c r="S330" t="s">
        <v>69</v>
      </c>
      <c r="T330" t="s">
        <v>3008</v>
      </c>
      <c r="U330" t="s">
        <v>3009</v>
      </c>
      <c r="V330" t="s">
        <v>69</v>
      </c>
      <c r="W330" t="s">
        <v>69</v>
      </c>
      <c r="X330" t="s">
        <v>69</v>
      </c>
      <c r="Y330" t="s">
        <v>69</v>
      </c>
      <c r="Z330" t="s">
        <v>69</v>
      </c>
      <c r="AA330" t="s">
        <v>3010</v>
      </c>
      <c r="AB330" t="s">
        <v>69</v>
      </c>
      <c r="AC330" t="s">
        <v>69</v>
      </c>
      <c r="AD330" t="s">
        <v>69</v>
      </c>
      <c r="AE330" t="s">
        <v>69</v>
      </c>
      <c r="AF330">
        <v>49</v>
      </c>
      <c r="AG330">
        <v>52</v>
      </c>
      <c r="AH330" t="s">
        <v>69</v>
      </c>
      <c r="AI330" t="s">
        <v>69</v>
      </c>
      <c r="AJ330" t="s">
        <v>69</v>
      </c>
      <c r="AK330" t="s">
        <v>69</v>
      </c>
      <c r="AL330" t="s">
        <v>69</v>
      </c>
      <c r="AM330" t="s">
        <v>69</v>
      </c>
      <c r="AN330" t="s">
        <v>69</v>
      </c>
      <c r="AO330" t="s">
        <v>69</v>
      </c>
      <c r="AP330" t="s">
        <v>69</v>
      </c>
      <c r="AQ330" t="s">
        <v>69</v>
      </c>
      <c r="AR330" t="s">
        <v>419</v>
      </c>
      <c r="AS330">
        <v>2014</v>
      </c>
      <c r="AT330">
        <v>196</v>
      </c>
      <c r="AU330">
        <v>4</v>
      </c>
      <c r="AV330" t="s">
        <v>69</v>
      </c>
      <c r="AW330" t="s">
        <v>69</v>
      </c>
      <c r="AX330" t="s">
        <v>69</v>
      </c>
      <c r="AY330" t="s">
        <v>69</v>
      </c>
      <c r="AZ330">
        <v>1241</v>
      </c>
      <c r="BA330" t="s">
        <v>2323</v>
      </c>
      <c r="BB330" t="s">
        <v>69</v>
      </c>
      <c r="BC330" t="s">
        <v>3011</v>
      </c>
      <c r="BD330" t="s">
        <v>69</v>
      </c>
      <c r="BE330" t="s">
        <v>69</v>
      </c>
      <c r="BF330" t="s">
        <v>69</v>
      </c>
      <c r="BG330" t="s">
        <v>69</v>
      </c>
      <c r="BH330" t="s">
        <v>69</v>
      </c>
      <c r="BI330" t="s">
        <v>69</v>
      </c>
      <c r="BJ330" t="s">
        <v>3012</v>
      </c>
      <c r="BK330">
        <v>24532731</v>
      </c>
      <c r="BL330" t="s">
        <v>662</v>
      </c>
      <c r="BM330" t="s">
        <v>69</v>
      </c>
      <c r="BN330" t="s">
        <v>69</v>
      </c>
      <c r="BO330" t="s">
        <v>69</v>
      </c>
      <c r="BP330" t="s">
        <v>69</v>
      </c>
    </row>
    <row r="331" spans="1:68" x14ac:dyDescent="0.25">
      <c r="A331" t="s">
        <v>67</v>
      </c>
      <c r="B331" t="s">
        <v>3013</v>
      </c>
      <c r="C331" t="s">
        <v>69</v>
      </c>
      <c r="D331" t="s">
        <v>69</v>
      </c>
      <c r="E331" t="s">
        <v>69</v>
      </c>
      <c r="F331" t="s">
        <v>3014</v>
      </c>
      <c r="G331" t="s">
        <v>69</v>
      </c>
      <c r="H331" t="s">
        <v>69</v>
      </c>
      <c r="I331" t="s">
        <v>3015</v>
      </c>
      <c r="J331" t="s">
        <v>348</v>
      </c>
      <c r="K331" t="s">
        <v>69</v>
      </c>
      <c r="L331" t="s">
        <v>69</v>
      </c>
      <c r="M331" t="s">
        <v>69</v>
      </c>
      <c r="N331" t="s">
        <v>69</v>
      </c>
      <c r="O331" t="s">
        <v>69</v>
      </c>
      <c r="P331" t="s">
        <v>69</v>
      </c>
      <c r="Q331" t="s">
        <v>69</v>
      </c>
      <c r="R331" t="s">
        <v>69</v>
      </c>
      <c r="S331" t="s">
        <v>69</v>
      </c>
      <c r="T331" t="s">
        <v>3016</v>
      </c>
      <c r="U331" t="s">
        <v>3017</v>
      </c>
      <c r="V331" t="s">
        <v>69</v>
      </c>
      <c r="W331" t="s">
        <v>69</v>
      </c>
      <c r="X331" t="s">
        <v>69</v>
      </c>
      <c r="Y331" t="s">
        <v>69</v>
      </c>
      <c r="Z331" t="s">
        <v>2565</v>
      </c>
      <c r="AA331" t="s">
        <v>69</v>
      </c>
      <c r="AB331" t="s">
        <v>69</v>
      </c>
      <c r="AC331" t="s">
        <v>69</v>
      </c>
      <c r="AD331" t="s">
        <v>69</v>
      </c>
      <c r="AE331" t="s">
        <v>69</v>
      </c>
      <c r="AF331">
        <v>14</v>
      </c>
      <c r="AG331">
        <v>14</v>
      </c>
      <c r="AH331" t="s">
        <v>69</v>
      </c>
      <c r="AI331" t="s">
        <v>69</v>
      </c>
      <c r="AJ331" t="s">
        <v>69</v>
      </c>
      <c r="AK331" t="s">
        <v>69</v>
      </c>
      <c r="AL331" t="s">
        <v>69</v>
      </c>
      <c r="AM331" t="s">
        <v>69</v>
      </c>
      <c r="AN331" t="s">
        <v>69</v>
      </c>
      <c r="AO331" t="s">
        <v>69</v>
      </c>
      <c r="AP331" t="s">
        <v>69</v>
      </c>
      <c r="AQ331" t="s">
        <v>69</v>
      </c>
      <c r="AR331" t="s">
        <v>3018</v>
      </c>
      <c r="AS331">
        <v>2014</v>
      </c>
      <c r="AT331">
        <v>14</v>
      </c>
      <c r="AU331" t="s">
        <v>69</v>
      </c>
      <c r="AV331" t="s">
        <v>69</v>
      </c>
      <c r="AW331" t="s">
        <v>69</v>
      </c>
      <c r="AX331" t="s">
        <v>69</v>
      </c>
      <c r="AY331" t="s">
        <v>69</v>
      </c>
      <c r="AZ331" t="s">
        <v>69</v>
      </c>
      <c r="BA331" t="s">
        <v>69</v>
      </c>
      <c r="BB331">
        <v>57</v>
      </c>
      <c r="BC331" t="s">
        <v>3019</v>
      </c>
      <c r="BD331" t="s">
        <v>69</v>
      </c>
      <c r="BE331" t="s">
        <v>69</v>
      </c>
      <c r="BF331" t="s">
        <v>69</v>
      </c>
      <c r="BG331" t="s">
        <v>69</v>
      </c>
      <c r="BH331" t="s">
        <v>69</v>
      </c>
      <c r="BI331" t="s">
        <v>69</v>
      </c>
      <c r="BJ331" t="s">
        <v>3020</v>
      </c>
      <c r="BK331">
        <v>24661555</v>
      </c>
      <c r="BL331" t="s">
        <v>88</v>
      </c>
      <c r="BM331" t="s">
        <v>69</v>
      </c>
      <c r="BN331" t="s">
        <v>69</v>
      </c>
      <c r="BO331" t="s">
        <v>69</v>
      </c>
      <c r="BP331" t="s">
        <v>69</v>
      </c>
    </row>
    <row r="332" spans="1:68" x14ac:dyDescent="0.25">
      <c r="A332" t="s">
        <v>67</v>
      </c>
      <c r="B332" t="s">
        <v>3021</v>
      </c>
      <c r="C332" t="s">
        <v>69</v>
      </c>
      <c r="D332" t="s">
        <v>69</v>
      </c>
      <c r="E332" t="s">
        <v>69</v>
      </c>
      <c r="F332" t="s">
        <v>3022</v>
      </c>
      <c r="G332" t="s">
        <v>69</v>
      </c>
      <c r="H332" t="s">
        <v>69</v>
      </c>
      <c r="I332" t="s">
        <v>3023</v>
      </c>
      <c r="J332" t="s">
        <v>1267</v>
      </c>
      <c r="K332" t="s">
        <v>69</v>
      </c>
      <c r="L332" t="s">
        <v>69</v>
      </c>
      <c r="M332" t="s">
        <v>69</v>
      </c>
      <c r="N332" t="s">
        <v>69</v>
      </c>
      <c r="O332" t="s">
        <v>69</v>
      </c>
      <c r="P332" t="s">
        <v>69</v>
      </c>
      <c r="Q332" t="s">
        <v>69</v>
      </c>
      <c r="R332" t="s">
        <v>69</v>
      </c>
      <c r="S332" t="s">
        <v>69</v>
      </c>
      <c r="T332" t="s">
        <v>69</v>
      </c>
      <c r="U332" t="s">
        <v>3024</v>
      </c>
      <c r="V332" t="s">
        <v>69</v>
      </c>
      <c r="W332" t="s">
        <v>69</v>
      </c>
      <c r="X332" t="s">
        <v>69</v>
      </c>
      <c r="Y332" t="s">
        <v>69</v>
      </c>
      <c r="Z332" t="s">
        <v>3025</v>
      </c>
      <c r="AA332" t="s">
        <v>3026</v>
      </c>
      <c r="AB332" t="s">
        <v>69</v>
      </c>
      <c r="AC332" t="s">
        <v>69</v>
      </c>
      <c r="AD332" t="s">
        <v>69</v>
      </c>
      <c r="AE332" t="s">
        <v>69</v>
      </c>
      <c r="AF332">
        <v>25</v>
      </c>
      <c r="AG332">
        <v>25</v>
      </c>
      <c r="AH332" t="s">
        <v>69</v>
      </c>
      <c r="AI332" t="s">
        <v>69</v>
      </c>
      <c r="AJ332" t="s">
        <v>69</v>
      </c>
      <c r="AK332" t="s">
        <v>69</v>
      </c>
      <c r="AL332" t="s">
        <v>69</v>
      </c>
      <c r="AM332" t="s">
        <v>69</v>
      </c>
      <c r="AN332" t="s">
        <v>69</v>
      </c>
      <c r="AO332" t="s">
        <v>69</v>
      </c>
      <c r="AP332" t="s">
        <v>69</v>
      </c>
      <c r="AQ332" t="s">
        <v>69</v>
      </c>
      <c r="AR332" t="s">
        <v>3027</v>
      </c>
      <c r="AS332">
        <v>2014</v>
      </c>
      <c r="AT332">
        <v>9</v>
      </c>
      <c r="AU332">
        <v>3</v>
      </c>
      <c r="AV332" t="s">
        <v>69</v>
      </c>
      <c r="AW332" t="s">
        <v>69</v>
      </c>
      <c r="AX332" t="s">
        <v>69</v>
      </c>
      <c r="AY332" t="s">
        <v>69</v>
      </c>
      <c r="AZ332" t="s">
        <v>69</v>
      </c>
      <c r="BA332" t="s">
        <v>69</v>
      </c>
      <c r="BB332" t="s">
        <v>3028</v>
      </c>
      <c r="BC332" t="s">
        <v>3029</v>
      </c>
      <c r="BD332" t="s">
        <v>69</v>
      </c>
      <c r="BE332" t="s">
        <v>69</v>
      </c>
      <c r="BF332" t="s">
        <v>69</v>
      </c>
      <c r="BG332" t="s">
        <v>69</v>
      </c>
      <c r="BH332" t="s">
        <v>69</v>
      </c>
      <c r="BI332" t="s">
        <v>69</v>
      </c>
      <c r="BJ332" t="s">
        <v>3030</v>
      </c>
      <c r="BK332">
        <v>24621616</v>
      </c>
      <c r="BL332" t="s">
        <v>88</v>
      </c>
      <c r="BM332" t="s">
        <v>69</v>
      </c>
      <c r="BN332" t="s">
        <v>69</v>
      </c>
      <c r="BO332" t="s">
        <v>69</v>
      </c>
      <c r="BP332" t="s">
        <v>69</v>
      </c>
    </row>
    <row r="333" spans="1:68" x14ac:dyDescent="0.25">
      <c r="A333" t="s">
        <v>67</v>
      </c>
      <c r="B333" t="s">
        <v>3031</v>
      </c>
      <c r="C333" t="s">
        <v>69</v>
      </c>
      <c r="D333" t="s">
        <v>69</v>
      </c>
      <c r="E333" t="s">
        <v>69</v>
      </c>
      <c r="F333" t="s">
        <v>3032</v>
      </c>
      <c r="G333" t="s">
        <v>69</v>
      </c>
      <c r="H333" t="s">
        <v>69</v>
      </c>
      <c r="I333" t="s">
        <v>3033</v>
      </c>
      <c r="J333" t="s">
        <v>348</v>
      </c>
      <c r="K333" t="s">
        <v>69</v>
      </c>
      <c r="L333" t="s">
        <v>69</v>
      </c>
      <c r="M333" t="s">
        <v>69</v>
      </c>
      <c r="N333" t="s">
        <v>69</v>
      </c>
      <c r="O333" t="s">
        <v>69</v>
      </c>
      <c r="P333" t="s">
        <v>69</v>
      </c>
      <c r="Q333" t="s">
        <v>69</v>
      </c>
      <c r="R333" t="s">
        <v>69</v>
      </c>
      <c r="S333" t="s">
        <v>69</v>
      </c>
      <c r="T333" t="s">
        <v>69</v>
      </c>
      <c r="U333" t="s">
        <v>3034</v>
      </c>
      <c r="V333" t="s">
        <v>69</v>
      </c>
      <c r="W333" t="s">
        <v>69</v>
      </c>
      <c r="X333" t="s">
        <v>69</v>
      </c>
      <c r="Y333" t="s">
        <v>69</v>
      </c>
      <c r="Z333" t="s">
        <v>3035</v>
      </c>
      <c r="AA333" t="s">
        <v>3036</v>
      </c>
      <c r="AB333" t="s">
        <v>69</v>
      </c>
      <c r="AC333" t="s">
        <v>69</v>
      </c>
      <c r="AD333" t="s">
        <v>69</v>
      </c>
      <c r="AE333" t="s">
        <v>69</v>
      </c>
      <c r="AF333">
        <v>29</v>
      </c>
      <c r="AG333">
        <v>29</v>
      </c>
      <c r="AH333" t="s">
        <v>69</v>
      </c>
      <c r="AI333" t="s">
        <v>69</v>
      </c>
      <c r="AJ333" t="s">
        <v>69</v>
      </c>
      <c r="AK333" t="s">
        <v>69</v>
      </c>
      <c r="AL333" t="s">
        <v>69</v>
      </c>
      <c r="AM333" t="s">
        <v>69</v>
      </c>
      <c r="AN333" t="s">
        <v>69</v>
      </c>
      <c r="AO333" t="s">
        <v>69</v>
      </c>
      <c r="AP333" t="s">
        <v>69</v>
      </c>
      <c r="AQ333" t="s">
        <v>69</v>
      </c>
      <c r="AR333" t="s">
        <v>3037</v>
      </c>
      <c r="AS333">
        <v>2014</v>
      </c>
      <c r="AT333">
        <v>14</v>
      </c>
      <c r="AU333" t="s">
        <v>69</v>
      </c>
      <c r="AV333" t="s">
        <v>69</v>
      </c>
      <c r="AW333" t="s">
        <v>69</v>
      </c>
      <c r="AX333" t="s">
        <v>69</v>
      </c>
      <c r="AY333" t="s">
        <v>69</v>
      </c>
      <c r="AZ333" t="s">
        <v>69</v>
      </c>
      <c r="BA333" t="s">
        <v>69</v>
      </c>
      <c r="BB333">
        <v>41</v>
      </c>
      <c r="BC333" t="s">
        <v>3038</v>
      </c>
      <c r="BD333" t="s">
        <v>69</v>
      </c>
      <c r="BE333" t="s">
        <v>69</v>
      </c>
      <c r="BF333" t="s">
        <v>69</v>
      </c>
      <c r="BG333" t="s">
        <v>69</v>
      </c>
      <c r="BH333" t="s">
        <v>69</v>
      </c>
      <c r="BI333" t="s">
        <v>69</v>
      </c>
      <c r="BJ333" t="s">
        <v>3039</v>
      </c>
      <c r="BK333">
        <v>24593236</v>
      </c>
      <c r="BL333" t="s">
        <v>88</v>
      </c>
      <c r="BM333" t="s">
        <v>69</v>
      </c>
      <c r="BN333" t="s">
        <v>69</v>
      </c>
      <c r="BO333" t="s">
        <v>69</v>
      </c>
      <c r="BP333" t="s">
        <v>69</v>
      </c>
    </row>
    <row r="334" spans="1:68" x14ac:dyDescent="0.25">
      <c r="A334" t="s">
        <v>67</v>
      </c>
      <c r="B334" t="s">
        <v>3040</v>
      </c>
      <c r="C334" t="s">
        <v>69</v>
      </c>
      <c r="D334" t="s">
        <v>69</v>
      </c>
      <c r="E334" t="s">
        <v>69</v>
      </c>
      <c r="F334" t="s">
        <v>3041</v>
      </c>
      <c r="G334" t="s">
        <v>69</v>
      </c>
      <c r="H334" t="s">
        <v>69</v>
      </c>
      <c r="I334" t="s">
        <v>3042</v>
      </c>
      <c r="J334" t="s">
        <v>348</v>
      </c>
      <c r="K334" t="s">
        <v>69</v>
      </c>
      <c r="L334" t="s">
        <v>69</v>
      </c>
      <c r="M334" t="s">
        <v>69</v>
      </c>
      <c r="N334" t="s">
        <v>69</v>
      </c>
      <c r="O334" t="s">
        <v>69</v>
      </c>
      <c r="P334" t="s">
        <v>69</v>
      </c>
      <c r="Q334" t="s">
        <v>69</v>
      </c>
      <c r="R334" t="s">
        <v>69</v>
      </c>
      <c r="S334" t="s">
        <v>69</v>
      </c>
      <c r="T334" t="s">
        <v>3043</v>
      </c>
      <c r="U334" t="s">
        <v>3044</v>
      </c>
      <c r="V334" t="s">
        <v>69</v>
      </c>
      <c r="W334" t="s">
        <v>69</v>
      </c>
      <c r="X334" t="s">
        <v>69</v>
      </c>
      <c r="Y334" t="s">
        <v>69</v>
      </c>
      <c r="Z334" t="s">
        <v>69</v>
      </c>
      <c r="AA334" t="s">
        <v>69</v>
      </c>
      <c r="AB334" t="s">
        <v>69</v>
      </c>
      <c r="AC334" t="s">
        <v>69</v>
      </c>
      <c r="AD334" t="s">
        <v>69</v>
      </c>
      <c r="AE334" t="s">
        <v>69</v>
      </c>
      <c r="AF334">
        <v>49</v>
      </c>
      <c r="AG334">
        <v>54</v>
      </c>
      <c r="AH334" t="s">
        <v>69</v>
      </c>
      <c r="AI334" t="s">
        <v>69</v>
      </c>
      <c r="AJ334" t="s">
        <v>69</v>
      </c>
      <c r="AK334" t="s">
        <v>69</v>
      </c>
      <c r="AL334" t="s">
        <v>69</v>
      </c>
      <c r="AM334" t="s">
        <v>69</v>
      </c>
      <c r="AN334" t="s">
        <v>69</v>
      </c>
      <c r="AO334" t="s">
        <v>69</v>
      </c>
      <c r="AP334" t="s">
        <v>69</v>
      </c>
      <c r="AQ334" t="s">
        <v>69</v>
      </c>
      <c r="AR334" t="s">
        <v>3045</v>
      </c>
      <c r="AS334">
        <v>2014</v>
      </c>
      <c r="AT334">
        <v>14</v>
      </c>
      <c r="AU334" t="s">
        <v>69</v>
      </c>
      <c r="AV334" t="s">
        <v>69</v>
      </c>
      <c r="AW334" t="s">
        <v>69</v>
      </c>
      <c r="AX334" t="s">
        <v>69</v>
      </c>
      <c r="AY334" t="s">
        <v>69</v>
      </c>
      <c r="AZ334" t="s">
        <v>69</v>
      </c>
      <c r="BA334" t="s">
        <v>69</v>
      </c>
      <c r="BB334">
        <v>38</v>
      </c>
      <c r="BC334" t="s">
        <v>3046</v>
      </c>
      <c r="BD334" t="s">
        <v>69</v>
      </c>
      <c r="BE334" t="s">
        <v>69</v>
      </c>
      <c r="BF334" t="s">
        <v>69</v>
      </c>
      <c r="BG334" t="s">
        <v>69</v>
      </c>
      <c r="BH334" t="s">
        <v>69</v>
      </c>
      <c r="BI334" t="s">
        <v>69</v>
      </c>
      <c r="BJ334" t="s">
        <v>3047</v>
      </c>
      <c r="BK334">
        <v>24593138</v>
      </c>
      <c r="BL334" t="s">
        <v>88</v>
      </c>
      <c r="BM334" t="s">
        <v>69</v>
      </c>
      <c r="BN334" t="s">
        <v>69</v>
      </c>
      <c r="BO334" t="s">
        <v>69</v>
      </c>
      <c r="BP334" t="s">
        <v>69</v>
      </c>
    </row>
    <row r="335" spans="1:68" x14ac:dyDescent="0.25">
      <c r="A335" t="s">
        <v>67</v>
      </c>
      <c r="B335" t="s">
        <v>3048</v>
      </c>
      <c r="C335" t="s">
        <v>69</v>
      </c>
      <c r="D335" t="s">
        <v>69</v>
      </c>
      <c r="E335" t="s">
        <v>69</v>
      </c>
      <c r="F335" t="s">
        <v>3049</v>
      </c>
      <c r="G335" t="s">
        <v>69</v>
      </c>
      <c r="H335" t="s">
        <v>69</v>
      </c>
      <c r="I335" t="s">
        <v>3050</v>
      </c>
      <c r="J335" t="s">
        <v>348</v>
      </c>
      <c r="K335" t="s">
        <v>69</v>
      </c>
      <c r="L335" t="s">
        <v>69</v>
      </c>
      <c r="M335" t="s">
        <v>69</v>
      </c>
      <c r="N335" t="s">
        <v>69</v>
      </c>
      <c r="O335" t="s">
        <v>69</v>
      </c>
      <c r="P335" t="s">
        <v>69</v>
      </c>
      <c r="Q335" t="s">
        <v>69</v>
      </c>
      <c r="R335" t="s">
        <v>69</v>
      </c>
      <c r="S335" t="s">
        <v>69</v>
      </c>
      <c r="T335" t="s">
        <v>69</v>
      </c>
      <c r="U335" t="s">
        <v>3051</v>
      </c>
      <c r="V335" t="s">
        <v>69</v>
      </c>
      <c r="W335" t="s">
        <v>69</v>
      </c>
      <c r="X335" t="s">
        <v>69</v>
      </c>
      <c r="Y335" t="s">
        <v>69</v>
      </c>
      <c r="Z335" t="s">
        <v>69</v>
      </c>
      <c r="AA335" t="s">
        <v>69</v>
      </c>
      <c r="AB335" t="s">
        <v>69</v>
      </c>
      <c r="AC335" t="s">
        <v>69</v>
      </c>
      <c r="AD335" t="s">
        <v>69</v>
      </c>
      <c r="AE335" t="s">
        <v>69</v>
      </c>
      <c r="AF335">
        <v>17</v>
      </c>
      <c r="AG335">
        <v>17</v>
      </c>
      <c r="AH335" t="s">
        <v>69</v>
      </c>
      <c r="AI335" t="s">
        <v>69</v>
      </c>
      <c r="AJ335" t="s">
        <v>69</v>
      </c>
      <c r="AK335" t="s">
        <v>69</v>
      </c>
      <c r="AL335" t="s">
        <v>69</v>
      </c>
      <c r="AM335" t="s">
        <v>69</v>
      </c>
      <c r="AN335" t="s">
        <v>69</v>
      </c>
      <c r="AO335" t="s">
        <v>69</v>
      </c>
      <c r="AP335" t="s">
        <v>69</v>
      </c>
      <c r="AQ335" t="s">
        <v>69</v>
      </c>
      <c r="AR335" t="s">
        <v>3052</v>
      </c>
      <c r="AS335">
        <v>2014</v>
      </c>
      <c r="AT335">
        <v>14</v>
      </c>
      <c r="AU335" t="s">
        <v>69</v>
      </c>
      <c r="AV335" t="s">
        <v>69</v>
      </c>
      <c r="AW335" t="s">
        <v>69</v>
      </c>
      <c r="AX335" t="s">
        <v>69</v>
      </c>
      <c r="AY335" t="s">
        <v>69</v>
      </c>
      <c r="AZ335" t="s">
        <v>69</v>
      </c>
      <c r="BA335" t="s">
        <v>69</v>
      </c>
      <c r="BB335">
        <v>34</v>
      </c>
      <c r="BC335" t="s">
        <v>3053</v>
      </c>
      <c r="BD335" t="s">
        <v>69</v>
      </c>
      <c r="BE335" t="s">
        <v>69</v>
      </c>
      <c r="BF335" t="s">
        <v>69</v>
      </c>
      <c r="BG335" t="s">
        <v>69</v>
      </c>
      <c r="BH335" t="s">
        <v>69</v>
      </c>
      <c r="BI335" t="s">
        <v>69</v>
      </c>
      <c r="BJ335" t="s">
        <v>3054</v>
      </c>
      <c r="BK335">
        <v>24559294</v>
      </c>
      <c r="BL335" t="s">
        <v>88</v>
      </c>
      <c r="BM335" t="s">
        <v>69</v>
      </c>
      <c r="BN335" t="s">
        <v>69</v>
      </c>
      <c r="BO335" t="s">
        <v>69</v>
      </c>
      <c r="BP335" t="s">
        <v>69</v>
      </c>
    </row>
    <row r="336" spans="1:68" x14ac:dyDescent="0.25">
      <c r="A336" t="s">
        <v>67</v>
      </c>
      <c r="B336" t="s">
        <v>3055</v>
      </c>
      <c r="C336" t="s">
        <v>69</v>
      </c>
      <c r="D336" t="s">
        <v>69</v>
      </c>
      <c r="E336" t="s">
        <v>69</v>
      </c>
      <c r="F336" t="s">
        <v>3056</v>
      </c>
      <c r="G336" t="s">
        <v>69</v>
      </c>
      <c r="H336" t="s">
        <v>69</v>
      </c>
      <c r="I336" t="s">
        <v>3057</v>
      </c>
      <c r="J336" t="s">
        <v>1267</v>
      </c>
      <c r="K336" t="s">
        <v>69</v>
      </c>
      <c r="L336" t="s">
        <v>69</v>
      </c>
      <c r="M336" t="s">
        <v>69</v>
      </c>
      <c r="N336" t="s">
        <v>69</v>
      </c>
      <c r="O336" t="s">
        <v>69</v>
      </c>
      <c r="P336" t="s">
        <v>69</v>
      </c>
      <c r="Q336" t="s">
        <v>69</v>
      </c>
      <c r="R336" t="s">
        <v>69</v>
      </c>
      <c r="S336" t="s">
        <v>69</v>
      </c>
      <c r="T336" t="s">
        <v>69</v>
      </c>
      <c r="U336" t="s">
        <v>3058</v>
      </c>
      <c r="V336" t="s">
        <v>69</v>
      </c>
      <c r="W336" t="s">
        <v>69</v>
      </c>
      <c r="X336" t="s">
        <v>69</v>
      </c>
      <c r="Y336" t="s">
        <v>69</v>
      </c>
      <c r="Z336" t="s">
        <v>3059</v>
      </c>
      <c r="AA336" t="s">
        <v>3060</v>
      </c>
      <c r="AB336" t="s">
        <v>69</v>
      </c>
      <c r="AC336" t="s">
        <v>69</v>
      </c>
      <c r="AD336" t="s">
        <v>69</v>
      </c>
      <c r="AE336" t="s">
        <v>69</v>
      </c>
      <c r="AF336">
        <v>41</v>
      </c>
      <c r="AG336">
        <v>43</v>
      </c>
      <c r="AH336" t="s">
        <v>69</v>
      </c>
      <c r="AI336" t="s">
        <v>69</v>
      </c>
      <c r="AJ336" t="s">
        <v>69</v>
      </c>
      <c r="AK336" t="s">
        <v>69</v>
      </c>
      <c r="AL336" t="s">
        <v>69</v>
      </c>
      <c r="AM336" t="s">
        <v>69</v>
      </c>
      <c r="AN336" t="s">
        <v>69</v>
      </c>
      <c r="AO336" t="s">
        <v>69</v>
      </c>
      <c r="AP336" t="s">
        <v>69</v>
      </c>
      <c r="AQ336" t="s">
        <v>69</v>
      </c>
      <c r="AR336" t="s">
        <v>3061</v>
      </c>
      <c r="AS336">
        <v>2014</v>
      </c>
      <c r="AT336">
        <v>9</v>
      </c>
      <c r="AU336">
        <v>2</v>
      </c>
      <c r="AV336" t="s">
        <v>69</v>
      </c>
      <c r="AW336" t="s">
        <v>69</v>
      </c>
      <c r="AX336" t="s">
        <v>69</v>
      </c>
      <c r="AY336" t="s">
        <v>69</v>
      </c>
      <c r="AZ336" t="s">
        <v>69</v>
      </c>
      <c r="BA336" t="s">
        <v>69</v>
      </c>
      <c r="BB336" t="s">
        <v>3062</v>
      </c>
      <c r="BC336" t="s">
        <v>3063</v>
      </c>
      <c r="BD336" t="s">
        <v>69</v>
      </c>
      <c r="BE336" t="s">
        <v>69</v>
      </c>
      <c r="BF336" t="s">
        <v>69</v>
      </c>
      <c r="BG336" t="s">
        <v>69</v>
      </c>
      <c r="BH336" t="s">
        <v>69</v>
      </c>
      <c r="BI336" t="s">
        <v>69</v>
      </c>
      <c r="BJ336" t="s">
        <v>3064</v>
      </c>
      <c r="BK336">
        <v>24586296</v>
      </c>
      <c r="BL336" t="s">
        <v>88</v>
      </c>
      <c r="BM336" t="s">
        <v>69</v>
      </c>
      <c r="BN336" t="s">
        <v>69</v>
      </c>
      <c r="BO336" t="s">
        <v>69</v>
      </c>
      <c r="BP336" t="s">
        <v>69</v>
      </c>
    </row>
    <row r="337" spans="1:68" x14ac:dyDescent="0.25">
      <c r="A337" t="s">
        <v>67</v>
      </c>
      <c r="B337" t="s">
        <v>3065</v>
      </c>
      <c r="C337" t="s">
        <v>69</v>
      </c>
      <c r="D337" t="s">
        <v>69</v>
      </c>
      <c r="E337" t="s">
        <v>69</v>
      </c>
      <c r="F337" t="s">
        <v>3066</v>
      </c>
      <c r="G337" t="s">
        <v>69</v>
      </c>
      <c r="H337" t="s">
        <v>69</v>
      </c>
      <c r="I337" t="s">
        <v>3067</v>
      </c>
      <c r="J337" t="s">
        <v>3068</v>
      </c>
      <c r="K337" t="s">
        <v>69</v>
      </c>
      <c r="L337" t="s">
        <v>69</v>
      </c>
      <c r="M337" t="s">
        <v>69</v>
      </c>
      <c r="N337" t="s">
        <v>69</v>
      </c>
      <c r="O337" t="s">
        <v>69</v>
      </c>
      <c r="P337" t="s">
        <v>69</v>
      </c>
      <c r="Q337" t="s">
        <v>69</v>
      </c>
      <c r="R337" t="s">
        <v>69</v>
      </c>
      <c r="S337" t="s">
        <v>69</v>
      </c>
      <c r="T337" t="s">
        <v>3069</v>
      </c>
      <c r="U337" t="s">
        <v>3070</v>
      </c>
      <c r="V337" t="s">
        <v>69</v>
      </c>
      <c r="W337" t="s">
        <v>69</v>
      </c>
      <c r="X337" t="s">
        <v>69</v>
      </c>
      <c r="Y337" t="s">
        <v>69</v>
      </c>
      <c r="Z337" t="s">
        <v>69</v>
      </c>
      <c r="AA337" t="s">
        <v>3071</v>
      </c>
      <c r="AB337" t="s">
        <v>69</v>
      </c>
      <c r="AC337" t="s">
        <v>69</v>
      </c>
      <c r="AD337" t="s">
        <v>69</v>
      </c>
      <c r="AE337" t="s">
        <v>69</v>
      </c>
      <c r="AF337">
        <v>5</v>
      </c>
      <c r="AG337">
        <v>6</v>
      </c>
      <c r="AH337" t="s">
        <v>69</v>
      </c>
      <c r="AI337" t="s">
        <v>69</v>
      </c>
      <c r="AJ337" t="s">
        <v>69</v>
      </c>
      <c r="AK337" t="s">
        <v>69</v>
      </c>
      <c r="AL337" t="s">
        <v>69</v>
      </c>
      <c r="AM337" t="s">
        <v>69</v>
      </c>
      <c r="AN337" t="s">
        <v>69</v>
      </c>
      <c r="AO337" t="s">
        <v>69</v>
      </c>
      <c r="AP337" t="s">
        <v>69</v>
      </c>
      <c r="AQ337" t="s">
        <v>69</v>
      </c>
      <c r="AR337" t="s">
        <v>466</v>
      </c>
      <c r="AS337">
        <v>2014</v>
      </c>
      <c r="AT337">
        <v>52</v>
      </c>
      <c r="AU337">
        <v>1</v>
      </c>
      <c r="AV337" t="s">
        <v>69</v>
      </c>
      <c r="AW337" t="s">
        <v>69</v>
      </c>
      <c r="AX337" t="s">
        <v>69</v>
      </c>
      <c r="AY337" t="s">
        <v>69</v>
      </c>
      <c r="AZ337">
        <v>65</v>
      </c>
      <c r="BA337">
        <v>74</v>
      </c>
      <c r="BB337" t="s">
        <v>69</v>
      </c>
      <c r="BC337" t="s">
        <v>3072</v>
      </c>
      <c r="BD337" t="s">
        <v>69</v>
      </c>
      <c r="BE337" t="s">
        <v>69</v>
      </c>
      <c r="BF337" t="s">
        <v>69</v>
      </c>
      <c r="BG337" t="s">
        <v>69</v>
      </c>
      <c r="BH337" t="s">
        <v>69</v>
      </c>
      <c r="BI337" t="s">
        <v>69</v>
      </c>
      <c r="BJ337" t="s">
        <v>3073</v>
      </c>
      <c r="BK337" t="s">
        <v>69</v>
      </c>
      <c r="BL337" t="s">
        <v>69</v>
      </c>
      <c r="BM337" t="s">
        <v>69</v>
      </c>
      <c r="BN337" t="s">
        <v>69</v>
      </c>
      <c r="BO337" t="s">
        <v>69</v>
      </c>
      <c r="BP337" t="s">
        <v>69</v>
      </c>
    </row>
    <row r="338" spans="1:68" x14ac:dyDescent="0.25">
      <c r="A338" t="s">
        <v>67</v>
      </c>
      <c r="B338" t="s">
        <v>3074</v>
      </c>
      <c r="C338" t="s">
        <v>69</v>
      </c>
      <c r="D338" t="s">
        <v>69</v>
      </c>
      <c r="E338" t="s">
        <v>69</v>
      </c>
      <c r="F338" t="s">
        <v>3075</v>
      </c>
      <c r="G338" t="s">
        <v>69</v>
      </c>
      <c r="H338" t="s">
        <v>69</v>
      </c>
      <c r="I338" t="s">
        <v>3076</v>
      </c>
      <c r="J338" t="s">
        <v>3077</v>
      </c>
      <c r="K338" t="s">
        <v>69</v>
      </c>
      <c r="L338" t="s">
        <v>69</v>
      </c>
      <c r="M338" t="s">
        <v>69</v>
      </c>
      <c r="N338" t="s">
        <v>69</v>
      </c>
      <c r="O338" t="s">
        <v>69</v>
      </c>
      <c r="P338" t="s">
        <v>69</v>
      </c>
      <c r="Q338" t="s">
        <v>69</v>
      </c>
      <c r="R338" t="s">
        <v>69</v>
      </c>
      <c r="S338" t="s">
        <v>69</v>
      </c>
      <c r="T338" t="s">
        <v>69</v>
      </c>
      <c r="U338" t="s">
        <v>3078</v>
      </c>
      <c r="V338" t="s">
        <v>69</v>
      </c>
      <c r="W338" t="s">
        <v>69</v>
      </c>
      <c r="X338" t="s">
        <v>69</v>
      </c>
      <c r="Y338" t="s">
        <v>69</v>
      </c>
      <c r="Z338" t="s">
        <v>3079</v>
      </c>
      <c r="AA338" t="s">
        <v>3080</v>
      </c>
      <c r="AB338" t="s">
        <v>69</v>
      </c>
      <c r="AC338" t="s">
        <v>69</v>
      </c>
      <c r="AD338" t="s">
        <v>69</v>
      </c>
      <c r="AE338" t="s">
        <v>69</v>
      </c>
      <c r="AF338">
        <v>49</v>
      </c>
      <c r="AG338">
        <v>49</v>
      </c>
      <c r="AH338" t="s">
        <v>69</v>
      </c>
      <c r="AI338" t="s">
        <v>69</v>
      </c>
      <c r="AJ338" t="s">
        <v>69</v>
      </c>
      <c r="AK338" t="s">
        <v>69</v>
      </c>
      <c r="AL338" t="s">
        <v>69</v>
      </c>
      <c r="AM338" t="s">
        <v>69</v>
      </c>
      <c r="AN338" t="s">
        <v>69</v>
      </c>
      <c r="AO338" t="s">
        <v>69</v>
      </c>
      <c r="AP338" t="s">
        <v>69</v>
      </c>
      <c r="AQ338" t="s">
        <v>69</v>
      </c>
      <c r="AR338" t="s">
        <v>75</v>
      </c>
      <c r="AS338">
        <v>2014</v>
      </c>
      <c r="AT338">
        <v>42</v>
      </c>
      <c r="AU338">
        <v>2</v>
      </c>
      <c r="AV338" t="s">
        <v>69</v>
      </c>
      <c r="AW338" t="s">
        <v>69</v>
      </c>
      <c r="AX338" t="s">
        <v>69</v>
      </c>
      <c r="AY338" t="s">
        <v>69</v>
      </c>
      <c r="AZ338">
        <v>1111</v>
      </c>
      <c r="BA338">
        <v>1116</v>
      </c>
      <c r="BB338" t="s">
        <v>69</v>
      </c>
      <c r="BC338" t="s">
        <v>3081</v>
      </c>
      <c r="BD338" t="s">
        <v>69</v>
      </c>
      <c r="BE338" t="s">
        <v>69</v>
      </c>
      <c r="BF338" t="s">
        <v>69</v>
      </c>
      <c r="BG338" t="s">
        <v>69</v>
      </c>
      <c r="BH338" t="s">
        <v>69</v>
      </c>
      <c r="BI338" t="s">
        <v>69</v>
      </c>
      <c r="BJ338" t="s">
        <v>3082</v>
      </c>
      <c r="BK338">
        <v>24163253</v>
      </c>
      <c r="BL338" t="s">
        <v>88</v>
      </c>
      <c r="BM338" t="s">
        <v>69</v>
      </c>
      <c r="BN338" t="s">
        <v>69</v>
      </c>
      <c r="BO338" t="s">
        <v>69</v>
      </c>
      <c r="BP338" t="s">
        <v>69</v>
      </c>
    </row>
    <row r="339" spans="1:68" x14ac:dyDescent="0.25">
      <c r="A339" t="s">
        <v>67</v>
      </c>
      <c r="B339" t="s">
        <v>3083</v>
      </c>
      <c r="C339" t="s">
        <v>69</v>
      </c>
      <c r="D339" t="s">
        <v>69</v>
      </c>
      <c r="E339" t="s">
        <v>69</v>
      </c>
      <c r="F339" t="s">
        <v>3084</v>
      </c>
      <c r="G339" t="s">
        <v>69</v>
      </c>
      <c r="H339" t="s">
        <v>69</v>
      </c>
      <c r="I339" t="s">
        <v>3085</v>
      </c>
      <c r="J339" t="s">
        <v>72</v>
      </c>
      <c r="K339" t="s">
        <v>69</v>
      </c>
      <c r="L339" t="s">
        <v>69</v>
      </c>
      <c r="M339" t="s">
        <v>69</v>
      </c>
      <c r="N339" t="s">
        <v>69</v>
      </c>
      <c r="O339" t="s">
        <v>69</v>
      </c>
      <c r="P339" t="s">
        <v>69</v>
      </c>
      <c r="Q339" t="s">
        <v>69</v>
      </c>
      <c r="R339" t="s">
        <v>69</v>
      </c>
      <c r="S339" t="s">
        <v>69</v>
      </c>
      <c r="T339" t="s">
        <v>3086</v>
      </c>
      <c r="U339" t="s">
        <v>3087</v>
      </c>
      <c r="V339" t="s">
        <v>69</v>
      </c>
      <c r="W339" t="s">
        <v>69</v>
      </c>
      <c r="X339" t="s">
        <v>69</v>
      </c>
      <c r="Y339" t="s">
        <v>69</v>
      </c>
      <c r="Z339" t="s">
        <v>69</v>
      </c>
      <c r="AA339" t="s">
        <v>69</v>
      </c>
      <c r="AB339" t="s">
        <v>69</v>
      </c>
      <c r="AC339" t="s">
        <v>69</v>
      </c>
      <c r="AD339" t="s">
        <v>69</v>
      </c>
      <c r="AE339" t="s">
        <v>69</v>
      </c>
      <c r="AF339">
        <v>19</v>
      </c>
      <c r="AG339">
        <v>19</v>
      </c>
      <c r="AH339" t="s">
        <v>69</v>
      </c>
      <c r="AI339" t="s">
        <v>69</v>
      </c>
      <c r="AJ339" t="s">
        <v>69</v>
      </c>
      <c r="AK339" t="s">
        <v>69</v>
      </c>
      <c r="AL339" t="s">
        <v>69</v>
      </c>
      <c r="AM339" t="s">
        <v>69</v>
      </c>
      <c r="AN339" t="s">
        <v>69</v>
      </c>
      <c r="AO339" t="s">
        <v>69</v>
      </c>
      <c r="AP339" t="s">
        <v>69</v>
      </c>
      <c r="AQ339" t="s">
        <v>69</v>
      </c>
      <c r="AR339" t="s">
        <v>75</v>
      </c>
      <c r="AS339">
        <v>2014</v>
      </c>
      <c r="AT339">
        <v>23</v>
      </c>
      <c r="AU339">
        <v>1</v>
      </c>
      <c r="AV339" t="s">
        <v>69</v>
      </c>
      <c r="AW339" t="s">
        <v>69</v>
      </c>
      <c r="AX339" t="s">
        <v>69</v>
      </c>
      <c r="AY339" t="s">
        <v>69</v>
      </c>
      <c r="AZ339">
        <v>225</v>
      </c>
      <c r="BA339">
        <v>238</v>
      </c>
      <c r="BB339" t="s">
        <v>69</v>
      </c>
      <c r="BC339" t="s">
        <v>3088</v>
      </c>
      <c r="BD339" t="s">
        <v>69</v>
      </c>
      <c r="BE339" t="s">
        <v>69</v>
      </c>
      <c r="BF339" t="s">
        <v>69</v>
      </c>
      <c r="BG339" t="s">
        <v>69</v>
      </c>
      <c r="BH339" t="s">
        <v>69</v>
      </c>
      <c r="BI339" t="s">
        <v>69</v>
      </c>
      <c r="BJ339" t="s">
        <v>3089</v>
      </c>
      <c r="BK339">
        <v>24283627</v>
      </c>
      <c r="BL339" t="s">
        <v>69</v>
      </c>
      <c r="BM339" t="s">
        <v>69</v>
      </c>
      <c r="BN339" t="s">
        <v>69</v>
      </c>
      <c r="BO339" t="s">
        <v>69</v>
      </c>
      <c r="BP339" t="s">
        <v>69</v>
      </c>
    </row>
    <row r="340" spans="1:68" x14ac:dyDescent="0.25">
      <c r="A340" t="s">
        <v>67</v>
      </c>
      <c r="B340" t="s">
        <v>2832</v>
      </c>
      <c r="C340" t="s">
        <v>69</v>
      </c>
      <c r="D340" t="s">
        <v>69</v>
      </c>
      <c r="E340" t="s">
        <v>69</v>
      </c>
      <c r="F340" t="s">
        <v>2833</v>
      </c>
      <c r="G340" t="s">
        <v>69</v>
      </c>
      <c r="H340" t="s">
        <v>69</v>
      </c>
      <c r="I340" t="s">
        <v>3090</v>
      </c>
      <c r="J340" t="s">
        <v>416</v>
      </c>
      <c r="K340" t="s">
        <v>69</v>
      </c>
      <c r="L340" t="s">
        <v>69</v>
      </c>
      <c r="M340" t="s">
        <v>69</v>
      </c>
      <c r="N340" t="s">
        <v>69</v>
      </c>
      <c r="O340" t="s">
        <v>69</v>
      </c>
      <c r="P340" t="s">
        <v>69</v>
      </c>
      <c r="Q340" t="s">
        <v>69</v>
      </c>
      <c r="R340" t="s">
        <v>69</v>
      </c>
      <c r="S340" t="s">
        <v>69</v>
      </c>
      <c r="T340" t="s">
        <v>3091</v>
      </c>
      <c r="U340" t="s">
        <v>3092</v>
      </c>
      <c r="V340" t="s">
        <v>69</v>
      </c>
      <c r="W340" t="s">
        <v>69</v>
      </c>
      <c r="X340" t="s">
        <v>69</v>
      </c>
      <c r="Y340" t="s">
        <v>69</v>
      </c>
      <c r="Z340" t="s">
        <v>2838</v>
      </c>
      <c r="AA340" t="s">
        <v>2839</v>
      </c>
      <c r="AB340" t="s">
        <v>69</v>
      </c>
      <c r="AC340" t="s">
        <v>69</v>
      </c>
      <c r="AD340" t="s">
        <v>69</v>
      </c>
      <c r="AE340" t="s">
        <v>69</v>
      </c>
      <c r="AF340">
        <v>21</v>
      </c>
      <c r="AG340">
        <v>21</v>
      </c>
      <c r="AH340" t="s">
        <v>69</v>
      </c>
      <c r="AI340" t="s">
        <v>69</v>
      </c>
      <c r="AJ340" t="s">
        <v>69</v>
      </c>
      <c r="AK340" t="s">
        <v>69</v>
      </c>
      <c r="AL340" t="s">
        <v>69</v>
      </c>
      <c r="AM340" t="s">
        <v>69</v>
      </c>
      <c r="AN340" t="s">
        <v>69</v>
      </c>
      <c r="AO340" t="s">
        <v>69</v>
      </c>
      <c r="AP340" t="s">
        <v>69</v>
      </c>
      <c r="AQ340" t="s">
        <v>69</v>
      </c>
      <c r="AR340" t="s">
        <v>75</v>
      </c>
      <c r="AS340">
        <v>2014</v>
      </c>
      <c r="AT340">
        <v>31</v>
      </c>
      <c r="AU340">
        <v>1</v>
      </c>
      <c r="AV340" t="s">
        <v>69</v>
      </c>
      <c r="AW340" t="s">
        <v>69</v>
      </c>
      <c r="AX340" t="s">
        <v>69</v>
      </c>
      <c r="AY340" t="s">
        <v>69</v>
      </c>
      <c r="AZ340">
        <v>37</v>
      </c>
      <c r="BA340">
        <v>47</v>
      </c>
      <c r="BB340" t="s">
        <v>69</v>
      </c>
      <c r="BC340" t="s">
        <v>3093</v>
      </c>
      <c r="BD340" t="s">
        <v>69</v>
      </c>
      <c r="BE340" t="s">
        <v>69</v>
      </c>
      <c r="BF340" t="s">
        <v>69</v>
      </c>
      <c r="BG340" t="s">
        <v>69</v>
      </c>
      <c r="BH340" t="s">
        <v>69</v>
      </c>
      <c r="BI340" t="s">
        <v>69</v>
      </c>
      <c r="BJ340" t="s">
        <v>3094</v>
      </c>
      <c r="BK340">
        <v>24124206</v>
      </c>
      <c r="BL340" t="s">
        <v>524</v>
      </c>
      <c r="BM340" t="s">
        <v>69</v>
      </c>
      <c r="BN340" t="s">
        <v>69</v>
      </c>
      <c r="BO340" t="s">
        <v>69</v>
      </c>
      <c r="BP340" t="s">
        <v>69</v>
      </c>
    </row>
    <row r="341" spans="1:68" x14ac:dyDescent="0.25">
      <c r="A341" t="s">
        <v>67</v>
      </c>
      <c r="B341" t="s">
        <v>3095</v>
      </c>
      <c r="C341" t="s">
        <v>69</v>
      </c>
      <c r="D341" t="s">
        <v>69</v>
      </c>
      <c r="E341" t="s">
        <v>69</v>
      </c>
      <c r="F341" t="s">
        <v>3096</v>
      </c>
      <c r="G341" t="s">
        <v>69</v>
      </c>
      <c r="H341" t="s">
        <v>69</v>
      </c>
      <c r="I341" t="s">
        <v>3097</v>
      </c>
      <c r="J341" t="s">
        <v>332</v>
      </c>
      <c r="K341" t="s">
        <v>69</v>
      </c>
      <c r="L341" t="s">
        <v>69</v>
      </c>
      <c r="M341" t="s">
        <v>69</v>
      </c>
      <c r="N341" t="s">
        <v>69</v>
      </c>
      <c r="O341" t="s">
        <v>69</v>
      </c>
      <c r="P341" t="s">
        <v>69</v>
      </c>
      <c r="Q341" t="s">
        <v>69</v>
      </c>
      <c r="R341" t="s">
        <v>69</v>
      </c>
      <c r="S341" t="s">
        <v>69</v>
      </c>
      <c r="T341" t="s">
        <v>3098</v>
      </c>
      <c r="U341" t="s">
        <v>3099</v>
      </c>
      <c r="V341" t="s">
        <v>69</v>
      </c>
      <c r="W341" t="s">
        <v>69</v>
      </c>
      <c r="X341" t="s">
        <v>69</v>
      </c>
      <c r="Y341" t="s">
        <v>69</v>
      </c>
      <c r="Z341" t="s">
        <v>899</v>
      </c>
      <c r="AA341" t="s">
        <v>3100</v>
      </c>
      <c r="AB341" t="s">
        <v>69</v>
      </c>
      <c r="AC341" t="s">
        <v>69</v>
      </c>
      <c r="AD341" t="s">
        <v>69</v>
      </c>
      <c r="AE341" t="s">
        <v>69</v>
      </c>
      <c r="AF341">
        <v>8</v>
      </c>
      <c r="AG341">
        <v>9</v>
      </c>
      <c r="AH341" t="s">
        <v>69</v>
      </c>
      <c r="AI341" t="s">
        <v>69</v>
      </c>
      <c r="AJ341" t="s">
        <v>69</v>
      </c>
      <c r="AK341" t="s">
        <v>69</v>
      </c>
      <c r="AL341" t="s">
        <v>69</v>
      </c>
      <c r="AM341" t="s">
        <v>69</v>
      </c>
      <c r="AN341" t="s">
        <v>69</v>
      </c>
      <c r="AO341" t="s">
        <v>69</v>
      </c>
      <c r="AP341" t="s">
        <v>69</v>
      </c>
      <c r="AQ341" t="s">
        <v>69</v>
      </c>
      <c r="AR341" t="s">
        <v>75</v>
      </c>
      <c r="AS341">
        <v>2014</v>
      </c>
      <c r="AT341">
        <v>70</v>
      </c>
      <c r="AU341" t="s">
        <v>69</v>
      </c>
      <c r="AV341" t="s">
        <v>69</v>
      </c>
      <c r="AW341" t="s">
        <v>69</v>
      </c>
      <c r="AX341" t="s">
        <v>69</v>
      </c>
      <c r="AY341" t="s">
        <v>69</v>
      </c>
      <c r="AZ341">
        <v>1</v>
      </c>
      <c r="BA341">
        <v>12</v>
      </c>
      <c r="BB341" t="s">
        <v>69</v>
      </c>
      <c r="BC341" t="s">
        <v>3101</v>
      </c>
      <c r="BD341" t="s">
        <v>69</v>
      </c>
      <c r="BE341" t="s">
        <v>69</v>
      </c>
      <c r="BF341" t="s">
        <v>69</v>
      </c>
      <c r="BG341" t="s">
        <v>69</v>
      </c>
      <c r="BH341" t="s">
        <v>69</v>
      </c>
      <c r="BI341" t="s">
        <v>69</v>
      </c>
      <c r="BJ341" t="s">
        <v>3102</v>
      </c>
      <c r="BK341">
        <v>24007854</v>
      </c>
      <c r="BL341" t="s">
        <v>69</v>
      </c>
      <c r="BM341" t="s">
        <v>69</v>
      </c>
      <c r="BN341" t="s">
        <v>69</v>
      </c>
      <c r="BO341" t="s">
        <v>69</v>
      </c>
      <c r="BP341" t="s">
        <v>69</v>
      </c>
    </row>
    <row r="342" spans="1:68" x14ac:dyDescent="0.25">
      <c r="A342" t="s">
        <v>67</v>
      </c>
      <c r="B342" t="s">
        <v>3103</v>
      </c>
      <c r="C342" t="s">
        <v>69</v>
      </c>
      <c r="D342" t="s">
        <v>69</v>
      </c>
      <c r="E342" t="s">
        <v>69</v>
      </c>
      <c r="F342" t="s">
        <v>3104</v>
      </c>
      <c r="G342" t="s">
        <v>69</v>
      </c>
      <c r="H342" t="s">
        <v>69</v>
      </c>
      <c r="I342" t="s">
        <v>3105</v>
      </c>
      <c r="J342" t="s">
        <v>3106</v>
      </c>
      <c r="K342" t="s">
        <v>69</v>
      </c>
      <c r="L342" t="s">
        <v>69</v>
      </c>
      <c r="M342" t="s">
        <v>69</v>
      </c>
      <c r="N342" t="s">
        <v>69</v>
      </c>
      <c r="O342" t="s">
        <v>69</v>
      </c>
      <c r="P342" t="s">
        <v>69</v>
      </c>
      <c r="Q342" t="s">
        <v>69</v>
      </c>
      <c r="R342" t="s">
        <v>69</v>
      </c>
      <c r="S342" t="s">
        <v>69</v>
      </c>
      <c r="T342" t="s">
        <v>3107</v>
      </c>
      <c r="U342" t="s">
        <v>3108</v>
      </c>
      <c r="V342" t="s">
        <v>69</v>
      </c>
      <c r="W342" t="s">
        <v>69</v>
      </c>
      <c r="X342" t="s">
        <v>69</v>
      </c>
      <c r="Y342" t="s">
        <v>69</v>
      </c>
      <c r="Z342" t="s">
        <v>3109</v>
      </c>
      <c r="AA342" t="s">
        <v>3110</v>
      </c>
      <c r="AB342" t="s">
        <v>69</v>
      </c>
      <c r="AC342" t="s">
        <v>69</v>
      </c>
      <c r="AD342" t="s">
        <v>69</v>
      </c>
      <c r="AE342" t="s">
        <v>69</v>
      </c>
      <c r="AF342">
        <v>14</v>
      </c>
      <c r="AG342">
        <v>15</v>
      </c>
      <c r="AH342" t="s">
        <v>69</v>
      </c>
      <c r="AI342" t="s">
        <v>69</v>
      </c>
      <c r="AJ342" t="s">
        <v>69</v>
      </c>
      <c r="AK342" t="s">
        <v>69</v>
      </c>
      <c r="AL342" t="s">
        <v>69</v>
      </c>
      <c r="AM342" t="s">
        <v>69</v>
      </c>
      <c r="AN342" t="s">
        <v>69</v>
      </c>
      <c r="AO342" t="s">
        <v>69</v>
      </c>
      <c r="AP342" t="s">
        <v>69</v>
      </c>
      <c r="AQ342" t="s">
        <v>69</v>
      </c>
      <c r="AR342" t="s">
        <v>75</v>
      </c>
      <c r="AS342">
        <v>2014</v>
      </c>
      <c r="AT342">
        <v>55</v>
      </c>
      <c r="AU342">
        <v>1</v>
      </c>
      <c r="AV342" t="s">
        <v>69</v>
      </c>
      <c r="AW342" t="s">
        <v>69</v>
      </c>
      <c r="AX342" t="s">
        <v>69</v>
      </c>
      <c r="AY342" t="s">
        <v>69</v>
      </c>
      <c r="AZ342">
        <v>101</v>
      </c>
      <c r="BA342">
        <v>112</v>
      </c>
      <c r="BB342" t="s">
        <v>69</v>
      </c>
      <c r="BC342" t="s">
        <v>3111</v>
      </c>
      <c r="BD342" t="s">
        <v>69</v>
      </c>
      <c r="BE342" t="s">
        <v>69</v>
      </c>
      <c r="BF342" t="s">
        <v>69</v>
      </c>
      <c r="BG342" t="s">
        <v>69</v>
      </c>
      <c r="BH342" t="s">
        <v>69</v>
      </c>
      <c r="BI342" t="s">
        <v>69</v>
      </c>
      <c r="BJ342" t="s">
        <v>3112</v>
      </c>
      <c r="BK342">
        <v>23982179</v>
      </c>
      <c r="BL342" t="s">
        <v>69</v>
      </c>
      <c r="BM342" t="s">
        <v>69</v>
      </c>
      <c r="BN342" t="s">
        <v>69</v>
      </c>
      <c r="BO342" t="s">
        <v>69</v>
      </c>
      <c r="BP342" t="s">
        <v>69</v>
      </c>
    </row>
    <row r="343" spans="1:68" x14ac:dyDescent="0.25">
      <c r="A343" t="s">
        <v>67</v>
      </c>
      <c r="B343" t="s">
        <v>3113</v>
      </c>
      <c r="C343" t="s">
        <v>69</v>
      </c>
      <c r="D343" t="s">
        <v>69</v>
      </c>
      <c r="E343" t="s">
        <v>69</v>
      </c>
      <c r="F343" t="s">
        <v>3114</v>
      </c>
      <c r="G343" t="s">
        <v>69</v>
      </c>
      <c r="H343" t="s">
        <v>69</v>
      </c>
      <c r="I343" t="s">
        <v>3115</v>
      </c>
      <c r="J343" t="s">
        <v>3116</v>
      </c>
      <c r="K343" t="s">
        <v>69</v>
      </c>
      <c r="L343" t="s">
        <v>69</v>
      </c>
      <c r="M343" t="s">
        <v>69</v>
      </c>
      <c r="N343" t="s">
        <v>69</v>
      </c>
      <c r="O343" t="s">
        <v>69</v>
      </c>
      <c r="P343" t="s">
        <v>69</v>
      </c>
      <c r="Q343" t="s">
        <v>69</v>
      </c>
      <c r="R343" t="s">
        <v>69</v>
      </c>
      <c r="S343" t="s">
        <v>69</v>
      </c>
      <c r="T343" t="s">
        <v>3117</v>
      </c>
      <c r="U343" t="s">
        <v>3118</v>
      </c>
      <c r="V343" t="s">
        <v>69</v>
      </c>
      <c r="W343" t="s">
        <v>69</v>
      </c>
      <c r="X343" t="s">
        <v>69</v>
      </c>
      <c r="Y343" t="s">
        <v>69</v>
      </c>
      <c r="Z343" t="s">
        <v>3119</v>
      </c>
      <c r="AA343" t="s">
        <v>3120</v>
      </c>
      <c r="AB343" t="s">
        <v>69</v>
      </c>
      <c r="AC343" t="s">
        <v>69</v>
      </c>
      <c r="AD343" t="s">
        <v>69</v>
      </c>
      <c r="AE343" t="s">
        <v>69</v>
      </c>
      <c r="AF343">
        <v>7</v>
      </c>
      <c r="AG343">
        <v>7</v>
      </c>
      <c r="AH343" t="s">
        <v>69</v>
      </c>
      <c r="AI343" t="s">
        <v>69</v>
      </c>
      <c r="AJ343" t="s">
        <v>69</v>
      </c>
      <c r="AK343" t="s">
        <v>69</v>
      </c>
      <c r="AL343" t="s">
        <v>69</v>
      </c>
      <c r="AM343" t="s">
        <v>69</v>
      </c>
      <c r="AN343" t="s">
        <v>69</v>
      </c>
      <c r="AO343" t="s">
        <v>69</v>
      </c>
      <c r="AP343" t="s">
        <v>69</v>
      </c>
      <c r="AQ343" t="s">
        <v>69</v>
      </c>
      <c r="AR343" t="s">
        <v>69</v>
      </c>
      <c r="AS343">
        <v>2014</v>
      </c>
      <c r="AT343">
        <v>62</v>
      </c>
      <c r="AU343">
        <v>2</v>
      </c>
      <c r="AV343" t="s">
        <v>69</v>
      </c>
      <c r="AW343" t="s">
        <v>69</v>
      </c>
      <c r="AX343" t="s">
        <v>69</v>
      </c>
      <c r="AY343" t="s">
        <v>69</v>
      </c>
      <c r="AZ343">
        <v>164</v>
      </c>
      <c r="BA343">
        <v>174</v>
      </c>
      <c r="BB343" t="s">
        <v>69</v>
      </c>
      <c r="BC343" t="s">
        <v>3121</v>
      </c>
      <c r="BD343" t="s">
        <v>69</v>
      </c>
      <c r="BE343" t="s">
        <v>69</v>
      </c>
      <c r="BF343" t="s">
        <v>69</v>
      </c>
      <c r="BG343" t="s">
        <v>69</v>
      </c>
      <c r="BH343" t="s">
        <v>69</v>
      </c>
      <c r="BI343" t="s">
        <v>69</v>
      </c>
      <c r="BJ343" t="s">
        <v>3122</v>
      </c>
      <c r="BK343" t="s">
        <v>69</v>
      </c>
      <c r="BL343" t="s">
        <v>69</v>
      </c>
      <c r="BM343" t="s">
        <v>69</v>
      </c>
      <c r="BN343" t="s">
        <v>69</v>
      </c>
      <c r="BO343" t="s">
        <v>69</v>
      </c>
      <c r="BP343" t="s">
        <v>69</v>
      </c>
    </row>
    <row r="344" spans="1:68" x14ac:dyDescent="0.25">
      <c r="A344" t="s">
        <v>67</v>
      </c>
      <c r="B344" t="s">
        <v>3123</v>
      </c>
      <c r="C344" t="s">
        <v>69</v>
      </c>
      <c r="D344" t="s">
        <v>69</v>
      </c>
      <c r="E344" t="s">
        <v>69</v>
      </c>
      <c r="F344" t="s">
        <v>3124</v>
      </c>
      <c r="G344" t="s">
        <v>69</v>
      </c>
      <c r="H344" t="s">
        <v>69</v>
      </c>
      <c r="I344" t="s">
        <v>3125</v>
      </c>
      <c r="J344" t="s">
        <v>1653</v>
      </c>
      <c r="K344" t="s">
        <v>69</v>
      </c>
      <c r="L344" t="s">
        <v>69</v>
      </c>
      <c r="M344" t="s">
        <v>69</v>
      </c>
      <c r="N344" t="s">
        <v>69</v>
      </c>
      <c r="O344" t="s">
        <v>69</v>
      </c>
      <c r="P344" t="s">
        <v>69</v>
      </c>
      <c r="Q344" t="s">
        <v>69</v>
      </c>
      <c r="R344" t="s">
        <v>69</v>
      </c>
      <c r="S344" t="s">
        <v>69</v>
      </c>
      <c r="T344" t="s">
        <v>3126</v>
      </c>
      <c r="U344" t="s">
        <v>3127</v>
      </c>
      <c r="V344" t="s">
        <v>69</v>
      </c>
      <c r="W344" t="s">
        <v>69</v>
      </c>
      <c r="X344" t="s">
        <v>69</v>
      </c>
      <c r="Y344" t="s">
        <v>69</v>
      </c>
      <c r="Z344" t="s">
        <v>69</v>
      </c>
      <c r="AA344" t="s">
        <v>69</v>
      </c>
      <c r="AB344" t="s">
        <v>69</v>
      </c>
      <c r="AC344" t="s">
        <v>69</v>
      </c>
      <c r="AD344" t="s">
        <v>69</v>
      </c>
      <c r="AE344" t="s">
        <v>69</v>
      </c>
      <c r="AF344">
        <v>9</v>
      </c>
      <c r="AG344">
        <v>10</v>
      </c>
      <c r="AH344" t="s">
        <v>69</v>
      </c>
      <c r="AI344" t="s">
        <v>69</v>
      </c>
      <c r="AJ344" t="s">
        <v>69</v>
      </c>
      <c r="AK344" t="s">
        <v>69</v>
      </c>
      <c r="AL344" t="s">
        <v>69</v>
      </c>
      <c r="AM344" t="s">
        <v>69</v>
      </c>
      <c r="AN344" t="s">
        <v>69</v>
      </c>
      <c r="AO344" t="s">
        <v>69</v>
      </c>
      <c r="AP344" t="s">
        <v>69</v>
      </c>
      <c r="AQ344" t="s">
        <v>69</v>
      </c>
      <c r="AR344" t="s">
        <v>75</v>
      </c>
      <c r="AS344">
        <v>2014</v>
      </c>
      <c r="AT344">
        <v>97</v>
      </c>
      <c r="AU344">
        <v>1</v>
      </c>
      <c r="AV344" t="s">
        <v>69</v>
      </c>
      <c r="AW344" t="s">
        <v>69</v>
      </c>
      <c r="AX344" t="s">
        <v>69</v>
      </c>
      <c r="AY344" t="s">
        <v>69</v>
      </c>
      <c r="AZ344">
        <v>43</v>
      </c>
      <c r="BA344">
        <v>52</v>
      </c>
      <c r="BB344" t="s">
        <v>69</v>
      </c>
      <c r="BC344" t="s">
        <v>3128</v>
      </c>
      <c r="BD344" t="s">
        <v>69</v>
      </c>
      <c r="BE344" t="s">
        <v>69</v>
      </c>
      <c r="BF344" t="s">
        <v>69</v>
      </c>
      <c r="BG344" t="s">
        <v>69</v>
      </c>
      <c r="BH344" t="s">
        <v>69</v>
      </c>
      <c r="BI344" t="s">
        <v>69</v>
      </c>
      <c r="BJ344" t="s">
        <v>3129</v>
      </c>
      <c r="BK344" t="s">
        <v>69</v>
      </c>
      <c r="BL344" t="s">
        <v>69</v>
      </c>
      <c r="BM344" t="s">
        <v>69</v>
      </c>
      <c r="BN344" t="s">
        <v>69</v>
      </c>
      <c r="BO344" t="s">
        <v>69</v>
      </c>
      <c r="BP344" t="s">
        <v>69</v>
      </c>
    </row>
    <row r="345" spans="1:68" x14ac:dyDescent="0.25">
      <c r="A345" t="s">
        <v>67</v>
      </c>
      <c r="B345" t="s">
        <v>3130</v>
      </c>
      <c r="C345" t="s">
        <v>69</v>
      </c>
      <c r="D345" t="s">
        <v>69</v>
      </c>
      <c r="E345" t="s">
        <v>69</v>
      </c>
      <c r="F345" t="s">
        <v>3131</v>
      </c>
      <c r="G345" t="s">
        <v>69</v>
      </c>
      <c r="H345" t="s">
        <v>69</v>
      </c>
      <c r="I345" t="s">
        <v>3132</v>
      </c>
      <c r="J345" t="s">
        <v>544</v>
      </c>
      <c r="K345" t="s">
        <v>69</v>
      </c>
      <c r="L345" t="s">
        <v>69</v>
      </c>
      <c r="M345" t="s">
        <v>69</v>
      </c>
      <c r="N345" t="s">
        <v>69</v>
      </c>
      <c r="O345" t="s">
        <v>69</v>
      </c>
      <c r="P345" t="s">
        <v>69</v>
      </c>
      <c r="Q345" t="s">
        <v>69</v>
      </c>
      <c r="R345" t="s">
        <v>69</v>
      </c>
      <c r="S345" t="s">
        <v>69</v>
      </c>
      <c r="T345" t="s">
        <v>3133</v>
      </c>
      <c r="U345" t="s">
        <v>3134</v>
      </c>
      <c r="V345" t="s">
        <v>69</v>
      </c>
      <c r="W345" t="s">
        <v>69</v>
      </c>
      <c r="X345" t="s">
        <v>69</v>
      </c>
      <c r="Y345" t="s">
        <v>69</v>
      </c>
      <c r="Z345" t="s">
        <v>2111</v>
      </c>
      <c r="AA345" t="s">
        <v>2112</v>
      </c>
      <c r="AB345" t="s">
        <v>69</v>
      </c>
      <c r="AC345" t="s">
        <v>69</v>
      </c>
      <c r="AD345" t="s">
        <v>69</v>
      </c>
      <c r="AE345" t="s">
        <v>69</v>
      </c>
      <c r="AF345">
        <v>178</v>
      </c>
      <c r="AG345">
        <v>179</v>
      </c>
      <c r="AH345" t="s">
        <v>69</v>
      </c>
      <c r="AI345" t="s">
        <v>69</v>
      </c>
      <c r="AJ345" t="s">
        <v>69</v>
      </c>
      <c r="AK345" t="s">
        <v>69</v>
      </c>
      <c r="AL345" t="s">
        <v>69</v>
      </c>
      <c r="AM345" t="s">
        <v>69</v>
      </c>
      <c r="AN345" t="s">
        <v>69</v>
      </c>
      <c r="AO345" t="s">
        <v>69</v>
      </c>
      <c r="AP345" t="s">
        <v>69</v>
      </c>
      <c r="AQ345" t="s">
        <v>69</v>
      </c>
      <c r="AR345" t="s">
        <v>75</v>
      </c>
      <c r="AS345">
        <v>2014</v>
      </c>
      <c r="AT345">
        <v>63</v>
      </c>
      <c r="AU345">
        <v>1</v>
      </c>
      <c r="AV345" t="s">
        <v>69</v>
      </c>
      <c r="AW345" t="s">
        <v>69</v>
      </c>
      <c r="AX345" t="s">
        <v>69</v>
      </c>
      <c r="AY345" t="s">
        <v>69</v>
      </c>
      <c r="AZ345">
        <v>83</v>
      </c>
      <c r="BA345">
        <v>95</v>
      </c>
      <c r="BB345" t="s">
        <v>69</v>
      </c>
      <c r="BC345" t="s">
        <v>3135</v>
      </c>
      <c r="BD345" t="s">
        <v>69</v>
      </c>
      <c r="BE345" t="s">
        <v>69</v>
      </c>
      <c r="BF345" t="s">
        <v>69</v>
      </c>
      <c r="BG345" t="s">
        <v>69</v>
      </c>
      <c r="BH345" t="s">
        <v>69</v>
      </c>
      <c r="BI345" t="s">
        <v>69</v>
      </c>
      <c r="BJ345" t="s">
        <v>3136</v>
      </c>
      <c r="BK345">
        <v>24021724</v>
      </c>
      <c r="BL345" t="s">
        <v>524</v>
      </c>
      <c r="BM345" t="s">
        <v>69</v>
      </c>
      <c r="BN345" t="s">
        <v>69</v>
      </c>
      <c r="BO345" t="s">
        <v>69</v>
      </c>
      <c r="BP345" t="s">
        <v>69</v>
      </c>
    </row>
    <row r="346" spans="1:68" x14ac:dyDescent="0.25">
      <c r="A346" t="s">
        <v>67</v>
      </c>
      <c r="B346" t="s">
        <v>3137</v>
      </c>
      <c r="C346" t="s">
        <v>69</v>
      </c>
      <c r="D346" t="s">
        <v>69</v>
      </c>
      <c r="E346" t="s">
        <v>69</v>
      </c>
      <c r="F346" t="s">
        <v>3138</v>
      </c>
      <c r="G346" t="s">
        <v>69</v>
      </c>
      <c r="H346" t="s">
        <v>69</v>
      </c>
      <c r="I346" t="s">
        <v>3139</v>
      </c>
      <c r="J346" t="s">
        <v>655</v>
      </c>
      <c r="K346" t="s">
        <v>69</v>
      </c>
      <c r="L346" t="s">
        <v>69</v>
      </c>
      <c r="M346" t="s">
        <v>69</v>
      </c>
      <c r="N346" t="s">
        <v>69</v>
      </c>
      <c r="O346" t="s">
        <v>69</v>
      </c>
      <c r="P346" t="s">
        <v>69</v>
      </c>
      <c r="Q346" t="s">
        <v>69</v>
      </c>
      <c r="R346" t="s">
        <v>69</v>
      </c>
      <c r="S346" t="s">
        <v>69</v>
      </c>
      <c r="T346" t="s">
        <v>3140</v>
      </c>
      <c r="U346" t="s">
        <v>3141</v>
      </c>
      <c r="V346" t="s">
        <v>69</v>
      </c>
      <c r="W346" t="s">
        <v>69</v>
      </c>
      <c r="X346" t="s">
        <v>69</v>
      </c>
      <c r="Y346" t="s">
        <v>69</v>
      </c>
      <c r="Z346" t="s">
        <v>3142</v>
      </c>
      <c r="AA346" t="s">
        <v>3143</v>
      </c>
      <c r="AB346" t="s">
        <v>69</v>
      </c>
      <c r="AC346" t="s">
        <v>69</v>
      </c>
      <c r="AD346" t="s">
        <v>69</v>
      </c>
      <c r="AE346" t="s">
        <v>69</v>
      </c>
      <c r="AF346">
        <v>10</v>
      </c>
      <c r="AG346">
        <v>11</v>
      </c>
      <c r="AH346" t="s">
        <v>69</v>
      </c>
      <c r="AI346" t="s">
        <v>69</v>
      </c>
      <c r="AJ346" t="s">
        <v>69</v>
      </c>
      <c r="AK346" t="s">
        <v>69</v>
      </c>
      <c r="AL346" t="s">
        <v>69</v>
      </c>
      <c r="AM346" t="s">
        <v>69</v>
      </c>
      <c r="AN346" t="s">
        <v>69</v>
      </c>
      <c r="AO346" t="s">
        <v>69</v>
      </c>
      <c r="AP346" t="s">
        <v>69</v>
      </c>
      <c r="AQ346" t="s">
        <v>69</v>
      </c>
      <c r="AR346" t="s">
        <v>3144</v>
      </c>
      <c r="AS346">
        <v>2013</v>
      </c>
      <c r="AT346">
        <v>280</v>
      </c>
      <c r="AU346">
        <v>1773</v>
      </c>
      <c r="AV346" t="s">
        <v>69</v>
      </c>
      <c r="AW346" t="s">
        <v>69</v>
      </c>
      <c r="AX346" t="s">
        <v>69</v>
      </c>
      <c r="AY346" t="s">
        <v>69</v>
      </c>
      <c r="AZ346" t="s">
        <v>69</v>
      </c>
      <c r="BA346" t="s">
        <v>69</v>
      </c>
      <c r="BB346">
        <v>2013.2447999999999</v>
      </c>
      <c r="BC346" t="s">
        <v>3145</v>
      </c>
      <c r="BD346" t="s">
        <v>69</v>
      </c>
      <c r="BE346" t="s">
        <v>69</v>
      </c>
      <c r="BF346" t="s">
        <v>69</v>
      </c>
      <c r="BG346" t="s">
        <v>69</v>
      </c>
      <c r="BH346" t="s">
        <v>69</v>
      </c>
      <c r="BI346" t="s">
        <v>69</v>
      </c>
      <c r="BJ346" t="s">
        <v>3146</v>
      </c>
      <c r="BK346">
        <v>24174114</v>
      </c>
      <c r="BL346" t="s">
        <v>402</v>
      </c>
      <c r="BM346" t="s">
        <v>69</v>
      </c>
      <c r="BN346" t="s">
        <v>69</v>
      </c>
      <c r="BO346" t="s">
        <v>69</v>
      </c>
      <c r="BP346" t="s">
        <v>69</v>
      </c>
    </row>
    <row r="347" spans="1:68" x14ac:dyDescent="0.25">
      <c r="A347" t="s">
        <v>67</v>
      </c>
      <c r="B347" t="s">
        <v>3147</v>
      </c>
      <c r="C347" t="s">
        <v>69</v>
      </c>
      <c r="D347" t="s">
        <v>69</v>
      </c>
      <c r="E347" t="s">
        <v>69</v>
      </c>
      <c r="F347" t="s">
        <v>3148</v>
      </c>
      <c r="G347" t="s">
        <v>69</v>
      </c>
      <c r="H347" t="s">
        <v>69</v>
      </c>
      <c r="I347" t="s">
        <v>3149</v>
      </c>
      <c r="J347" t="s">
        <v>386</v>
      </c>
      <c r="K347" t="s">
        <v>69</v>
      </c>
      <c r="L347" t="s">
        <v>69</v>
      </c>
      <c r="M347" t="s">
        <v>69</v>
      </c>
      <c r="N347" t="s">
        <v>69</v>
      </c>
      <c r="O347" t="s">
        <v>69</v>
      </c>
      <c r="P347" t="s">
        <v>69</v>
      </c>
      <c r="Q347" t="s">
        <v>69</v>
      </c>
      <c r="R347" t="s">
        <v>69</v>
      </c>
      <c r="S347" t="s">
        <v>69</v>
      </c>
      <c r="T347" t="s">
        <v>3150</v>
      </c>
      <c r="U347" t="s">
        <v>3151</v>
      </c>
      <c r="V347" t="s">
        <v>69</v>
      </c>
      <c r="W347" t="s">
        <v>69</v>
      </c>
      <c r="X347" t="s">
        <v>69</v>
      </c>
      <c r="Y347" t="s">
        <v>69</v>
      </c>
      <c r="Z347" t="s">
        <v>3152</v>
      </c>
      <c r="AA347" t="s">
        <v>3153</v>
      </c>
      <c r="AB347" t="s">
        <v>69</v>
      </c>
      <c r="AC347" t="s">
        <v>69</v>
      </c>
      <c r="AD347" t="s">
        <v>69</v>
      </c>
      <c r="AE347" t="s">
        <v>69</v>
      </c>
      <c r="AF347">
        <v>69</v>
      </c>
      <c r="AG347">
        <v>69</v>
      </c>
      <c r="AH347" t="s">
        <v>69</v>
      </c>
      <c r="AI347" t="s">
        <v>69</v>
      </c>
      <c r="AJ347" t="s">
        <v>69</v>
      </c>
      <c r="AK347" t="s">
        <v>69</v>
      </c>
      <c r="AL347" t="s">
        <v>69</v>
      </c>
      <c r="AM347" t="s">
        <v>69</v>
      </c>
      <c r="AN347" t="s">
        <v>69</v>
      </c>
      <c r="AO347" t="s">
        <v>69</v>
      </c>
      <c r="AP347" t="s">
        <v>69</v>
      </c>
      <c r="AQ347" t="s">
        <v>69</v>
      </c>
      <c r="AR347" t="s">
        <v>104</v>
      </c>
      <c r="AS347">
        <v>2013</v>
      </c>
      <c r="AT347">
        <v>67</v>
      </c>
      <c r="AU347">
        <v>12</v>
      </c>
      <c r="AV347" t="s">
        <v>69</v>
      </c>
      <c r="AW347" t="s">
        <v>69</v>
      </c>
      <c r="AX347" t="s">
        <v>69</v>
      </c>
      <c r="AY347" t="s">
        <v>69</v>
      </c>
      <c r="AZ347">
        <v>3412</v>
      </c>
      <c r="BA347">
        <v>3428</v>
      </c>
      <c r="BB347" t="s">
        <v>69</v>
      </c>
      <c r="BC347" t="s">
        <v>3154</v>
      </c>
      <c r="BD347" t="s">
        <v>69</v>
      </c>
      <c r="BE347" t="s">
        <v>69</v>
      </c>
      <c r="BF347" t="s">
        <v>69</v>
      </c>
      <c r="BG347" t="s">
        <v>69</v>
      </c>
      <c r="BH347" t="s">
        <v>69</v>
      </c>
      <c r="BI347" t="s">
        <v>69</v>
      </c>
      <c r="BJ347" t="s">
        <v>3155</v>
      </c>
      <c r="BK347">
        <v>24299397</v>
      </c>
      <c r="BL347" t="s">
        <v>524</v>
      </c>
      <c r="BM347" t="s">
        <v>69</v>
      </c>
      <c r="BN347" t="s">
        <v>69</v>
      </c>
      <c r="BO347" t="s">
        <v>69</v>
      </c>
      <c r="BP347" t="s">
        <v>69</v>
      </c>
    </row>
    <row r="348" spans="1:68" x14ac:dyDescent="0.25">
      <c r="A348" t="s">
        <v>67</v>
      </c>
      <c r="B348" t="s">
        <v>3156</v>
      </c>
      <c r="C348" t="s">
        <v>69</v>
      </c>
      <c r="D348" t="s">
        <v>69</v>
      </c>
      <c r="E348" t="s">
        <v>69</v>
      </c>
      <c r="F348" t="s">
        <v>3157</v>
      </c>
      <c r="G348" t="s">
        <v>69</v>
      </c>
      <c r="H348" t="s">
        <v>69</v>
      </c>
      <c r="I348" t="s">
        <v>3158</v>
      </c>
      <c r="J348" t="s">
        <v>416</v>
      </c>
      <c r="K348" t="s">
        <v>69</v>
      </c>
      <c r="L348" t="s">
        <v>69</v>
      </c>
      <c r="M348" t="s">
        <v>69</v>
      </c>
      <c r="N348" t="s">
        <v>69</v>
      </c>
      <c r="O348" t="s">
        <v>69</v>
      </c>
      <c r="P348" t="s">
        <v>69</v>
      </c>
      <c r="Q348" t="s">
        <v>69</v>
      </c>
      <c r="R348" t="s">
        <v>69</v>
      </c>
      <c r="S348" t="s">
        <v>69</v>
      </c>
      <c r="T348" t="s">
        <v>3159</v>
      </c>
      <c r="U348" t="s">
        <v>3160</v>
      </c>
      <c r="V348" t="s">
        <v>69</v>
      </c>
      <c r="W348" t="s">
        <v>69</v>
      </c>
      <c r="X348" t="s">
        <v>69</v>
      </c>
      <c r="Y348" t="s">
        <v>69</v>
      </c>
      <c r="Z348" t="s">
        <v>3161</v>
      </c>
      <c r="AA348" t="s">
        <v>3162</v>
      </c>
      <c r="AB348" t="s">
        <v>69</v>
      </c>
      <c r="AC348" t="s">
        <v>69</v>
      </c>
      <c r="AD348" t="s">
        <v>69</v>
      </c>
      <c r="AE348" t="s">
        <v>69</v>
      </c>
      <c r="AF348">
        <v>6</v>
      </c>
      <c r="AG348">
        <v>6</v>
      </c>
      <c r="AH348" t="s">
        <v>69</v>
      </c>
      <c r="AI348" t="s">
        <v>69</v>
      </c>
      <c r="AJ348" t="s">
        <v>69</v>
      </c>
      <c r="AK348" t="s">
        <v>69</v>
      </c>
      <c r="AL348" t="s">
        <v>69</v>
      </c>
      <c r="AM348" t="s">
        <v>69</v>
      </c>
      <c r="AN348" t="s">
        <v>69</v>
      </c>
      <c r="AO348" t="s">
        <v>69</v>
      </c>
      <c r="AP348" t="s">
        <v>69</v>
      </c>
      <c r="AQ348" t="s">
        <v>69</v>
      </c>
      <c r="AR348" t="s">
        <v>104</v>
      </c>
      <c r="AS348">
        <v>2013</v>
      </c>
      <c r="AT348">
        <v>30</v>
      </c>
      <c r="AU348">
        <v>12</v>
      </c>
      <c r="AV348" t="s">
        <v>69</v>
      </c>
      <c r="AW348" t="s">
        <v>69</v>
      </c>
      <c r="AX348" t="s">
        <v>69</v>
      </c>
      <c r="AY348" t="s">
        <v>69</v>
      </c>
      <c r="AZ348">
        <v>2699</v>
      </c>
      <c r="BA348">
        <v>2708</v>
      </c>
      <c r="BB348" t="s">
        <v>69</v>
      </c>
      <c r="BC348" t="s">
        <v>3163</v>
      </c>
      <c r="BD348" t="s">
        <v>69</v>
      </c>
      <c r="BE348" t="s">
        <v>69</v>
      </c>
      <c r="BF348" t="s">
        <v>69</v>
      </c>
      <c r="BG348" t="s">
        <v>69</v>
      </c>
      <c r="BH348" t="s">
        <v>69</v>
      </c>
      <c r="BI348" t="s">
        <v>69</v>
      </c>
      <c r="BJ348" t="s">
        <v>3164</v>
      </c>
      <c r="BK348">
        <v>24077769</v>
      </c>
      <c r="BL348" t="s">
        <v>524</v>
      </c>
      <c r="BM348" t="s">
        <v>69</v>
      </c>
      <c r="BN348" t="s">
        <v>69</v>
      </c>
      <c r="BO348" t="s">
        <v>69</v>
      </c>
      <c r="BP348" t="s">
        <v>69</v>
      </c>
    </row>
    <row r="349" spans="1:68" x14ac:dyDescent="0.25">
      <c r="A349" t="s">
        <v>67</v>
      </c>
      <c r="B349" t="s">
        <v>3165</v>
      </c>
      <c r="C349" t="s">
        <v>69</v>
      </c>
      <c r="D349" t="s">
        <v>69</v>
      </c>
      <c r="E349" t="s">
        <v>69</v>
      </c>
      <c r="F349" t="s">
        <v>3166</v>
      </c>
      <c r="G349" t="s">
        <v>69</v>
      </c>
      <c r="H349" t="s">
        <v>69</v>
      </c>
      <c r="I349" t="s">
        <v>3167</v>
      </c>
      <c r="J349" t="s">
        <v>332</v>
      </c>
      <c r="K349" t="s">
        <v>69</v>
      </c>
      <c r="L349" t="s">
        <v>69</v>
      </c>
      <c r="M349" t="s">
        <v>69</v>
      </c>
      <c r="N349" t="s">
        <v>69</v>
      </c>
      <c r="O349" t="s">
        <v>69</v>
      </c>
      <c r="P349" t="s">
        <v>69</v>
      </c>
      <c r="Q349" t="s">
        <v>69</v>
      </c>
      <c r="R349" t="s">
        <v>69</v>
      </c>
      <c r="S349" t="s">
        <v>69</v>
      </c>
      <c r="T349" t="s">
        <v>3168</v>
      </c>
      <c r="U349" t="s">
        <v>3169</v>
      </c>
      <c r="V349" t="s">
        <v>69</v>
      </c>
      <c r="W349" t="s">
        <v>69</v>
      </c>
      <c r="X349" t="s">
        <v>69</v>
      </c>
      <c r="Y349" t="s">
        <v>69</v>
      </c>
      <c r="Z349" t="s">
        <v>69</v>
      </c>
      <c r="AA349" t="s">
        <v>69</v>
      </c>
      <c r="AB349" t="s">
        <v>69</v>
      </c>
      <c r="AC349" t="s">
        <v>69</v>
      </c>
      <c r="AD349" t="s">
        <v>69</v>
      </c>
      <c r="AE349" t="s">
        <v>69</v>
      </c>
      <c r="AF349">
        <v>12</v>
      </c>
      <c r="AG349">
        <v>16</v>
      </c>
      <c r="AH349" t="s">
        <v>69</v>
      </c>
      <c r="AI349" t="s">
        <v>69</v>
      </c>
      <c r="AJ349" t="s">
        <v>69</v>
      </c>
      <c r="AK349" t="s">
        <v>69</v>
      </c>
      <c r="AL349" t="s">
        <v>69</v>
      </c>
      <c r="AM349" t="s">
        <v>69</v>
      </c>
      <c r="AN349" t="s">
        <v>69</v>
      </c>
      <c r="AO349" t="s">
        <v>69</v>
      </c>
      <c r="AP349" t="s">
        <v>69</v>
      </c>
      <c r="AQ349" t="s">
        <v>69</v>
      </c>
      <c r="AR349" t="s">
        <v>104</v>
      </c>
      <c r="AS349">
        <v>2013</v>
      </c>
      <c r="AT349">
        <v>69</v>
      </c>
      <c r="AU349">
        <v>3</v>
      </c>
      <c r="AV349" t="s">
        <v>69</v>
      </c>
      <c r="AW349" t="s">
        <v>69</v>
      </c>
      <c r="AX349" t="s">
        <v>69</v>
      </c>
      <c r="AY349" t="s">
        <v>69</v>
      </c>
      <c r="AZ349">
        <v>906</v>
      </c>
      <c r="BA349">
        <v>918</v>
      </c>
      <c r="BB349" t="s">
        <v>69</v>
      </c>
      <c r="BC349" t="s">
        <v>3170</v>
      </c>
      <c r="BD349" t="s">
        <v>69</v>
      </c>
      <c r="BE349" t="s">
        <v>69</v>
      </c>
      <c r="BF349" t="s">
        <v>69</v>
      </c>
      <c r="BG349" t="s">
        <v>69</v>
      </c>
      <c r="BH349" t="s">
        <v>69</v>
      </c>
      <c r="BI349" t="s">
        <v>69</v>
      </c>
      <c r="BJ349" t="s">
        <v>3171</v>
      </c>
      <c r="BK349">
        <v>23810993</v>
      </c>
      <c r="BL349" t="s">
        <v>69</v>
      </c>
      <c r="BM349" t="s">
        <v>69</v>
      </c>
      <c r="BN349" t="s">
        <v>69</v>
      </c>
      <c r="BO349" t="s">
        <v>69</v>
      </c>
      <c r="BP349" t="s">
        <v>69</v>
      </c>
    </row>
    <row r="350" spans="1:68" x14ac:dyDescent="0.25">
      <c r="A350" t="s">
        <v>67</v>
      </c>
      <c r="B350" t="s">
        <v>3172</v>
      </c>
      <c r="C350" t="s">
        <v>69</v>
      </c>
      <c r="D350" t="s">
        <v>69</v>
      </c>
      <c r="E350" t="s">
        <v>69</v>
      </c>
      <c r="F350" t="s">
        <v>3173</v>
      </c>
      <c r="G350" t="s">
        <v>69</v>
      </c>
      <c r="H350" t="s">
        <v>69</v>
      </c>
      <c r="I350" t="s">
        <v>3174</v>
      </c>
      <c r="J350" t="s">
        <v>332</v>
      </c>
      <c r="K350" t="s">
        <v>69</v>
      </c>
      <c r="L350" t="s">
        <v>69</v>
      </c>
      <c r="M350" t="s">
        <v>69</v>
      </c>
      <c r="N350" t="s">
        <v>69</v>
      </c>
      <c r="O350" t="s">
        <v>69</v>
      </c>
      <c r="P350" t="s">
        <v>69</v>
      </c>
      <c r="Q350" t="s">
        <v>69</v>
      </c>
      <c r="R350" t="s">
        <v>69</v>
      </c>
      <c r="S350" t="s">
        <v>69</v>
      </c>
      <c r="T350" t="s">
        <v>3175</v>
      </c>
      <c r="U350" t="s">
        <v>3176</v>
      </c>
      <c r="V350" t="s">
        <v>69</v>
      </c>
      <c r="W350" t="s">
        <v>69</v>
      </c>
      <c r="X350" t="s">
        <v>69</v>
      </c>
      <c r="Y350" t="s">
        <v>69</v>
      </c>
      <c r="Z350" t="s">
        <v>3177</v>
      </c>
      <c r="AA350" t="s">
        <v>3178</v>
      </c>
      <c r="AB350" t="s">
        <v>69</v>
      </c>
      <c r="AC350" t="s">
        <v>69</v>
      </c>
      <c r="AD350" t="s">
        <v>69</v>
      </c>
      <c r="AE350" t="s">
        <v>69</v>
      </c>
      <c r="AF350">
        <v>8</v>
      </c>
      <c r="AG350">
        <v>10</v>
      </c>
      <c r="AH350" t="s">
        <v>69</v>
      </c>
      <c r="AI350" t="s">
        <v>69</v>
      </c>
      <c r="AJ350" t="s">
        <v>69</v>
      </c>
      <c r="AK350" t="s">
        <v>69</v>
      </c>
      <c r="AL350" t="s">
        <v>69</v>
      </c>
      <c r="AM350" t="s">
        <v>69</v>
      </c>
      <c r="AN350" t="s">
        <v>69</v>
      </c>
      <c r="AO350" t="s">
        <v>69</v>
      </c>
      <c r="AP350" t="s">
        <v>69</v>
      </c>
      <c r="AQ350" t="s">
        <v>69</v>
      </c>
      <c r="AR350" t="s">
        <v>104</v>
      </c>
      <c r="AS350">
        <v>2013</v>
      </c>
      <c r="AT350">
        <v>69</v>
      </c>
      <c r="AU350">
        <v>3</v>
      </c>
      <c r="AV350" t="s">
        <v>69</v>
      </c>
      <c r="AW350" t="s">
        <v>69</v>
      </c>
      <c r="AX350" t="s">
        <v>69</v>
      </c>
      <c r="AY350" t="s">
        <v>69</v>
      </c>
      <c r="AZ350">
        <v>1190</v>
      </c>
      <c r="BA350">
        <v>1195</v>
      </c>
      <c r="BB350" t="s">
        <v>69</v>
      </c>
      <c r="BC350" t="s">
        <v>3179</v>
      </c>
      <c r="BD350" t="s">
        <v>69</v>
      </c>
      <c r="BE350" t="s">
        <v>69</v>
      </c>
      <c r="BF350" t="s">
        <v>69</v>
      </c>
      <c r="BG350" t="s">
        <v>69</v>
      </c>
      <c r="BH350" t="s">
        <v>69</v>
      </c>
      <c r="BI350" t="s">
        <v>69</v>
      </c>
      <c r="BJ350" t="s">
        <v>3180</v>
      </c>
      <c r="BK350">
        <v>23933070</v>
      </c>
      <c r="BL350" t="s">
        <v>69</v>
      </c>
      <c r="BM350" t="s">
        <v>69</v>
      </c>
      <c r="BN350" t="s">
        <v>69</v>
      </c>
      <c r="BO350" t="s">
        <v>69</v>
      </c>
      <c r="BP350" t="s">
        <v>69</v>
      </c>
    </row>
    <row r="351" spans="1:68" x14ac:dyDescent="0.25">
      <c r="A351" t="s">
        <v>67</v>
      </c>
      <c r="B351" t="s">
        <v>3181</v>
      </c>
      <c r="C351" t="s">
        <v>69</v>
      </c>
      <c r="D351" t="s">
        <v>69</v>
      </c>
      <c r="E351" t="s">
        <v>69</v>
      </c>
      <c r="F351" t="s">
        <v>3182</v>
      </c>
      <c r="G351" t="s">
        <v>69</v>
      </c>
      <c r="H351" t="s">
        <v>69</v>
      </c>
      <c r="I351" t="s">
        <v>3183</v>
      </c>
      <c r="J351" t="s">
        <v>3184</v>
      </c>
      <c r="K351" t="s">
        <v>69</v>
      </c>
      <c r="L351" t="s">
        <v>69</v>
      </c>
      <c r="M351" t="s">
        <v>69</v>
      </c>
      <c r="N351" t="s">
        <v>69</v>
      </c>
      <c r="O351" t="s">
        <v>69</v>
      </c>
      <c r="P351" t="s">
        <v>69</v>
      </c>
      <c r="Q351" t="s">
        <v>69</v>
      </c>
      <c r="R351" t="s">
        <v>69</v>
      </c>
      <c r="S351" t="s">
        <v>69</v>
      </c>
      <c r="T351" t="s">
        <v>3185</v>
      </c>
      <c r="U351" t="s">
        <v>3186</v>
      </c>
      <c r="V351" t="s">
        <v>69</v>
      </c>
      <c r="W351" t="s">
        <v>69</v>
      </c>
      <c r="X351" t="s">
        <v>69</v>
      </c>
      <c r="Y351" t="s">
        <v>69</v>
      </c>
      <c r="Z351" t="s">
        <v>69</v>
      </c>
      <c r="AA351" t="s">
        <v>3187</v>
      </c>
      <c r="AB351" t="s">
        <v>69</v>
      </c>
      <c r="AC351" t="s">
        <v>69</v>
      </c>
      <c r="AD351" t="s">
        <v>69</v>
      </c>
      <c r="AE351" t="s">
        <v>69</v>
      </c>
      <c r="AF351">
        <v>8</v>
      </c>
      <c r="AG351">
        <v>9</v>
      </c>
      <c r="AH351" t="s">
        <v>69</v>
      </c>
      <c r="AI351" t="s">
        <v>69</v>
      </c>
      <c r="AJ351" t="s">
        <v>69</v>
      </c>
      <c r="AK351" t="s">
        <v>69</v>
      </c>
      <c r="AL351" t="s">
        <v>69</v>
      </c>
      <c r="AM351" t="s">
        <v>69</v>
      </c>
      <c r="AN351" t="s">
        <v>69</v>
      </c>
      <c r="AO351" t="s">
        <v>69</v>
      </c>
      <c r="AP351" t="s">
        <v>69</v>
      </c>
      <c r="AQ351" t="s">
        <v>69</v>
      </c>
      <c r="AR351" t="s">
        <v>104</v>
      </c>
      <c r="AS351">
        <v>2013</v>
      </c>
      <c r="AT351">
        <v>40</v>
      </c>
      <c r="AU351">
        <v>12</v>
      </c>
      <c r="AV351" t="s">
        <v>69</v>
      </c>
      <c r="AW351" t="s">
        <v>69</v>
      </c>
      <c r="AX351" t="s">
        <v>69</v>
      </c>
      <c r="AY351" t="s">
        <v>69</v>
      </c>
      <c r="AZ351">
        <v>6843</v>
      </c>
      <c r="BA351">
        <v>6853</v>
      </c>
      <c r="BB351" t="s">
        <v>69</v>
      </c>
      <c r="BC351" t="s">
        <v>3188</v>
      </c>
      <c r="BD351" t="s">
        <v>69</v>
      </c>
      <c r="BE351" t="s">
        <v>69</v>
      </c>
      <c r="BF351" t="s">
        <v>69</v>
      </c>
      <c r="BG351" t="s">
        <v>69</v>
      </c>
      <c r="BH351" t="s">
        <v>69</v>
      </c>
      <c r="BI351" t="s">
        <v>69</v>
      </c>
      <c r="BJ351" t="s">
        <v>3189</v>
      </c>
      <c r="BK351" t="s">
        <v>69</v>
      </c>
      <c r="BL351" t="s">
        <v>69</v>
      </c>
      <c r="BM351" t="s">
        <v>69</v>
      </c>
      <c r="BN351" t="s">
        <v>69</v>
      </c>
      <c r="BO351" t="s">
        <v>69</v>
      </c>
      <c r="BP351" t="s">
        <v>69</v>
      </c>
    </row>
    <row r="352" spans="1:68" x14ac:dyDescent="0.25">
      <c r="A352" t="s">
        <v>67</v>
      </c>
      <c r="B352" t="s">
        <v>3190</v>
      </c>
      <c r="C352" t="s">
        <v>69</v>
      </c>
      <c r="D352" t="s">
        <v>69</v>
      </c>
      <c r="E352" t="s">
        <v>69</v>
      </c>
      <c r="F352" t="s">
        <v>3191</v>
      </c>
      <c r="G352" t="s">
        <v>69</v>
      </c>
      <c r="H352" t="s">
        <v>69</v>
      </c>
      <c r="I352" t="s">
        <v>3192</v>
      </c>
      <c r="J352" t="s">
        <v>1267</v>
      </c>
      <c r="K352" t="s">
        <v>69</v>
      </c>
      <c r="L352" t="s">
        <v>69</v>
      </c>
      <c r="M352" t="s">
        <v>69</v>
      </c>
      <c r="N352" t="s">
        <v>69</v>
      </c>
      <c r="O352" t="s">
        <v>69</v>
      </c>
      <c r="P352" t="s">
        <v>69</v>
      </c>
      <c r="Q352" t="s">
        <v>69</v>
      </c>
      <c r="R352" t="s">
        <v>69</v>
      </c>
      <c r="S352" t="s">
        <v>69</v>
      </c>
      <c r="T352" t="s">
        <v>69</v>
      </c>
      <c r="U352" t="s">
        <v>3193</v>
      </c>
      <c r="V352" t="s">
        <v>69</v>
      </c>
      <c r="W352" t="s">
        <v>69</v>
      </c>
      <c r="X352" t="s">
        <v>69</v>
      </c>
      <c r="Y352" t="s">
        <v>69</v>
      </c>
      <c r="Z352" t="s">
        <v>3194</v>
      </c>
      <c r="AA352" t="s">
        <v>3195</v>
      </c>
      <c r="AB352" t="s">
        <v>69</v>
      </c>
      <c r="AC352" t="s">
        <v>69</v>
      </c>
      <c r="AD352" t="s">
        <v>69</v>
      </c>
      <c r="AE352" t="s">
        <v>69</v>
      </c>
      <c r="AF352">
        <v>56</v>
      </c>
      <c r="AG352">
        <v>56</v>
      </c>
      <c r="AH352" t="s">
        <v>69</v>
      </c>
      <c r="AI352" t="s">
        <v>69</v>
      </c>
      <c r="AJ352" t="s">
        <v>69</v>
      </c>
      <c r="AK352" t="s">
        <v>69</v>
      </c>
      <c r="AL352" t="s">
        <v>69</v>
      </c>
      <c r="AM352" t="s">
        <v>69</v>
      </c>
      <c r="AN352" t="s">
        <v>69</v>
      </c>
      <c r="AO352" t="s">
        <v>69</v>
      </c>
      <c r="AP352" t="s">
        <v>69</v>
      </c>
      <c r="AQ352" t="s">
        <v>69</v>
      </c>
      <c r="AR352" t="s">
        <v>3196</v>
      </c>
      <c r="AS352">
        <v>2013</v>
      </c>
      <c r="AT352">
        <v>8</v>
      </c>
      <c r="AU352">
        <v>11</v>
      </c>
      <c r="AV352" t="s">
        <v>69</v>
      </c>
      <c r="AW352" t="s">
        <v>69</v>
      </c>
      <c r="AX352" t="s">
        <v>69</v>
      </c>
      <c r="AY352" t="s">
        <v>69</v>
      </c>
      <c r="AZ352" t="s">
        <v>69</v>
      </c>
      <c r="BA352" t="s">
        <v>69</v>
      </c>
      <c r="BB352" t="s">
        <v>3197</v>
      </c>
      <c r="BC352" t="s">
        <v>3198</v>
      </c>
      <c r="BD352" t="s">
        <v>69</v>
      </c>
      <c r="BE352" t="s">
        <v>69</v>
      </c>
      <c r="BF352" t="s">
        <v>69</v>
      </c>
      <c r="BG352" t="s">
        <v>69</v>
      </c>
      <c r="BH352" t="s">
        <v>69</v>
      </c>
      <c r="BI352" t="s">
        <v>69</v>
      </c>
      <c r="BJ352" t="s">
        <v>3199</v>
      </c>
      <c r="BK352">
        <v>24236171</v>
      </c>
      <c r="BL352" t="s">
        <v>858</v>
      </c>
      <c r="BM352" t="s">
        <v>69</v>
      </c>
      <c r="BN352" t="s">
        <v>69</v>
      </c>
      <c r="BO352" t="s">
        <v>69</v>
      </c>
      <c r="BP352" t="s">
        <v>69</v>
      </c>
    </row>
    <row r="353" spans="1:68" x14ac:dyDescent="0.25">
      <c r="A353" t="s">
        <v>67</v>
      </c>
      <c r="B353" t="s">
        <v>3200</v>
      </c>
      <c r="C353" t="s">
        <v>69</v>
      </c>
      <c r="D353" t="s">
        <v>69</v>
      </c>
      <c r="E353" t="s">
        <v>69</v>
      </c>
      <c r="F353" t="s">
        <v>3201</v>
      </c>
      <c r="G353" t="s">
        <v>69</v>
      </c>
      <c r="H353" t="s">
        <v>69</v>
      </c>
      <c r="I353" t="s">
        <v>3202</v>
      </c>
      <c r="J353" t="s">
        <v>386</v>
      </c>
      <c r="K353" t="s">
        <v>69</v>
      </c>
      <c r="L353" t="s">
        <v>69</v>
      </c>
      <c r="M353" t="s">
        <v>69</v>
      </c>
      <c r="N353" t="s">
        <v>69</v>
      </c>
      <c r="O353" t="s">
        <v>69</v>
      </c>
      <c r="P353" t="s">
        <v>69</v>
      </c>
      <c r="Q353" t="s">
        <v>69</v>
      </c>
      <c r="R353" t="s">
        <v>69</v>
      </c>
      <c r="S353" t="s">
        <v>69</v>
      </c>
      <c r="T353" t="s">
        <v>3203</v>
      </c>
      <c r="U353" t="s">
        <v>3204</v>
      </c>
      <c r="V353" t="s">
        <v>69</v>
      </c>
      <c r="W353" t="s">
        <v>69</v>
      </c>
      <c r="X353" t="s">
        <v>69</v>
      </c>
      <c r="Y353" t="s">
        <v>69</v>
      </c>
      <c r="Z353" t="s">
        <v>69</v>
      </c>
      <c r="AA353" t="s">
        <v>69</v>
      </c>
      <c r="AB353" t="s">
        <v>69</v>
      </c>
      <c r="AC353" t="s">
        <v>69</v>
      </c>
      <c r="AD353" t="s">
        <v>69</v>
      </c>
      <c r="AE353" t="s">
        <v>69</v>
      </c>
      <c r="AF353">
        <v>59</v>
      </c>
      <c r="AG353">
        <v>60</v>
      </c>
      <c r="AH353" t="s">
        <v>69</v>
      </c>
      <c r="AI353" t="s">
        <v>69</v>
      </c>
      <c r="AJ353" t="s">
        <v>69</v>
      </c>
      <c r="AK353" t="s">
        <v>69</v>
      </c>
      <c r="AL353" t="s">
        <v>69</v>
      </c>
      <c r="AM353" t="s">
        <v>69</v>
      </c>
      <c r="AN353" t="s">
        <v>69</v>
      </c>
      <c r="AO353" t="s">
        <v>69</v>
      </c>
      <c r="AP353" t="s">
        <v>69</v>
      </c>
      <c r="AQ353" t="s">
        <v>69</v>
      </c>
      <c r="AR353" t="s">
        <v>240</v>
      </c>
      <c r="AS353">
        <v>2013</v>
      </c>
      <c r="AT353">
        <v>67</v>
      </c>
      <c r="AU353">
        <v>11</v>
      </c>
      <c r="AV353" t="s">
        <v>69</v>
      </c>
      <c r="AW353" t="s">
        <v>69</v>
      </c>
      <c r="AX353" t="s">
        <v>69</v>
      </c>
      <c r="AY353" t="s">
        <v>69</v>
      </c>
      <c r="AZ353">
        <v>3274</v>
      </c>
      <c r="BA353">
        <v>3289</v>
      </c>
      <c r="BB353" t="s">
        <v>69</v>
      </c>
      <c r="BC353" t="s">
        <v>3205</v>
      </c>
      <c r="BD353" t="s">
        <v>69</v>
      </c>
      <c r="BE353" t="s">
        <v>69</v>
      </c>
      <c r="BF353" t="s">
        <v>69</v>
      </c>
      <c r="BG353" t="s">
        <v>69</v>
      </c>
      <c r="BH353" t="s">
        <v>69</v>
      </c>
      <c r="BI353" t="s">
        <v>69</v>
      </c>
      <c r="BJ353" t="s">
        <v>3206</v>
      </c>
      <c r="BK353">
        <v>24152007</v>
      </c>
      <c r="BL353" t="s">
        <v>1464</v>
      </c>
      <c r="BM353" t="s">
        <v>69</v>
      </c>
      <c r="BN353" t="s">
        <v>69</v>
      </c>
      <c r="BO353" t="s">
        <v>69</v>
      </c>
      <c r="BP353" t="s">
        <v>69</v>
      </c>
    </row>
    <row r="354" spans="1:68" x14ac:dyDescent="0.25">
      <c r="A354" t="s">
        <v>67</v>
      </c>
      <c r="B354" t="s">
        <v>3207</v>
      </c>
      <c r="C354" t="s">
        <v>69</v>
      </c>
      <c r="D354" t="s">
        <v>69</v>
      </c>
      <c r="E354" t="s">
        <v>69</v>
      </c>
      <c r="F354" t="s">
        <v>3208</v>
      </c>
      <c r="G354" t="s">
        <v>69</v>
      </c>
      <c r="H354" t="s">
        <v>69</v>
      </c>
      <c r="I354" t="s">
        <v>3209</v>
      </c>
      <c r="J354" t="s">
        <v>206</v>
      </c>
      <c r="K354" t="s">
        <v>69</v>
      </c>
      <c r="L354" t="s">
        <v>69</v>
      </c>
      <c r="M354" t="s">
        <v>69</v>
      </c>
      <c r="N354" t="s">
        <v>69</v>
      </c>
      <c r="O354" t="s">
        <v>69</v>
      </c>
      <c r="P354" t="s">
        <v>69</v>
      </c>
      <c r="Q354" t="s">
        <v>69</v>
      </c>
      <c r="R354" t="s">
        <v>69</v>
      </c>
      <c r="S354" t="s">
        <v>69</v>
      </c>
      <c r="T354" t="s">
        <v>3210</v>
      </c>
      <c r="U354" t="s">
        <v>3211</v>
      </c>
      <c r="V354" t="s">
        <v>69</v>
      </c>
      <c r="W354" t="s">
        <v>69</v>
      </c>
      <c r="X354" t="s">
        <v>69</v>
      </c>
      <c r="Y354" t="s">
        <v>69</v>
      </c>
      <c r="Z354" t="s">
        <v>3212</v>
      </c>
      <c r="AA354" t="s">
        <v>3213</v>
      </c>
      <c r="AB354" t="s">
        <v>69</v>
      </c>
      <c r="AC354" t="s">
        <v>69</v>
      </c>
      <c r="AD354" t="s">
        <v>69</v>
      </c>
      <c r="AE354" t="s">
        <v>69</v>
      </c>
      <c r="AF354">
        <v>28</v>
      </c>
      <c r="AG354">
        <v>29</v>
      </c>
      <c r="AH354" t="s">
        <v>69</v>
      </c>
      <c r="AI354" t="s">
        <v>69</v>
      </c>
      <c r="AJ354" t="s">
        <v>69</v>
      </c>
      <c r="AK354" t="s">
        <v>69</v>
      </c>
      <c r="AL354" t="s">
        <v>69</v>
      </c>
      <c r="AM354" t="s">
        <v>69</v>
      </c>
      <c r="AN354" t="s">
        <v>69</v>
      </c>
      <c r="AO354" t="s">
        <v>69</v>
      </c>
      <c r="AP354" t="s">
        <v>69</v>
      </c>
      <c r="AQ354" t="s">
        <v>69</v>
      </c>
      <c r="AR354" t="s">
        <v>240</v>
      </c>
      <c r="AS354">
        <v>2013</v>
      </c>
      <c r="AT354">
        <v>3</v>
      </c>
      <c r="AU354">
        <v>13</v>
      </c>
      <c r="AV354" t="s">
        <v>69</v>
      </c>
      <c r="AW354" t="s">
        <v>69</v>
      </c>
      <c r="AX354" t="s">
        <v>69</v>
      </c>
      <c r="AY354" t="s">
        <v>69</v>
      </c>
      <c r="AZ354">
        <v>4388</v>
      </c>
      <c r="BA354">
        <v>4400</v>
      </c>
      <c r="BB354" t="s">
        <v>69</v>
      </c>
      <c r="BC354" t="s">
        <v>3214</v>
      </c>
      <c r="BD354" t="s">
        <v>69</v>
      </c>
      <c r="BE354" t="s">
        <v>69</v>
      </c>
      <c r="BF354" t="s">
        <v>69</v>
      </c>
      <c r="BG354" t="s">
        <v>69</v>
      </c>
      <c r="BH354" t="s">
        <v>69</v>
      </c>
      <c r="BI354" t="s">
        <v>69</v>
      </c>
      <c r="BJ354" t="s">
        <v>3215</v>
      </c>
      <c r="BK354">
        <v>24340180</v>
      </c>
      <c r="BL354" t="s">
        <v>88</v>
      </c>
      <c r="BM354" t="s">
        <v>69</v>
      </c>
      <c r="BN354" t="s">
        <v>69</v>
      </c>
      <c r="BO354" t="s">
        <v>69</v>
      </c>
      <c r="BP354" t="s">
        <v>69</v>
      </c>
    </row>
    <row r="355" spans="1:68" x14ac:dyDescent="0.25">
      <c r="A355" t="s">
        <v>67</v>
      </c>
      <c r="B355" t="s">
        <v>3216</v>
      </c>
      <c r="C355" t="s">
        <v>69</v>
      </c>
      <c r="D355" t="s">
        <v>69</v>
      </c>
      <c r="E355" t="s">
        <v>69</v>
      </c>
      <c r="F355" t="s">
        <v>3217</v>
      </c>
      <c r="G355" t="s">
        <v>69</v>
      </c>
      <c r="H355" t="s">
        <v>69</v>
      </c>
      <c r="I355" t="s">
        <v>3218</v>
      </c>
      <c r="J355" t="s">
        <v>454</v>
      </c>
      <c r="K355" t="s">
        <v>69</v>
      </c>
      <c r="L355" t="s">
        <v>69</v>
      </c>
      <c r="M355" t="s">
        <v>69</v>
      </c>
      <c r="N355" t="s">
        <v>69</v>
      </c>
      <c r="O355" t="s">
        <v>69</v>
      </c>
      <c r="P355" t="s">
        <v>69</v>
      </c>
      <c r="Q355" t="s">
        <v>69</v>
      </c>
      <c r="R355" t="s">
        <v>69</v>
      </c>
      <c r="S355" t="s">
        <v>69</v>
      </c>
      <c r="T355" t="s">
        <v>69</v>
      </c>
      <c r="U355" t="s">
        <v>3219</v>
      </c>
      <c r="V355" t="s">
        <v>69</v>
      </c>
      <c r="W355" t="s">
        <v>69</v>
      </c>
      <c r="X355" t="s">
        <v>69</v>
      </c>
      <c r="Y355" t="s">
        <v>69</v>
      </c>
      <c r="Z355" t="s">
        <v>3220</v>
      </c>
      <c r="AA355" t="s">
        <v>3221</v>
      </c>
      <c r="AB355" t="s">
        <v>69</v>
      </c>
      <c r="AC355" t="s">
        <v>69</v>
      </c>
      <c r="AD355" t="s">
        <v>69</v>
      </c>
      <c r="AE355" t="s">
        <v>69</v>
      </c>
      <c r="AF355">
        <v>78</v>
      </c>
      <c r="AG355">
        <v>81</v>
      </c>
      <c r="AH355" t="s">
        <v>69</v>
      </c>
      <c r="AI355" t="s">
        <v>69</v>
      </c>
      <c r="AJ355" t="s">
        <v>69</v>
      </c>
      <c r="AK355" t="s">
        <v>69</v>
      </c>
      <c r="AL355" t="s">
        <v>69</v>
      </c>
      <c r="AM355" t="s">
        <v>69</v>
      </c>
      <c r="AN355" t="s">
        <v>69</v>
      </c>
      <c r="AO355" t="s">
        <v>69</v>
      </c>
      <c r="AP355" t="s">
        <v>69</v>
      </c>
      <c r="AQ355" t="s">
        <v>69</v>
      </c>
      <c r="AR355" t="s">
        <v>240</v>
      </c>
      <c r="AS355">
        <v>2013</v>
      </c>
      <c r="AT355">
        <v>9</v>
      </c>
      <c r="AU355">
        <v>11</v>
      </c>
      <c r="AV355" t="s">
        <v>69</v>
      </c>
      <c r="AW355" t="s">
        <v>69</v>
      </c>
      <c r="AX355" t="s">
        <v>69</v>
      </c>
      <c r="AY355" t="s">
        <v>69</v>
      </c>
      <c r="AZ355" t="s">
        <v>69</v>
      </c>
      <c r="BA355" t="s">
        <v>69</v>
      </c>
      <c r="BB355" t="s">
        <v>3222</v>
      </c>
      <c r="BC355" t="s">
        <v>3223</v>
      </c>
      <c r="BD355" t="s">
        <v>69</v>
      </c>
      <c r="BE355" t="s">
        <v>69</v>
      </c>
      <c r="BF355" t="s">
        <v>69</v>
      </c>
      <c r="BG355" t="s">
        <v>69</v>
      </c>
      <c r="BH355" t="s">
        <v>69</v>
      </c>
      <c r="BI355" t="s">
        <v>69</v>
      </c>
      <c r="BJ355" t="s">
        <v>3224</v>
      </c>
      <c r="BK355">
        <v>24244198</v>
      </c>
      <c r="BL355" t="s">
        <v>88</v>
      </c>
      <c r="BM355" t="s">
        <v>69</v>
      </c>
      <c r="BN355" t="s">
        <v>69</v>
      </c>
      <c r="BO355" t="s">
        <v>69</v>
      </c>
      <c r="BP355" t="s">
        <v>69</v>
      </c>
    </row>
    <row r="356" spans="1:68" x14ac:dyDescent="0.25">
      <c r="A356" t="s">
        <v>67</v>
      </c>
      <c r="B356" t="s">
        <v>3225</v>
      </c>
      <c r="C356" t="s">
        <v>69</v>
      </c>
      <c r="D356" t="s">
        <v>69</v>
      </c>
      <c r="E356" t="s">
        <v>69</v>
      </c>
      <c r="F356" t="s">
        <v>3226</v>
      </c>
      <c r="G356" t="s">
        <v>69</v>
      </c>
      <c r="H356" t="s">
        <v>69</v>
      </c>
      <c r="I356" t="s">
        <v>3227</v>
      </c>
      <c r="J356" t="s">
        <v>72</v>
      </c>
      <c r="K356" t="s">
        <v>69</v>
      </c>
      <c r="L356" t="s">
        <v>69</v>
      </c>
      <c r="M356" t="s">
        <v>69</v>
      </c>
      <c r="N356" t="s">
        <v>69</v>
      </c>
      <c r="O356" t="s">
        <v>69</v>
      </c>
      <c r="P356" t="s">
        <v>69</v>
      </c>
      <c r="Q356" t="s">
        <v>69</v>
      </c>
      <c r="R356" t="s">
        <v>69</v>
      </c>
      <c r="S356" t="s">
        <v>69</v>
      </c>
      <c r="T356" t="s">
        <v>3228</v>
      </c>
      <c r="U356" t="s">
        <v>3229</v>
      </c>
      <c r="V356" t="s">
        <v>69</v>
      </c>
      <c r="W356" t="s">
        <v>69</v>
      </c>
      <c r="X356" t="s">
        <v>69</v>
      </c>
      <c r="Y356" t="s">
        <v>69</v>
      </c>
      <c r="Z356" t="s">
        <v>3230</v>
      </c>
      <c r="AA356" t="s">
        <v>3231</v>
      </c>
      <c r="AB356" t="s">
        <v>69</v>
      </c>
      <c r="AC356" t="s">
        <v>69</v>
      </c>
      <c r="AD356" t="s">
        <v>69</v>
      </c>
      <c r="AE356" t="s">
        <v>69</v>
      </c>
      <c r="AF356">
        <v>15</v>
      </c>
      <c r="AG356">
        <v>16</v>
      </c>
      <c r="AH356" t="s">
        <v>69</v>
      </c>
      <c r="AI356" t="s">
        <v>69</v>
      </c>
      <c r="AJ356" t="s">
        <v>69</v>
      </c>
      <c r="AK356" t="s">
        <v>69</v>
      </c>
      <c r="AL356" t="s">
        <v>69</v>
      </c>
      <c r="AM356" t="s">
        <v>69</v>
      </c>
      <c r="AN356" t="s">
        <v>69</v>
      </c>
      <c r="AO356" t="s">
        <v>69</v>
      </c>
      <c r="AP356" t="s">
        <v>69</v>
      </c>
      <c r="AQ356" t="s">
        <v>69</v>
      </c>
      <c r="AR356" t="s">
        <v>168</v>
      </c>
      <c r="AS356">
        <v>2013</v>
      </c>
      <c r="AT356">
        <v>22</v>
      </c>
      <c r="AU356">
        <v>19</v>
      </c>
      <c r="AV356" t="s">
        <v>69</v>
      </c>
      <c r="AW356" t="s">
        <v>69</v>
      </c>
      <c r="AX356" t="s">
        <v>69</v>
      </c>
      <c r="AY356" t="s">
        <v>69</v>
      </c>
      <c r="AZ356">
        <v>4829</v>
      </c>
      <c r="BA356">
        <v>4841</v>
      </c>
      <c r="BB356" t="s">
        <v>69</v>
      </c>
      <c r="BC356" t="s">
        <v>3232</v>
      </c>
      <c r="BD356" t="s">
        <v>69</v>
      </c>
      <c r="BE356" t="s">
        <v>69</v>
      </c>
      <c r="BF356" t="s">
        <v>69</v>
      </c>
      <c r="BG356" t="s">
        <v>69</v>
      </c>
      <c r="BH356" t="s">
        <v>69</v>
      </c>
      <c r="BI356" t="s">
        <v>69</v>
      </c>
      <c r="BJ356" t="s">
        <v>3233</v>
      </c>
      <c r="BK356">
        <v>23962158</v>
      </c>
      <c r="BL356" t="s">
        <v>69</v>
      </c>
      <c r="BM356" t="s">
        <v>69</v>
      </c>
      <c r="BN356" t="s">
        <v>69</v>
      </c>
      <c r="BO356" t="s">
        <v>69</v>
      </c>
      <c r="BP356" t="s">
        <v>69</v>
      </c>
    </row>
    <row r="357" spans="1:68" x14ac:dyDescent="0.25">
      <c r="A357" t="s">
        <v>67</v>
      </c>
      <c r="B357" t="s">
        <v>3234</v>
      </c>
      <c r="C357" t="s">
        <v>69</v>
      </c>
      <c r="D357" t="s">
        <v>69</v>
      </c>
      <c r="E357" t="s">
        <v>69</v>
      </c>
      <c r="F357" t="s">
        <v>3235</v>
      </c>
      <c r="G357" t="s">
        <v>69</v>
      </c>
      <c r="H357" t="s">
        <v>69</v>
      </c>
      <c r="I357" t="s">
        <v>3236</v>
      </c>
      <c r="J357" t="s">
        <v>3237</v>
      </c>
      <c r="K357" t="s">
        <v>69</v>
      </c>
      <c r="L357" t="s">
        <v>69</v>
      </c>
      <c r="M357" t="s">
        <v>69</v>
      </c>
      <c r="N357" t="s">
        <v>69</v>
      </c>
      <c r="O357" t="s">
        <v>69</v>
      </c>
      <c r="P357" t="s">
        <v>69</v>
      </c>
      <c r="Q357" t="s">
        <v>69</v>
      </c>
      <c r="R357" t="s">
        <v>69</v>
      </c>
      <c r="S357" t="s">
        <v>69</v>
      </c>
      <c r="T357" t="s">
        <v>3238</v>
      </c>
      <c r="U357" t="s">
        <v>3239</v>
      </c>
      <c r="V357" t="s">
        <v>69</v>
      </c>
      <c r="W357" t="s">
        <v>69</v>
      </c>
      <c r="X357" t="s">
        <v>69</v>
      </c>
      <c r="Y357" t="s">
        <v>69</v>
      </c>
      <c r="Z357" t="s">
        <v>3240</v>
      </c>
      <c r="AA357" t="s">
        <v>69</v>
      </c>
      <c r="AB357" t="s">
        <v>69</v>
      </c>
      <c r="AC357" t="s">
        <v>69</v>
      </c>
      <c r="AD357" t="s">
        <v>69</v>
      </c>
      <c r="AE357" t="s">
        <v>69</v>
      </c>
      <c r="AF357">
        <v>6</v>
      </c>
      <c r="AG357">
        <v>7</v>
      </c>
      <c r="AH357" t="s">
        <v>69</v>
      </c>
      <c r="AI357" t="s">
        <v>69</v>
      </c>
      <c r="AJ357" t="s">
        <v>69</v>
      </c>
      <c r="AK357" t="s">
        <v>69</v>
      </c>
      <c r="AL357" t="s">
        <v>69</v>
      </c>
      <c r="AM357" t="s">
        <v>69</v>
      </c>
      <c r="AN357" t="s">
        <v>69</v>
      </c>
      <c r="AO357" t="s">
        <v>69</v>
      </c>
      <c r="AP357" t="s">
        <v>69</v>
      </c>
      <c r="AQ357" t="s">
        <v>69</v>
      </c>
      <c r="AR357" t="s">
        <v>168</v>
      </c>
      <c r="AS357">
        <v>2013</v>
      </c>
      <c r="AT357">
        <v>59</v>
      </c>
      <c r="AU357">
        <v>5</v>
      </c>
      <c r="AV357" t="s">
        <v>69</v>
      </c>
      <c r="AW357" t="s">
        <v>69</v>
      </c>
      <c r="AX357" t="s">
        <v>69</v>
      </c>
      <c r="AY357" t="s">
        <v>69</v>
      </c>
      <c r="AZ357">
        <v>613</v>
      </c>
      <c r="BA357">
        <v>627</v>
      </c>
      <c r="BB357" t="s">
        <v>69</v>
      </c>
      <c r="BC357" t="s">
        <v>3241</v>
      </c>
      <c r="BD357" t="s">
        <v>69</v>
      </c>
      <c r="BE357" t="s">
        <v>69</v>
      </c>
      <c r="BF357" t="s">
        <v>69</v>
      </c>
      <c r="BG357" t="s">
        <v>69</v>
      </c>
      <c r="BH357" t="s">
        <v>69</v>
      </c>
      <c r="BI357" t="s">
        <v>69</v>
      </c>
      <c r="BJ357" t="s">
        <v>3242</v>
      </c>
      <c r="BK357" t="s">
        <v>69</v>
      </c>
      <c r="BL357" t="s">
        <v>69</v>
      </c>
      <c r="BM357" t="s">
        <v>69</v>
      </c>
      <c r="BN357" t="s">
        <v>69</v>
      </c>
      <c r="BO357" t="s">
        <v>69</v>
      </c>
      <c r="BP357" t="s">
        <v>69</v>
      </c>
    </row>
    <row r="358" spans="1:68" x14ac:dyDescent="0.25">
      <c r="A358" t="s">
        <v>67</v>
      </c>
      <c r="B358" t="s">
        <v>3243</v>
      </c>
      <c r="C358" t="s">
        <v>69</v>
      </c>
      <c r="D358" t="s">
        <v>69</v>
      </c>
      <c r="E358" t="s">
        <v>69</v>
      </c>
      <c r="F358" t="s">
        <v>3244</v>
      </c>
      <c r="G358" t="s">
        <v>69</v>
      </c>
      <c r="H358" t="s">
        <v>69</v>
      </c>
      <c r="I358" t="s">
        <v>3245</v>
      </c>
      <c r="J358" t="s">
        <v>72</v>
      </c>
      <c r="K358" t="s">
        <v>69</v>
      </c>
      <c r="L358" t="s">
        <v>69</v>
      </c>
      <c r="M358" t="s">
        <v>69</v>
      </c>
      <c r="N358" t="s">
        <v>69</v>
      </c>
      <c r="O358" t="s">
        <v>69</v>
      </c>
      <c r="P358" t="s">
        <v>69</v>
      </c>
      <c r="Q358" t="s">
        <v>69</v>
      </c>
      <c r="R358" t="s">
        <v>69</v>
      </c>
      <c r="S358" t="s">
        <v>69</v>
      </c>
      <c r="T358" t="s">
        <v>3246</v>
      </c>
      <c r="U358" t="s">
        <v>3247</v>
      </c>
      <c r="V358" t="s">
        <v>69</v>
      </c>
      <c r="W358" t="s">
        <v>69</v>
      </c>
      <c r="X358" t="s">
        <v>69</v>
      </c>
      <c r="Y358" t="s">
        <v>69</v>
      </c>
      <c r="Z358" t="s">
        <v>3248</v>
      </c>
      <c r="AA358" t="s">
        <v>3249</v>
      </c>
      <c r="AB358" t="s">
        <v>69</v>
      </c>
      <c r="AC358" t="s">
        <v>69</v>
      </c>
      <c r="AD358" t="s">
        <v>69</v>
      </c>
      <c r="AE358" t="s">
        <v>69</v>
      </c>
      <c r="AF358">
        <v>65</v>
      </c>
      <c r="AG358">
        <v>66</v>
      </c>
      <c r="AH358" t="s">
        <v>69</v>
      </c>
      <c r="AI358" t="s">
        <v>69</v>
      </c>
      <c r="AJ358" t="s">
        <v>69</v>
      </c>
      <c r="AK358" t="s">
        <v>69</v>
      </c>
      <c r="AL358" t="s">
        <v>69</v>
      </c>
      <c r="AM358" t="s">
        <v>69</v>
      </c>
      <c r="AN358" t="s">
        <v>69</v>
      </c>
      <c r="AO358" t="s">
        <v>69</v>
      </c>
      <c r="AP358" t="s">
        <v>69</v>
      </c>
      <c r="AQ358" t="s">
        <v>69</v>
      </c>
      <c r="AR358" t="s">
        <v>168</v>
      </c>
      <c r="AS358">
        <v>2013</v>
      </c>
      <c r="AT358">
        <v>22</v>
      </c>
      <c r="AU358">
        <v>20</v>
      </c>
      <c r="AV358" t="s">
        <v>69</v>
      </c>
      <c r="AW358" t="s">
        <v>69</v>
      </c>
      <c r="AX358" t="s">
        <v>69</v>
      </c>
      <c r="AY358" t="s">
        <v>69</v>
      </c>
      <c r="AZ358">
        <v>5205</v>
      </c>
      <c r="BA358">
        <v>5220</v>
      </c>
      <c r="BB358" t="s">
        <v>69</v>
      </c>
      <c r="BC358" t="s">
        <v>3250</v>
      </c>
      <c r="BD358" t="s">
        <v>69</v>
      </c>
      <c r="BE358" t="s">
        <v>69</v>
      </c>
      <c r="BF358" t="s">
        <v>69</v>
      </c>
      <c r="BG358" t="s">
        <v>69</v>
      </c>
      <c r="BH358" t="s">
        <v>69</v>
      </c>
      <c r="BI358" t="s">
        <v>69</v>
      </c>
      <c r="BJ358" t="s">
        <v>3251</v>
      </c>
      <c r="BK358">
        <v>23998800</v>
      </c>
      <c r="BL358" t="s">
        <v>134</v>
      </c>
      <c r="BM358" t="s">
        <v>69</v>
      </c>
      <c r="BN358" t="s">
        <v>69</v>
      </c>
      <c r="BO358" t="s">
        <v>69</v>
      </c>
      <c r="BP358" t="s">
        <v>69</v>
      </c>
    </row>
    <row r="359" spans="1:68" x14ac:dyDescent="0.25">
      <c r="A359" t="s">
        <v>67</v>
      </c>
      <c r="B359" t="s">
        <v>3252</v>
      </c>
      <c r="C359" t="s">
        <v>69</v>
      </c>
      <c r="D359" t="s">
        <v>69</v>
      </c>
      <c r="E359" t="s">
        <v>69</v>
      </c>
      <c r="F359" t="s">
        <v>3253</v>
      </c>
      <c r="G359" t="s">
        <v>69</v>
      </c>
      <c r="H359" t="s">
        <v>69</v>
      </c>
      <c r="I359" t="s">
        <v>3254</v>
      </c>
      <c r="J359" t="s">
        <v>3255</v>
      </c>
      <c r="K359" t="s">
        <v>69</v>
      </c>
      <c r="L359" t="s">
        <v>69</v>
      </c>
      <c r="M359" t="s">
        <v>69</v>
      </c>
      <c r="N359" t="s">
        <v>69</v>
      </c>
      <c r="O359" t="s">
        <v>69</v>
      </c>
      <c r="P359" t="s">
        <v>69</v>
      </c>
      <c r="Q359" t="s">
        <v>69</v>
      </c>
      <c r="R359" t="s">
        <v>69</v>
      </c>
      <c r="S359" t="s">
        <v>69</v>
      </c>
      <c r="T359" t="s">
        <v>3256</v>
      </c>
      <c r="U359" t="s">
        <v>3257</v>
      </c>
      <c r="V359" t="s">
        <v>69</v>
      </c>
      <c r="W359" t="s">
        <v>69</v>
      </c>
      <c r="X359" t="s">
        <v>69</v>
      </c>
      <c r="Y359" t="s">
        <v>69</v>
      </c>
      <c r="Z359" t="s">
        <v>3258</v>
      </c>
      <c r="AA359" t="s">
        <v>3259</v>
      </c>
      <c r="AB359" t="s">
        <v>69</v>
      </c>
      <c r="AC359" t="s">
        <v>69</v>
      </c>
      <c r="AD359" t="s">
        <v>69</v>
      </c>
      <c r="AE359" t="s">
        <v>69</v>
      </c>
      <c r="AF359">
        <v>0</v>
      </c>
      <c r="AG359">
        <v>0</v>
      </c>
      <c r="AH359" t="s">
        <v>69</v>
      </c>
      <c r="AI359" t="s">
        <v>69</v>
      </c>
      <c r="AJ359" t="s">
        <v>69</v>
      </c>
      <c r="AK359" t="s">
        <v>69</v>
      </c>
      <c r="AL359" t="s">
        <v>69</v>
      </c>
      <c r="AM359" t="s">
        <v>69</v>
      </c>
      <c r="AN359" t="s">
        <v>69</v>
      </c>
      <c r="AO359" t="s">
        <v>69</v>
      </c>
      <c r="AP359" t="s">
        <v>69</v>
      </c>
      <c r="AQ359" t="s">
        <v>69</v>
      </c>
      <c r="AR359" t="s">
        <v>3260</v>
      </c>
      <c r="AS359">
        <v>2013</v>
      </c>
      <c r="AT359">
        <v>10</v>
      </c>
      <c r="AU359">
        <v>5</v>
      </c>
      <c r="AV359" t="s">
        <v>69</v>
      </c>
      <c r="AW359" t="s">
        <v>69</v>
      </c>
      <c r="AX359" t="s">
        <v>69</v>
      </c>
      <c r="AY359" t="s">
        <v>69</v>
      </c>
      <c r="AZ359">
        <v>1137</v>
      </c>
      <c r="BA359">
        <v>1149</v>
      </c>
      <c r="BB359" t="s">
        <v>69</v>
      </c>
      <c r="BC359" t="s">
        <v>3261</v>
      </c>
      <c r="BD359" t="s">
        <v>69</v>
      </c>
      <c r="BE359" t="s">
        <v>69</v>
      </c>
      <c r="BF359" t="s">
        <v>69</v>
      </c>
      <c r="BG359" t="s">
        <v>69</v>
      </c>
      <c r="BH359" t="s">
        <v>69</v>
      </c>
      <c r="BI359" t="s">
        <v>69</v>
      </c>
      <c r="BJ359" t="s">
        <v>3262</v>
      </c>
      <c r="BK359">
        <v>23959633</v>
      </c>
      <c r="BL359" t="s">
        <v>551</v>
      </c>
      <c r="BM359" t="s">
        <v>69</v>
      </c>
      <c r="BN359" t="s">
        <v>69</v>
      </c>
      <c r="BO359" t="s">
        <v>69</v>
      </c>
      <c r="BP359" t="s">
        <v>69</v>
      </c>
    </row>
    <row r="360" spans="1:68" x14ac:dyDescent="0.25">
      <c r="A360" t="s">
        <v>67</v>
      </c>
      <c r="B360" t="s">
        <v>3263</v>
      </c>
      <c r="C360" t="s">
        <v>69</v>
      </c>
      <c r="D360" t="s">
        <v>69</v>
      </c>
      <c r="E360" t="s">
        <v>69</v>
      </c>
      <c r="F360" t="s">
        <v>3264</v>
      </c>
      <c r="G360" t="s">
        <v>69</v>
      </c>
      <c r="H360" t="s">
        <v>69</v>
      </c>
      <c r="I360" t="s">
        <v>3265</v>
      </c>
      <c r="J360" t="s">
        <v>454</v>
      </c>
      <c r="K360" t="s">
        <v>69</v>
      </c>
      <c r="L360" t="s">
        <v>69</v>
      </c>
      <c r="M360" t="s">
        <v>69</v>
      </c>
      <c r="N360" t="s">
        <v>69</v>
      </c>
      <c r="O360" t="s">
        <v>69</v>
      </c>
      <c r="P360" t="s">
        <v>69</v>
      </c>
      <c r="Q360" t="s">
        <v>69</v>
      </c>
      <c r="R360" t="s">
        <v>69</v>
      </c>
      <c r="S360" t="s">
        <v>69</v>
      </c>
      <c r="T360" t="s">
        <v>69</v>
      </c>
      <c r="U360" t="s">
        <v>3266</v>
      </c>
      <c r="V360" t="s">
        <v>69</v>
      </c>
      <c r="W360" t="s">
        <v>69</v>
      </c>
      <c r="X360" t="s">
        <v>69</v>
      </c>
      <c r="Y360" t="s">
        <v>69</v>
      </c>
      <c r="Z360" t="s">
        <v>3267</v>
      </c>
      <c r="AA360" t="s">
        <v>3268</v>
      </c>
      <c r="AB360" t="s">
        <v>69</v>
      </c>
      <c r="AC360" t="s">
        <v>69</v>
      </c>
      <c r="AD360" t="s">
        <v>69</v>
      </c>
      <c r="AE360" t="s">
        <v>69</v>
      </c>
      <c r="AF360">
        <v>21</v>
      </c>
      <c r="AG360">
        <v>22</v>
      </c>
      <c r="AH360" t="s">
        <v>69</v>
      </c>
      <c r="AI360" t="s">
        <v>69</v>
      </c>
      <c r="AJ360" t="s">
        <v>69</v>
      </c>
      <c r="AK360" t="s">
        <v>69</v>
      </c>
      <c r="AL360" t="s">
        <v>69</v>
      </c>
      <c r="AM360" t="s">
        <v>69</v>
      </c>
      <c r="AN360" t="s">
        <v>69</v>
      </c>
      <c r="AO360" t="s">
        <v>69</v>
      </c>
      <c r="AP360" t="s">
        <v>69</v>
      </c>
      <c r="AQ360" t="s">
        <v>69</v>
      </c>
      <c r="AR360" t="s">
        <v>198</v>
      </c>
      <c r="AS360">
        <v>2013</v>
      </c>
      <c r="AT360">
        <v>9</v>
      </c>
      <c r="AU360">
        <v>9</v>
      </c>
      <c r="AV360" t="s">
        <v>69</v>
      </c>
      <c r="AW360" t="s">
        <v>69</v>
      </c>
      <c r="AX360" t="s">
        <v>69</v>
      </c>
      <c r="AY360" t="s">
        <v>69</v>
      </c>
      <c r="AZ360" t="s">
        <v>69</v>
      </c>
      <c r="BA360" t="s">
        <v>69</v>
      </c>
      <c r="BB360" t="s">
        <v>3269</v>
      </c>
      <c r="BC360" t="s">
        <v>3270</v>
      </c>
      <c r="BD360" t="s">
        <v>69</v>
      </c>
      <c r="BE360" t="s">
        <v>69</v>
      </c>
      <c r="BF360" t="s">
        <v>69</v>
      </c>
      <c r="BG360" t="s">
        <v>69</v>
      </c>
      <c r="BH360" t="s">
        <v>69</v>
      </c>
      <c r="BI360" t="s">
        <v>69</v>
      </c>
      <c r="BJ360" t="s">
        <v>3271</v>
      </c>
      <c r="BK360">
        <v>24068950</v>
      </c>
      <c r="BL360" t="s">
        <v>858</v>
      </c>
      <c r="BM360" t="s">
        <v>69</v>
      </c>
      <c r="BN360" t="s">
        <v>69</v>
      </c>
      <c r="BO360" t="s">
        <v>69</v>
      </c>
      <c r="BP360" t="s">
        <v>69</v>
      </c>
    </row>
    <row r="361" spans="1:68" x14ac:dyDescent="0.25">
      <c r="A361" t="s">
        <v>67</v>
      </c>
      <c r="B361" t="s">
        <v>3272</v>
      </c>
      <c r="C361" t="s">
        <v>69</v>
      </c>
      <c r="D361" t="s">
        <v>69</v>
      </c>
      <c r="E361" t="s">
        <v>69</v>
      </c>
      <c r="F361" t="s">
        <v>3273</v>
      </c>
      <c r="G361" t="s">
        <v>69</v>
      </c>
      <c r="H361" t="s">
        <v>69</v>
      </c>
      <c r="I361" t="s">
        <v>3274</v>
      </c>
      <c r="J361" t="s">
        <v>206</v>
      </c>
      <c r="K361" t="s">
        <v>69</v>
      </c>
      <c r="L361" t="s">
        <v>69</v>
      </c>
      <c r="M361" t="s">
        <v>69</v>
      </c>
      <c r="N361" t="s">
        <v>69</v>
      </c>
      <c r="O361" t="s">
        <v>69</v>
      </c>
      <c r="P361" t="s">
        <v>69</v>
      </c>
      <c r="Q361" t="s">
        <v>69</v>
      </c>
      <c r="R361" t="s">
        <v>69</v>
      </c>
      <c r="S361" t="s">
        <v>69</v>
      </c>
      <c r="T361" t="s">
        <v>3275</v>
      </c>
      <c r="U361" t="s">
        <v>3276</v>
      </c>
      <c r="V361" t="s">
        <v>69</v>
      </c>
      <c r="W361" t="s">
        <v>69</v>
      </c>
      <c r="X361" t="s">
        <v>69</v>
      </c>
      <c r="Y361" t="s">
        <v>69</v>
      </c>
      <c r="Z361" t="s">
        <v>69</v>
      </c>
      <c r="AA361" t="s">
        <v>3277</v>
      </c>
      <c r="AB361" t="s">
        <v>69</v>
      </c>
      <c r="AC361" t="s">
        <v>69</v>
      </c>
      <c r="AD361" t="s">
        <v>69</v>
      </c>
      <c r="AE361" t="s">
        <v>69</v>
      </c>
      <c r="AF361">
        <v>6</v>
      </c>
      <c r="AG361">
        <v>6</v>
      </c>
      <c r="AH361" t="s">
        <v>69</v>
      </c>
      <c r="AI361" t="s">
        <v>69</v>
      </c>
      <c r="AJ361" t="s">
        <v>69</v>
      </c>
      <c r="AK361" t="s">
        <v>69</v>
      </c>
      <c r="AL361" t="s">
        <v>69</v>
      </c>
      <c r="AM361" t="s">
        <v>69</v>
      </c>
      <c r="AN361" t="s">
        <v>69</v>
      </c>
      <c r="AO361" t="s">
        <v>69</v>
      </c>
      <c r="AP361" t="s">
        <v>69</v>
      </c>
      <c r="AQ361" t="s">
        <v>69</v>
      </c>
      <c r="AR361" t="s">
        <v>198</v>
      </c>
      <c r="AS361">
        <v>2013</v>
      </c>
      <c r="AT361">
        <v>3</v>
      </c>
      <c r="AU361">
        <v>9</v>
      </c>
      <c r="AV361" t="s">
        <v>69</v>
      </c>
      <c r="AW361" t="s">
        <v>69</v>
      </c>
      <c r="AX361" t="s">
        <v>69</v>
      </c>
      <c r="AY361" t="s">
        <v>69</v>
      </c>
      <c r="AZ361">
        <v>3083</v>
      </c>
      <c r="BA361">
        <v>3094</v>
      </c>
      <c r="BB361" t="s">
        <v>69</v>
      </c>
      <c r="BC361" t="s">
        <v>3278</v>
      </c>
      <c r="BD361" t="s">
        <v>69</v>
      </c>
      <c r="BE361" t="s">
        <v>69</v>
      </c>
      <c r="BF361" t="s">
        <v>69</v>
      </c>
      <c r="BG361" t="s">
        <v>69</v>
      </c>
      <c r="BH361" t="s">
        <v>69</v>
      </c>
      <c r="BI361" t="s">
        <v>69</v>
      </c>
      <c r="BJ361" t="s">
        <v>3279</v>
      </c>
      <c r="BK361">
        <v>24101996</v>
      </c>
      <c r="BL361" t="s">
        <v>88</v>
      </c>
      <c r="BM361" t="s">
        <v>69</v>
      </c>
      <c r="BN361" t="s">
        <v>69</v>
      </c>
      <c r="BO361" t="s">
        <v>69</v>
      </c>
      <c r="BP361" t="s">
        <v>69</v>
      </c>
    </row>
    <row r="362" spans="1:68" x14ac:dyDescent="0.25">
      <c r="A362" t="s">
        <v>67</v>
      </c>
      <c r="B362" t="s">
        <v>3280</v>
      </c>
      <c r="C362" t="s">
        <v>69</v>
      </c>
      <c r="D362" t="s">
        <v>69</v>
      </c>
      <c r="E362" t="s">
        <v>69</v>
      </c>
      <c r="F362" t="s">
        <v>3281</v>
      </c>
      <c r="G362" t="s">
        <v>69</v>
      </c>
      <c r="H362" t="s">
        <v>69</v>
      </c>
      <c r="I362" t="s">
        <v>3282</v>
      </c>
      <c r="J362" t="s">
        <v>416</v>
      </c>
      <c r="K362" t="s">
        <v>69</v>
      </c>
      <c r="L362" t="s">
        <v>69</v>
      </c>
      <c r="M362" t="s">
        <v>69</v>
      </c>
      <c r="N362" t="s">
        <v>69</v>
      </c>
      <c r="O362" t="s">
        <v>69</v>
      </c>
      <c r="P362" t="s">
        <v>69</v>
      </c>
      <c r="Q362" t="s">
        <v>69</v>
      </c>
      <c r="R362" t="s">
        <v>69</v>
      </c>
      <c r="S362" t="s">
        <v>69</v>
      </c>
      <c r="T362" t="s">
        <v>3283</v>
      </c>
      <c r="U362" t="s">
        <v>3284</v>
      </c>
      <c r="V362" t="s">
        <v>69</v>
      </c>
      <c r="W362" t="s">
        <v>69</v>
      </c>
      <c r="X362" t="s">
        <v>69</v>
      </c>
      <c r="Y362" t="s">
        <v>69</v>
      </c>
      <c r="Z362" t="s">
        <v>3285</v>
      </c>
      <c r="AA362" t="s">
        <v>3286</v>
      </c>
      <c r="AB362" t="s">
        <v>69</v>
      </c>
      <c r="AC362" t="s">
        <v>69</v>
      </c>
      <c r="AD362" t="s">
        <v>69</v>
      </c>
      <c r="AE362" t="s">
        <v>69</v>
      </c>
      <c r="AF362">
        <v>45</v>
      </c>
      <c r="AG362">
        <v>45</v>
      </c>
      <c r="AH362" t="s">
        <v>69</v>
      </c>
      <c r="AI362" t="s">
        <v>69</v>
      </c>
      <c r="AJ362" t="s">
        <v>69</v>
      </c>
      <c r="AK362" t="s">
        <v>69</v>
      </c>
      <c r="AL362" t="s">
        <v>69</v>
      </c>
      <c r="AM362" t="s">
        <v>69</v>
      </c>
      <c r="AN362" t="s">
        <v>69</v>
      </c>
      <c r="AO362" t="s">
        <v>69</v>
      </c>
      <c r="AP362" t="s">
        <v>69</v>
      </c>
      <c r="AQ362" t="s">
        <v>69</v>
      </c>
      <c r="AR362" t="s">
        <v>198</v>
      </c>
      <c r="AS362">
        <v>2013</v>
      </c>
      <c r="AT362">
        <v>30</v>
      </c>
      <c r="AU362">
        <v>9</v>
      </c>
      <c r="AV362" t="s">
        <v>69</v>
      </c>
      <c r="AW362" t="s">
        <v>69</v>
      </c>
      <c r="AX362" t="s">
        <v>69</v>
      </c>
      <c r="AY362" t="s">
        <v>69</v>
      </c>
      <c r="AZ362">
        <v>2209</v>
      </c>
      <c r="BA362">
        <v>2223</v>
      </c>
      <c r="BB362" t="s">
        <v>69</v>
      </c>
      <c r="BC362" t="s">
        <v>3287</v>
      </c>
      <c r="BD362" t="s">
        <v>69</v>
      </c>
      <c r="BE362" t="s">
        <v>69</v>
      </c>
      <c r="BF362" t="s">
        <v>69</v>
      </c>
      <c r="BG362" t="s">
        <v>69</v>
      </c>
      <c r="BH362" t="s">
        <v>69</v>
      </c>
      <c r="BI362" t="s">
        <v>69</v>
      </c>
      <c r="BJ362" t="s">
        <v>3288</v>
      </c>
      <c r="BK362">
        <v>23842528</v>
      </c>
      <c r="BL362" t="s">
        <v>402</v>
      </c>
      <c r="BM362" t="s">
        <v>69</v>
      </c>
      <c r="BN362" t="s">
        <v>69</v>
      </c>
      <c r="BO362" t="s">
        <v>69</v>
      </c>
      <c r="BP362" t="s">
        <v>69</v>
      </c>
    </row>
    <row r="363" spans="1:68" x14ac:dyDescent="0.25">
      <c r="A363" t="s">
        <v>67</v>
      </c>
      <c r="B363" t="s">
        <v>3289</v>
      </c>
      <c r="C363" t="s">
        <v>69</v>
      </c>
      <c r="D363" t="s">
        <v>69</v>
      </c>
      <c r="E363" t="s">
        <v>69</v>
      </c>
      <c r="F363" t="s">
        <v>3290</v>
      </c>
      <c r="G363" t="s">
        <v>69</v>
      </c>
      <c r="H363" t="s">
        <v>69</v>
      </c>
      <c r="I363" t="s">
        <v>3291</v>
      </c>
      <c r="J363" t="s">
        <v>1123</v>
      </c>
      <c r="K363" t="s">
        <v>69</v>
      </c>
      <c r="L363" t="s">
        <v>69</v>
      </c>
      <c r="M363" t="s">
        <v>69</v>
      </c>
      <c r="N363" t="s">
        <v>69</v>
      </c>
      <c r="O363" t="s">
        <v>69</v>
      </c>
      <c r="P363" t="s">
        <v>69</v>
      </c>
      <c r="Q363" t="s">
        <v>69</v>
      </c>
      <c r="R363" t="s">
        <v>69</v>
      </c>
      <c r="S363" t="s">
        <v>69</v>
      </c>
      <c r="T363" t="s">
        <v>3292</v>
      </c>
      <c r="U363" t="s">
        <v>3293</v>
      </c>
      <c r="V363" t="s">
        <v>69</v>
      </c>
      <c r="W363" t="s">
        <v>69</v>
      </c>
      <c r="X363" t="s">
        <v>69</v>
      </c>
      <c r="Y363" t="s">
        <v>69</v>
      </c>
      <c r="Z363" t="s">
        <v>3294</v>
      </c>
      <c r="AA363" t="s">
        <v>3295</v>
      </c>
      <c r="AB363" t="s">
        <v>69</v>
      </c>
      <c r="AC363" t="s">
        <v>69</v>
      </c>
      <c r="AD363" t="s">
        <v>69</v>
      </c>
      <c r="AE363" t="s">
        <v>69</v>
      </c>
      <c r="AF363">
        <v>4</v>
      </c>
      <c r="AG363">
        <v>5</v>
      </c>
      <c r="AH363" t="s">
        <v>69</v>
      </c>
      <c r="AI363" t="s">
        <v>69</v>
      </c>
      <c r="AJ363" t="s">
        <v>69</v>
      </c>
      <c r="AK363" t="s">
        <v>69</v>
      </c>
      <c r="AL363" t="s">
        <v>69</v>
      </c>
      <c r="AM363" t="s">
        <v>69</v>
      </c>
      <c r="AN363" t="s">
        <v>69</v>
      </c>
      <c r="AO363" t="s">
        <v>69</v>
      </c>
      <c r="AP363" t="s">
        <v>69</v>
      </c>
      <c r="AQ363" t="s">
        <v>69</v>
      </c>
      <c r="AR363" t="s">
        <v>198</v>
      </c>
      <c r="AS363">
        <v>2013</v>
      </c>
      <c r="AT363">
        <v>15</v>
      </c>
      <c r="AU363">
        <v>9</v>
      </c>
      <c r="AV363" t="s">
        <v>69</v>
      </c>
      <c r="AW363" t="s">
        <v>69</v>
      </c>
      <c r="AX363" t="s">
        <v>69</v>
      </c>
      <c r="AY363" t="s">
        <v>69</v>
      </c>
      <c r="AZ363">
        <v>1907</v>
      </c>
      <c r="BA363">
        <v>1923</v>
      </c>
      <c r="BB363" t="s">
        <v>69</v>
      </c>
      <c r="BC363" t="s">
        <v>3296</v>
      </c>
      <c r="BD363" t="s">
        <v>69</v>
      </c>
      <c r="BE363" t="s">
        <v>69</v>
      </c>
      <c r="BF363" t="s">
        <v>69</v>
      </c>
      <c r="BG363" t="s">
        <v>69</v>
      </c>
      <c r="BH363" t="s">
        <v>69</v>
      </c>
      <c r="BI363" t="s">
        <v>69</v>
      </c>
      <c r="BJ363" t="s">
        <v>3297</v>
      </c>
      <c r="BK363" t="s">
        <v>69</v>
      </c>
      <c r="BL363" t="s">
        <v>69</v>
      </c>
      <c r="BM363" t="s">
        <v>69</v>
      </c>
      <c r="BN363" t="s">
        <v>69</v>
      </c>
      <c r="BO363" t="s">
        <v>69</v>
      </c>
      <c r="BP363" t="s">
        <v>69</v>
      </c>
    </row>
    <row r="364" spans="1:68" x14ac:dyDescent="0.25">
      <c r="A364" t="s">
        <v>67</v>
      </c>
      <c r="B364" t="s">
        <v>3298</v>
      </c>
      <c r="C364" t="s">
        <v>69</v>
      </c>
      <c r="D364" t="s">
        <v>69</v>
      </c>
      <c r="E364" t="s">
        <v>69</v>
      </c>
      <c r="F364" t="s">
        <v>3299</v>
      </c>
      <c r="G364" t="s">
        <v>69</v>
      </c>
      <c r="H364" t="s">
        <v>69</v>
      </c>
      <c r="I364" t="s">
        <v>3300</v>
      </c>
      <c r="J364" t="s">
        <v>332</v>
      </c>
      <c r="K364" t="s">
        <v>69</v>
      </c>
      <c r="L364" t="s">
        <v>69</v>
      </c>
      <c r="M364" t="s">
        <v>69</v>
      </c>
      <c r="N364" t="s">
        <v>69</v>
      </c>
      <c r="O364" t="s">
        <v>69</v>
      </c>
      <c r="P364" t="s">
        <v>69</v>
      </c>
      <c r="Q364" t="s">
        <v>69</v>
      </c>
      <c r="R364" t="s">
        <v>69</v>
      </c>
      <c r="S364" t="s">
        <v>69</v>
      </c>
      <c r="T364" t="s">
        <v>3301</v>
      </c>
      <c r="U364" t="s">
        <v>3302</v>
      </c>
      <c r="V364" t="s">
        <v>69</v>
      </c>
      <c r="W364" t="s">
        <v>69</v>
      </c>
      <c r="X364" t="s">
        <v>69</v>
      </c>
      <c r="Y364" t="s">
        <v>69</v>
      </c>
      <c r="Z364" t="s">
        <v>69</v>
      </c>
      <c r="AA364" t="s">
        <v>3303</v>
      </c>
      <c r="AB364" t="s">
        <v>69</v>
      </c>
      <c r="AC364" t="s">
        <v>69</v>
      </c>
      <c r="AD364" t="s">
        <v>69</v>
      </c>
      <c r="AE364" t="s">
        <v>69</v>
      </c>
      <c r="AF364">
        <v>9</v>
      </c>
      <c r="AG364">
        <v>10</v>
      </c>
      <c r="AH364" t="s">
        <v>69</v>
      </c>
      <c r="AI364" t="s">
        <v>69</v>
      </c>
      <c r="AJ364" t="s">
        <v>69</v>
      </c>
      <c r="AK364" t="s">
        <v>69</v>
      </c>
      <c r="AL364" t="s">
        <v>69</v>
      </c>
      <c r="AM364" t="s">
        <v>69</v>
      </c>
      <c r="AN364" t="s">
        <v>69</v>
      </c>
      <c r="AO364" t="s">
        <v>69</v>
      </c>
      <c r="AP364" t="s">
        <v>69</v>
      </c>
      <c r="AQ364" t="s">
        <v>69</v>
      </c>
      <c r="AR364" t="s">
        <v>198</v>
      </c>
      <c r="AS364">
        <v>2013</v>
      </c>
      <c r="AT364">
        <v>68</v>
      </c>
      <c r="AU364">
        <v>3</v>
      </c>
      <c r="AV364" t="s">
        <v>69</v>
      </c>
      <c r="AW364" t="s">
        <v>69</v>
      </c>
      <c r="AX364" t="s">
        <v>69</v>
      </c>
      <c r="AY364" t="s">
        <v>69</v>
      </c>
      <c r="AZ364">
        <v>644</v>
      </c>
      <c r="BA364">
        <v>656</v>
      </c>
      <c r="BB364" t="s">
        <v>69</v>
      </c>
      <c r="BC364" t="s">
        <v>3304</v>
      </c>
      <c r="BD364" t="s">
        <v>69</v>
      </c>
      <c r="BE364" t="s">
        <v>69</v>
      </c>
      <c r="BF364" t="s">
        <v>69</v>
      </c>
      <c r="BG364" t="s">
        <v>69</v>
      </c>
      <c r="BH364" t="s">
        <v>69</v>
      </c>
      <c r="BI364" t="s">
        <v>69</v>
      </c>
      <c r="BJ364" t="s">
        <v>3305</v>
      </c>
      <c r="BK364">
        <v>23623993</v>
      </c>
      <c r="BL364" t="s">
        <v>69</v>
      </c>
      <c r="BM364" t="s">
        <v>69</v>
      </c>
      <c r="BN364" t="s">
        <v>69</v>
      </c>
      <c r="BO364" t="s">
        <v>69</v>
      </c>
      <c r="BP364" t="s">
        <v>69</v>
      </c>
    </row>
    <row r="365" spans="1:68" x14ac:dyDescent="0.25">
      <c r="A365" t="s">
        <v>67</v>
      </c>
      <c r="B365" t="s">
        <v>3306</v>
      </c>
      <c r="C365" t="s">
        <v>69</v>
      </c>
      <c r="D365" t="s">
        <v>69</v>
      </c>
      <c r="E365" t="s">
        <v>69</v>
      </c>
      <c r="F365" t="s">
        <v>3307</v>
      </c>
      <c r="G365" t="s">
        <v>69</v>
      </c>
      <c r="H365" t="s">
        <v>69</v>
      </c>
      <c r="I365" t="s">
        <v>3308</v>
      </c>
      <c r="J365" t="s">
        <v>1267</v>
      </c>
      <c r="K365" t="s">
        <v>69</v>
      </c>
      <c r="L365" t="s">
        <v>69</v>
      </c>
      <c r="M365" t="s">
        <v>69</v>
      </c>
      <c r="N365" t="s">
        <v>69</v>
      </c>
      <c r="O365" t="s">
        <v>69</v>
      </c>
      <c r="P365" t="s">
        <v>69</v>
      </c>
      <c r="Q365" t="s">
        <v>69</v>
      </c>
      <c r="R365" t="s">
        <v>69</v>
      </c>
      <c r="S365" t="s">
        <v>69</v>
      </c>
      <c r="T365" t="s">
        <v>69</v>
      </c>
      <c r="U365" t="s">
        <v>3309</v>
      </c>
      <c r="V365" t="s">
        <v>69</v>
      </c>
      <c r="W365" t="s">
        <v>69</v>
      </c>
      <c r="X365" t="s">
        <v>69</v>
      </c>
      <c r="Y365" t="s">
        <v>69</v>
      </c>
      <c r="Z365" t="s">
        <v>3310</v>
      </c>
      <c r="AA365" t="s">
        <v>3311</v>
      </c>
      <c r="AB365" t="s">
        <v>69</v>
      </c>
      <c r="AC365" t="s">
        <v>69</v>
      </c>
      <c r="AD365" t="s">
        <v>69</v>
      </c>
      <c r="AE365" t="s">
        <v>69</v>
      </c>
      <c r="AF365">
        <v>22</v>
      </c>
      <c r="AG365">
        <v>23</v>
      </c>
      <c r="AH365" t="s">
        <v>69</v>
      </c>
      <c r="AI365" t="s">
        <v>69</v>
      </c>
      <c r="AJ365" t="s">
        <v>69</v>
      </c>
      <c r="AK365" t="s">
        <v>69</v>
      </c>
      <c r="AL365" t="s">
        <v>69</v>
      </c>
      <c r="AM365" t="s">
        <v>69</v>
      </c>
      <c r="AN365" t="s">
        <v>69</v>
      </c>
      <c r="AO365" t="s">
        <v>69</v>
      </c>
      <c r="AP365" t="s">
        <v>69</v>
      </c>
      <c r="AQ365" t="s">
        <v>69</v>
      </c>
      <c r="AR365" t="s">
        <v>3312</v>
      </c>
      <c r="AS365">
        <v>2013</v>
      </c>
      <c r="AT365">
        <v>8</v>
      </c>
      <c r="AU365">
        <v>8</v>
      </c>
      <c r="AV365" t="s">
        <v>69</v>
      </c>
      <c r="AW365" t="s">
        <v>69</v>
      </c>
      <c r="AX365" t="s">
        <v>69</v>
      </c>
      <c r="AY365" t="s">
        <v>69</v>
      </c>
      <c r="AZ365" t="s">
        <v>69</v>
      </c>
      <c r="BA365" t="s">
        <v>69</v>
      </c>
      <c r="BB365" t="s">
        <v>3313</v>
      </c>
      <c r="BC365" t="s">
        <v>3314</v>
      </c>
      <c r="BD365" t="s">
        <v>69</v>
      </c>
      <c r="BE365" t="s">
        <v>69</v>
      </c>
      <c r="BF365" t="s">
        <v>69</v>
      </c>
      <c r="BG365" t="s">
        <v>69</v>
      </c>
      <c r="BH365" t="s">
        <v>69</v>
      </c>
      <c r="BI365" t="s">
        <v>69</v>
      </c>
      <c r="BJ365" t="s">
        <v>3315</v>
      </c>
      <c r="BK365">
        <v>23950986</v>
      </c>
      <c r="BL365" t="s">
        <v>88</v>
      </c>
      <c r="BM365" t="s">
        <v>69</v>
      </c>
      <c r="BN365" t="s">
        <v>69</v>
      </c>
      <c r="BO365" t="s">
        <v>69</v>
      </c>
      <c r="BP365" t="s">
        <v>69</v>
      </c>
    </row>
    <row r="366" spans="1:68" x14ac:dyDescent="0.25">
      <c r="A366" t="s">
        <v>67</v>
      </c>
      <c r="B366" t="s">
        <v>3316</v>
      </c>
      <c r="C366" t="s">
        <v>69</v>
      </c>
      <c r="D366" t="s">
        <v>69</v>
      </c>
      <c r="E366" t="s">
        <v>69</v>
      </c>
      <c r="F366" t="s">
        <v>3317</v>
      </c>
      <c r="G366" t="s">
        <v>69</v>
      </c>
      <c r="H366" t="s">
        <v>69</v>
      </c>
      <c r="I366" t="s">
        <v>3318</v>
      </c>
      <c r="J366" t="s">
        <v>72</v>
      </c>
      <c r="K366" t="s">
        <v>69</v>
      </c>
      <c r="L366" t="s">
        <v>69</v>
      </c>
      <c r="M366" t="s">
        <v>69</v>
      </c>
      <c r="N366" t="s">
        <v>69</v>
      </c>
      <c r="O366" t="s">
        <v>69</v>
      </c>
      <c r="P366" t="s">
        <v>69</v>
      </c>
      <c r="Q366" t="s">
        <v>69</v>
      </c>
      <c r="R366" t="s">
        <v>69</v>
      </c>
      <c r="S366" t="s">
        <v>69</v>
      </c>
      <c r="T366" t="s">
        <v>3319</v>
      </c>
      <c r="U366" t="s">
        <v>3320</v>
      </c>
      <c r="V366" t="s">
        <v>69</v>
      </c>
      <c r="W366" t="s">
        <v>69</v>
      </c>
      <c r="X366" t="s">
        <v>69</v>
      </c>
      <c r="Y366" t="s">
        <v>69</v>
      </c>
      <c r="Z366" t="s">
        <v>3321</v>
      </c>
      <c r="AA366" t="s">
        <v>3322</v>
      </c>
      <c r="AB366" t="s">
        <v>69</v>
      </c>
      <c r="AC366" t="s">
        <v>69</v>
      </c>
      <c r="AD366" t="s">
        <v>69</v>
      </c>
      <c r="AE366" t="s">
        <v>69</v>
      </c>
      <c r="AF366">
        <v>46</v>
      </c>
      <c r="AG366">
        <v>47</v>
      </c>
      <c r="AH366" t="s">
        <v>69</v>
      </c>
      <c r="AI366" t="s">
        <v>69</v>
      </c>
      <c r="AJ366" t="s">
        <v>69</v>
      </c>
      <c r="AK366" t="s">
        <v>69</v>
      </c>
      <c r="AL366" t="s">
        <v>69</v>
      </c>
      <c r="AM366" t="s">
        <v>69</v>
      </c>
      <c r="AN366" t="s">
        <v>69</v>
      </c>
      <c r="AO366" t="s">
        <v>69</v>
      </c>
      <c r="AP366" t="s">
        <v>69</v>
      </c>
      <c r="AQ366" t="s">
        <v>69</v>
      </c>
      <c r="AR366" t="s">
        <v>229</v>
      </c>
      <c r="AS366">
        <v>2013</v>
      </c>
      <c r="AT366">
        <v>22</v>
      </c>
      <c r="AU366">
        <v>15</v>
      </c>
      <c r="AV366" t="s">
        <v>69</v>
      </c>
      <c r="AW366" t="s">
        <v>69</v>
      </c>
      <c r="AX366" t="s">
        <v>69</v>
      </c>
      <c r="AY366" t="s">
        <v>69</v>
      </c>
      <c r="AZ366">
        <v>4014</v>
      </c>
      <c r="BA366">
        <v>4028</v>
      </c>
      <c r="BB366" t="s">
        <v>69</v>
      </c>
      <c r="BC366" t="s">
        <v>3323</v>
      </c>
      <c r="BD366" t="s">
        <v>69</v>
      </c>
      <c r="BE366" t="s">
        <v>69</v>
      </c>
      <c r="BF366" t="s">
        <v>69</v>
      </c>
      <c r="BG366" t="s">
        <v>69</v>
      </c>
      <c r="BH366" t="s">
        <v>69</v>
      </c>
      <c r="BI366" t="s">
        <v>69</v>
      </c>
      <c r="BJ366" t="s">
        <v>3324</v>
      </c>
      <c r="BK366">
        <v>23848064</v>
      </c>
      <c r="BL366" t="s">
        <v>69</v>
      </c>
      <c r="BM366" t="s">
        <v>69</v>
      </c>
      <c r="BN366" t="s">
        <v>69</v>
      </c>
      <c r="BO366" t="s">
        <v>69</v>
      </c>
      <c r="BP366" t="s">
        <v>69</v>
      </c>
    </row>
    <row r="367" spans="1:68" x14ac:dyDescent="0.25">
      <c r="A367" t="s">
        <v>67</v>
      </c>
      <c r="B367" t="s">
        <v>3325</v>
      </c>
      <c r="C367" t="s">
        <v>69</v>
      </c>
      <c r="D367" t="s">
        <v>69</v>
      </c>
      <c r="E367" t="s">
        <v>69</v>
      </c>
      <c r="F367" t="s">
        <v>3326</v>
      </c>
      <c r="G367" t="s">
        <v>69</v>
      </c>
      <c r="H367" t="s">
        <v>69</v>
      </c>
      <c r="I367" t="s">
        <v>3327</v>
      </c>
      <c r="J367" t="s">
        <v>3328</v>
      </c>
      <c r="K367" t="s">
        <v>69</v>
      </c>
      <c r="L367" t="s">
        <v>69</v>
      </c>
      <c r="M367" t="s">
        <v>69</v>
      </c>
      <c r="N367" t="s">
        <v>69</v>
      </c>
      <c r="O367" t="s">
        <v>69</v>
      </c>
      <c r="P367" t="s">
        <v>69</v>
      </c>
      <c r="Q367" t="s">
        <v>69</v>
      </c>
      <c r="R367" t="s">
        <v>69</v>
      </c>
      <c r="S367" t="s">
        <v>69</v>
      </c>
      <c r="T367" t="s">
        <v>3329</v>
      </c>
      <c r="U367" t="s">
        <v>3330</v>
      </c>
      <c r="V367" t="s">
        <v>69</v>
      </c>
      <c r="W367" t="s">
        <v>69</v>
      </c>
      <c r="X367" t="s">
        <v>69</v>
      </c>
      <c r="Y367" t="s">
        <v>69</v>
      </c>
      <c r="Z367" t="s">
        <v>69</v>
      </c>
      <c r="AA367" t="s">
        <v>3331</v>
      </c>
      <c r="AB367" t="s">
        <v>69</v>
      </c>
      <c r="AC367" t="s">
        <v>69</v>
      </c>
      <c r="AD367" t="s">
        <v>69</v>
      </c>
      <c r="AE367" t="s">
        <v>69</v>
      </c>
      <c r="AF367">
        <v>4</v>
      </c>
      <c r="AG367">
        <v>4</v>
      </c>
      <c r="AH367" t="s">
        <v>69</v>
      </c>
      <c r="AI367" t="s">
        <v>69</v>
      </c>
      <c r="AJ367" t="s">
        <v>69</v>
      </c>
      <c r="AK367" t="s">
        <v>69</v>
      </c>
      <c r="AL367" t="s">
        <v>69</v>
      </c>
      <c r="AM367" t="s">
        <v>69</v>
      </c>
      <c r="AN367" t="s">
        <v>69</v>
      </c>
      <c r="AO367" t="s">
        <v>69</v>
      </c>
      <c r="AP367" t="s">
        <v>69</v>
      </c>
      <c r="AQ367" t="s">
        <v>69</v>
      </c>
      <c r="AR367" t="s">
        <v>229</v>
      </c>
      <c r="AS367">
        <v>2013</v>
      </c>
      <c r="AT367">
        <v>87</v>
      </c>
      <c r="AU367" t="s">
        <v>69</v>
      </c>
      <c r="AV367" t="s">
        <v>69</v>
      </c>
      <c r="AW367" t="s">
        <v>69</v>
      </c>
      <c r="AX367" t="s">
        <v>69</v>
      </c>
      <c r="AY367" t="s">
        <v>69</v>
      </c>
      <c r="AZ367">
        <v>62</v>
      </c>
      <c r="BA367">
        <v>74</v>
      </c>
      <c r="BB367" t="s">
        <v>69</v>
      </c>
      <c r="BC367" t="s">
        <v>3332</v>
      </c>
      <c r="BD367" t="s">
        <v>69</v>
      </c>
      <c r="BE367" t="s">
        <v>69</v>
      </c>
      <c r="BF367" t="s">
        <v>69</v>
      </c>
      <c r="BG367" t="s">
        <v>69</v>
      </c>
      <c r="BH367" t="s">
        <v>69</v>
      </c>
      <c r="BI367" t="s">
        <v>69</v>
      </c>
      <c r="BJ367" t="s">
        <v>3333</v>
      </c>
      <c r="BK367">
        <v>23079542</v>
      </c>
      <c r="BL367" t="s">
        <v>551</v>
      </c>
      <c r="BM367" t="s">
        <v>69</v>
      </c>
      <c r="BN367" t="s">
        <v>69</v>
      </c>
      <c r="BO367" t="s">
        <v>69</v>
      </c>
      <c r="BP367" t="s">
        <v>69</v>
      </c>
    </row>
    <row r="368" spans="1:68" x14ac:dyDescent="0.25">
      <c r="A368" t="s">
        <v>67</v>
      </c>
      <c r="B368" t="s">
        <v>3334</v>
      </c>
      <c r="C368" t="s">
        <v>69</v>
      </c>
      <c r="D368" t="s">
        <v>69</v>
      </c>
      <c r="E368" t="s">
        <v>69</v>
      </c>
      <c r="F368" t="s">
        <v>3335</v>
      </c>
      <c r="G368" t="s">
        <v>69</v>
      </c>
      <c r="H368" t="s">
        <v>69</v>
      </c>
      <c r="I368" t="s">
        <v>3336</v>
      </c>
      <c r="J368" t="s">
        <v>1267</v>
      </c>
      <c r="K368" t="s">
        <v>69</v>
      </c>
      <c r="L368" t="s">
        <v>69</v>
      </c>
      <c r="M368" t="s">
        <v>69</v>
      </c>
      <c r="N368" t="s">
        <v>69</v>
      </c>
      <c r="O368" t="s">
        <v>69</v>
      </c>
      <c r="P368" t="s">
        <v>69</v>
      </c>
      <c r="Q368" t="s">
        <v>69</v>
      </c>
      <c r="R368" t="s">
        <v>69</v>
      </c>
      <c r="S368" t="s">
        <v>69</v>
      </c>
      <c r="T368" t="s">
        <v>69</v>
      </c>
      <c r="U368" t="s">
        <v>3337</v>
      </c>
      <c r="V368" t="s">
        <v>69</v>
      </c>
      <c r="W368" t="s">
        <v>69</v>
      </c>
      <c r="X368" t="s">
        <v>69</v>
      </c>
      <c r="Y368" t="s">
        <v>69</v>
      </c>
      <c r="Z368" t="s">
        <v>3338</v>
      </c>
      <c r="AA368" t="s">
        <v>3339</v>
      </c>
      <c r="AB368" t="s">
        <v>69</v>
      </c>
      <c r="AC368" t="s">
        <v>69</v>
      </c>
      <c r="AD368" t="s">
        <v>69</v>
      </c>
      <c r="AE368" t="s">
        <v>69</v>
      </c>
      <c r="AF368">
        <v>25</v>
      </c>
      <c r="AG368">
        <v>26</v>
      </c>
      <c r="AH368" t="s">
        <v>69</v>
      </c>
      <c r="AI368" t="s">
        <v>69</v>
      </c>
      <c r="AJ368" t="s">
        <v>69</v>
      </c>
      <c r="AK368" t="s">
        <v>69</v>
      </c>
      <c r="AL368" t="s">
        <v>69</v>
      </c>
      <c r="AM368" t="s">
        <v>69</v>
      </c>
      <c r="AN368" t="s">
        <v>69</v>
      </c>
      <c r="AO368" t="s">
        <v>69</v>
      </c>
      <c r="AP368" t="s">
        <v>69</v>
      </c>
      <c r="AQ368" t="s">
        <v>69</v>
      </c>
      <c r="AR368" t="s">
        <v>3340</v>
      </c>
      <c r="AS368">
        <v>2013</v>
      </c>
      <c r="AT368">
        <v>8</v>
      </c>
      <c r="AU368">
        <v>7</v>
      </c>
      <c r="AV368" t="s">
        <v>69</v>
      </c>
      <c r="AW368" t="s">
        <v>69</v>
      </c>
      <c r="AX368" t="s">
        <v>69</v>
      </c>
      <c r="AY368" t="s">
        <v>69</v>
      </c>
      <c r="AZ368" t="s">
        <v>69</v>
      </c>
      <c r="BA368" t="s">
        <v>69</v>
      </c>
      <c r="BB368" t="s">
        <v>3341</v>
      </c>
      <c r="BC368" t="s">
        <v>3342</v>
      </c>
      <c r="BD368" t="s">
        <v>69</v>
      </c>
      <c r="BE368" t="s">
        <v>69</v>
      </c>
      <c r="BF368" t="s">
        <v>69</v>
      </c>
      <c r="BG368" t="s">
        <v>69</v>
      </c>
      <c r="BH368" t="s">
        <v>69</v>
      </c>
      <c r="BI368" t="s">
        <v>69</v>
      </c>
      <c r="BJ368" t="s">
        <v>3343</v>
      </c>
      <c r="BK368">
        <v>23874615</v>
      </c>
      <c r="BL368" t="s">
        <v>88</v>
      </c>
      <c r="BM368" t="s">
        <v>69</v>
      </c>
      <c r="BN368" t="s">
        <v>69</v>
      </c>
      <c r="BO368" t="s">
        <v>69</v>
      </c>
      <c r="BP368" t="s">
        <v>69</v>
      </c>
    </row>
    <row r="369" spans="1:68" x14ac:dyDescent="0.25">
      <c r="A369" t="s">
        <v>67</v>
      </c>
      <c r="B369" t="s">
        <v>3344</v>
      </c>
      <c r="C369" t="s">
        <v>69</v>
      </c>
      <c r="D369" t="s">
        <v>69</v>
      </c>
      <c r="E369" t="s">
        <v>69</v>
      </c>
      <c r="F369" t="s">
        <v>3345</v>
      </c>
      <c r="G369" t="s">
        <v>69</v>
      </c>
      <c r="H369" t="s">
        <v>69</v>
      </c>
      <c r="I369" t="s">
        <v>3346</v>
      </c>
      <c r="J369" t="s">
        <v>72</v>
      </c>
      <c r="K369" t="s">
        <v>69</v>
      </c>
      <c r="L369" t="s">
        <v>69</v>
      </c>
      <c r="M369" t="s">
        <v>69</v>
      </c>
      <c r="N369" t="s">
        <v>69</v>
      </c>
      <c r="O369" t="s">
        <v>69</v>
      </c>
      <c r="P369" t="s">
        <v>69</v>
      </c>
      <c r="Q369" t="s">
        <v>69</v>
      </c>
      <c r="R369" t="s">
        <v>69</v>
      </c>
      <c r="S369" t="s">
        <v>69</v>
      </c>
      <c r="T369" t="s">
        <v>3347</v>
      </c>
      <c r="U369" t="s">
        <v>3348</v>
      </c>
      <c r="V369" t="s">
        <v>69</v>
      </c>
      <c r="W369" t="s">
        <v>69</v>
      </c>
      <c r="X369" t="s">
        <v>69</v>
      </c>
      <c r="Y369" t="s">
        <v>69</v>
      </c>
      <c r="Z369" t="s">
        <v>69</v>
      </c>
      <c r="AA369" t="s">
        <v>69</v>
      </c>
      <c r="AB369" t="s">
        <v>69</v>
      </c>
      <c r="AC369" t="s">
        <v>69</v>
      </c>
      <c r="AD369" t="s">
        <v>69</v>
      </c>
      <c r="AE369" t="s">
        <v>69</v>
      </c>
      <c r="AF369">
        <v>31</v>
      </c>
      <c r="AG369">
        <v>32</v>
      </c>
      <c r="AH369" t="s">
        <v>69</v>
      </c>
      <c r="AI369" t="s">
        <v>69</v>
      </c>
      <c r="AJ369" t="s">
        <v>69</v>
      </c>
      <c r="AK369" t="s">
        <v>69</v>
      </c>
      <c r="AL369" t="s">
        <v>69</v>
      </c>
      <c r="AM369" t="s">
        <v>69</v>
      </c>
      <c r="AN369" t="s">
        <v>69</v>
      </c>
      <c r="AO369" t="s">
        <v>69</v>
      </c>
      <c r="AP369" t="s">
        <v>69</v>
      </c>
      <c r="AQ369" t="s">
        <v>69</v>
      </c>
      <c r="AR369" t="s">
        <v>317</v>
      </c>
      <c r="AS369">
        <v>2013</v>
      </c>
      <c r="AT369">
        <v>22</v>
      </c>
      <c r="AU369">
        <v>12</v>
      </c>
      <c r="AV369" t="s">
        <v>69</v>
      </c>
      <c r="AW369" t="s">
        <v>69</v>
      </c>
      <c r="AX369" t="s">
        <v>69</v>
      </c>
      <c r="AY369" t="s">
        <v>69</v>
      </c>
      <c r="AZ369">
        <v>3376</v>
      </c>
      <c r="BA369">
        <v>3390</v>
      </c>
      <c r="BB369" t="s">
        <v>69</v>
      </c>
      <c r="BC369" t="s">
        <v>3349</v>
      </c>
      <c r="BD369" t="s">
        <v>69</v>
      </c>
      <c r="BE369" t="s">
        <v>69</v>
      </c>
      <c r="BF369" t="s">
        <v>69</v>
      </c>
      <c r="BG369" t="s">
        <v>69</v>
      </c>
      <c r="BH369" t="s">
        <v>69</v>
      </c>
      <c r="BI369" t="s">
        <v>69</v>
      </c>
      <c r="BJ369" t="s">
        <v>3350</v>
      </c>
      <c r="BK369">
        <v>23692215</v>
      </c>
      <c r="BL369" t="s">
        <v>69</v>
      </c>
      <c r="BM369" t="s">
        <v>69</v>
      </c>
      <c r="BN369" t="s">
        <v>69</v>
      </c>
      <c r="BO369" t="s">
        <v>69</v>
      </c>
      <c r="BP369" t="s">
        <v>69</v>
      </c>
    </row>
    <row r="370" spans="1:68" x14ac:dyDescent="0.25">
      <c r="A370" t="s">
        <v>67</v>
      </c>
      <c r="B370" t="s">
        <v>3351</v>
      </c>
      <c r="C370" t="s">
        <v>69</v>
      </c>
      <c r="D370" t="s">
        <v>69</v>
      </c>
      <c r="E370" t="s">
        <v>69</v>
      </c>
      <c r="F370" t="s">
        <v>3352</v>
      </c>
      <c r="G370" t="s">
        <v>69</v>
      </c>
      <c r="H370" t="s">
        <v>69</v>
      </c>
      <c r="I370" t="s">
        <v>3353</v>
      </c>
      <c r="J370" t="s">
        <v>386</v>
      </c>
      <c r="K370" t="s">
        <v>69</v>
      </c>
      <c r="L370" t="s">
        <v>69</v>
      </c>
      <c r="M370" t="s">
        <v>69</v>
      </c>
      <c r="N370" t="s">
        <v>69</v>
      </c>
      <c r="O370" t="s">
        <v>69</v>
      </c>
      <c r="P370" t="s">
        <v>69</v>
      </c>
      <c r="Q370" t="s">
        <v>69</v>
      </c>
      <c r="R370" t="s">
        <v>69</v>
      </c>
      <c r="S370" t="s">
        <v>69</v>
      </c>
      <c r="T370" t="s">
        <v>3354</v>
      </c>
      <c r="U370" t="s">
        <v>3355</v>
      </c>
      <c r="V370" t="s">
        <v>69</v>
      </c>
      <c r="W370" t="s">
        <v>69</v>
      </c>
      <c r="X370" t="s">
        <v>69</v>
      </c>
      <c r="Y370" t="s">
        <v>69</v>
      </c>
      <c r="Z370" t="s">
        <v>3356</v>
      </c>
      <c r="AA370" t="s">
        <v>3357</v>
      </c>
      <c r="AB370" t="s">
        <v>69</v>
      </c>
      <c r="AC370" t="s">
        <v>69</v>
      </c>
      <c r="AD370" t="s">
        <v>69</v>
      </c>
      <c r="AE370" t="s">
        <v>69</v>
      </c>
      <c r="AF370">
        <v>17</v>
      </c>
      <c r="AG370">
        <v>17</v>
      </c>
      <c r="AH370" t="s">
        <v>69</v>
      </c>
      <c r="AI370" t="s">
        <v>69</v>
      </c>
      <c r="AJ370" t="s">
        <v>69</v>
      </c>
      <c r="AK370" t="s">
        <v>69</v>
      </c>
      <c r="AL370" t="s">
        <v>69</v>
      </c>
      <c r="AM370" t="s">
        <v>69</v>
      </c>
      <c r="AN370" t="s">
        <v>69</v>
      </c>
      <c r="AO370" t="s">
        <v>69</v>
      </c>
      <c r="AP370" t="s">
        <v>69</v>
      </c>
      <c r="AQ370" t="s">
        <v>69</v>
      </c>
      <c r="AR370" t="s">
        <v>317</v>
      </c>
      <c r="AS370">
        <v>2013</v>
      </c>
      <c r="AT370">
        <v>67</v>
      </c>
      <c r="AU370">
        <v>6</v>
      </c>
      <c r="AV370" t="s">
        <v>69</v>
      </c>
      <c r="AW370" t="s">
        <v>69</v>
      </c>
      <c r="AX370" t="s">
        <v>69</v>
      </c>
      <c r="AY370" t="s">
        <v>69</v>
      </c>
      <c r="AZ370">
        <v>1649</v>
      </c>
      <c r="BA370">
        <v>1659</v>
      </c>
      <c r="BB370" t="s">
        <v>69</v>
      </c>
      <c r="BC370" t="s">
        <v>3358</v>
      </c>
      <c r="BD370" t="s">
        <v>69</v>
      </c>
      <c r="BE370" t="s">
        <v>69</v>
      </c>
      <c r="BF370" t="s">
        <v>69</v>
      </c>
      <c r="BG370" t="s">
        <v>69</v>
      </c>
      <c r="BH370" t="s">
        <v>69</v>
      </c>
      <c r="BI370" t="s">
        <v>69</v>
      </c>
      <c r="BJ370" t="s">
        <v>3359</v>
      </c>
      <c r="BK370">
        <v>23730759</v>
      </c>
      <c r="BL370" t="s">
        <v>69</v>
      </c>
      <c r="BM370" t="s">
        <v>69</v>
      </c>
      <c r="BN370" t="s">
        <v>69</v>
      </c>
      <c r="BO370" t="s">
        <v>69</v>
      </c>
      <c r="BP370" t="s">
        <v>69</v>
      </c>
    </row>
    <row r="371" spans="1:68" x14ac:dyDescent="0.25">
      <c r="A371" t="s">
        <v>67</v>
      </c>
      <c r="B371" t="s">
        <v>3360</v>
      </c>
      <c r="C371" t="s">
        <v>69</v>
      </c>
      <c r="D371" t="s">
        <v>69</v>
      </c>
      <c r="E371" t="s">
        <v>69</v>
      </c>
      <c r="F371" t="s">
        <v>3361</v>
      </c>
      <c r="G371" t="s">
        <v>69</v>
      </c>
      <c r="H371" t="s">
        <v>69</v>
      </c>
      <c r="I371" t="s">
        <v>3362</v>
      </c>
      <c r="J371" t="s">
        <v>3363</v>
      </c>
      <c r="K371" t="s">
        <v>69</v>
      </c>
      <c r="L371" t="s">
        <v>69</v>
      </c>
      <c r="M371" t="s">
        <v>69</v>
      </c>
      <c r="N371" t="s">
        <v>69</v>
      </c>
      <c r="O371" t="s">
        <v>69</v>
      </c>
      <c r="P371" t="s">
        <v>69</v>
      </c>
      <c r="Q371" t="s">
        <v>69</v>
      </c>
      <c r="R371" t="s">
        <v>69</v>
      </c>
      <c r="S371" t="s">
        <v>69</v>
      </c>
      <c r="T371" t="s">
        <v>69</v>
      </c>
      <c r="U371" t="s">
        <v>69</v>
      </c>
      <c r="V371" t="s">
        <v>69</v>
      </c>
      <c r="W371" t="s">
        <v>69</v>
      </c>
      <c r="X371" t="s">
        <v>69</v>
      </c>
      <c r="Y371" t="s">
        <v>69</v>
      </c>
      <c r="Z371" t="s">
        <v>3364</v>
      </c>
      <c r="AA371" t="s">
        <v>3365</v>
      </c>
      <c r="AB371" t="s">
        <v>69</v>
      </c>
      <c r="AC371" t="s">
        <v>69</v>
      </c>
      <c r="AD371" t="s">
        <v>69</v>
      </c>
      <c r="AE371" t="s">
        <v>69</v>
      </c>
      <c r="AF371">
        <v>380</v>
      </c>
      <c r="AG371">
        <v>446</v>
      </c>
      <c r="AH371" t="s">
        <v>69</v>
      </c>
      <c r="AI371" t="s">
        <v>69</v>
      </c>
      <c r="AJ371" t="s">
        <v>69</v>
      </c>
      <c r="AK371" t="s">
        <v>69</v>
      </c>
      <c r="AL371" t="s">
        <v>69</v>
      </c>
      <c r="AM371" t="s">
        <v>69</v>
      </c>
      <c r="AN371" t="s">
        <v>69</v>
      </c>
      <c r="AO371" t="s">
        <v>69</v>
      </c>
      <c r="AP371" t="s">
        <v>69</v>
      </c>
      <c r="AQ371" t="s">
        <v>69</v>
      </c>
      <c r="AR371" t="s">
        <v>3366</v>
      </c>
      <c r="AS371">
        <v>2013</v>
      </c>
      <c r="AT371">
        <v>381</v>
      </c>
      <c r="AU371">
        <v>9881</v>
      </c>
      <c r="AV371" t="s">
        <v>69</v>
      </c>
      <c r="AW371" t="s">
        <v>69</v>
      </c>
      <c r="AX371" t="s">
        <v>69</v>
      </c>
      <c r="AY371" t="s">
        <v>69</v>
      </c>
      <c r="AZ371">
        <v>1926</v>
      </c>
      <c r="BA371">
        <v>1932</v>
      </c>
      <c r="BB371" t="s">
        <v>69</v>
      </c>
      <c r="BC371" t="s">
        <v>3367</v>
      </c>
      <c r="BD371" t="s">
        <v>69</v>
      </c>
      <c r="BE371" t="s">
        <v>69</v>
      </c>
      <c r="BF371" t="s">
        <v>69</v>
      </c>
      <c r="BG371" t="s">
        <v>69</v>
      </c>
      <c r="BH371" t="s">
        <v>69</v>
      </c>
      <c r="BI371" t="s">
        <v>69</v>
      </c>
      <c r="BJ371" t="s">
        <v>3368</v>
      </c>
      <c r="BK371">
        <v>23643111</v>
      </c>
      <c r="BL371" t="s">
        <v>69</v>
      </c>
      <c r="BM371" t="s">
        <v>69</v>
      </c>
      <c r="BN371" t="s">
        <v>69</v>
      </c>
      <c r="BO371" t="s">
        <v>69</v>
      </c>
      <c r="BP371" t="s">
        <v>69</v>
      </c>
    </row>
    <row r="372" spans="1:68" x14ac:dyDescent="0.25">
      <c r="A372" t="s">
        <v>67</v>
      </c>
      <c r="B372" t="s">
        <v>3369</v>
      </c>
      <c r="C372" t="s">
        <v>69</v>
      </c>
      <c r="D372" t="s">
        <v>69</v>
      </c>
      <c r="E372" t="s">
        <v>69</v>
      </c>
      <c r="F372" t="s">
        <v>3370</v>
      </c>
      <c r="G372" t="s">
        <v>69</v>
      </c>
      <c r="H372" t="s">
        <v>69</v>
      </c>
      <c r="I372" t="s">
        <v>3371</v>
      </c>
      <c r="J372" t="s">
        <v>72</v>
      </c>
      <c r="K372" t="s">
        <v>69</v>
      </c>
      <c r="L372" t="s">
        <v>69</v>
      </c>
      <c r="M372" t="s">
        <v>69</v>
      </c>
      <c r="N372" t="s">
        <v>69</v>
      </c>
      <c r="O372" t="s">
        <v>69</v>
      </c>
      <c r="P372" t="s">
        <v>69</v>
      </c>
      <c r="Q372" t="s">
        <v>69</v>
      </c>
      <c r="R372" t="s">
        <v>69</v>
      </c>
      <c r="S372" t="s">
        <v>69</v>
      </c>
      <c r="T372" t="s">
        <v>3372</v>
      </c>
      <c r="U372" t="s">
        <v>3373</v>
      </c>
      <c r="V372" t="s">
        <v>69</v>
      </c>
      <c r="W372" t="s">
        <v>69</v>
      </c>
      <c r="X372" t="s">
        <v>69</v>
      </c>
      <c r="Y372" t="s">
        <v>69</v>
      </c>
      <c r="Z372" t="s">
        <v>1171</v>
      </c>
      <c r="AA372" t="s">
        <v>3374</v>
      </c>
      <c r="AB372" t="s">
        <v>69</v>
      </c>
      <c r="AC372" t="s">
        <v>69</v>
      </c>
      <c r="AD372" t="s">
        <v>69</v>
      </c>
      <c r="AE372" t="s">
        <v>69</v>
      </c>
      <c r="AF372">
        <v>219</v>
      </c>
      <c r="AG372">
        <v>224</v>
      </c>
      <c r="AH372" t="s">
        <v>69</v>
      </c>
      <c r="AI372" t="s">
        <v>69</v>
      </c>
      <c r="AJ372" t="s">
        <v>69</v>
      </c>
      <c r="AK372" t="s">
        <v>69</v>
      </c>
      <c r="AL372" t="s">
        <v>69</v>
      </c>
      <c r="AM372" t="s">
        <v>69</v>
      </c>
      <c r="AN372" t="s">
        <v>69</v>
      </c>
      <c r="AO372" t="s">
        <v>69</v>
      </c>
      <c r="AP372" t="s">
        <v>69</v>
      </c>
      <c r="AQ372" t="s">
        <v>69</v>
      </c>
      <c r="AR372" t="s">
        <v>317</v>
      </c>
      <c r="AS372">
        <v>2013</v>
      </c>
      <c r="AT372">
        <v>22</v>
      </c>
      <c r="AU372">
        <v>11</v>
      </c>
      <c r="AV372" t="s">
        <v>69</v>
      </c>
      <c r="AW372" t="s">
        <v>69</v>
      </c>
      <c r="AX372" t="s">
        <v>579</v>
      </c>
      <c r="AY372" t="s">
        <v>69</v>
      </c>
      <c r="AZ372">
        <v>3179</v>
      </c>
      <c r="BA372">
        <v>3190</v>
      </c>
      <c r="BB372" t="s">
        <v>69</v>
      </c>
      <c r="BC372" t="s">
        <v>3375</v>
      </c>
      <c r="BD372" t="s">
        <v>69</v>
      </c>
      <c r="BE372" t="s">
        <v>69</v>
      </c>
      <c r="BF372" t="s">
        <v>69</v>
      </c>
      <c r="BG372" t="s">
        <v>69</v>
      </c>
      <c r="BH372" t="s">
        <v>69</v>
      </c>
      <c r="BI372" t="s">
        <v>69</v>
      </c>
      <c r="BJ372" t="s">
        <v>3376</v>
      </c>
      <c r="BK372">
        <v>23551379</v>
      </c>
      <c r="BL372" t="s">
        <v>69</v>
      </c>
      <c r="BM372" t="s">
        <v>69</v>
      </c>
      <c r="BN372" t="s">
        <v>69</v>
      </c>
      <c r="BO372" t="s">
        <v>69</v>
      </c>
      <c r="BP372" t="s">
        <v>69</v>
      </c>
    </row>
    <row r="373" spans="1:68" x14ac:dyDescent="0.25">
      <c r="A373" t="s">
        <v>67</v>
      </c>
      <c r="B373" t="s">
        <v>3377</v>
      </c>
      <c r="C373" t="s">
        <v>69</v>
      </c>
      <c r="D373" t="s">
        <v>69</v>
      </c>
      <c r="E373" t="s">
        <v>69</v>
      </c>
      <c r="F373" t="s">
        <v>3378</v>
      </c>
      <c r="G373" t="s">
        <v>69</v>
      </c>
      <c r="H373" t="s">
        <v>69</v>
      </c>
      <c r="I373" t="s">
        <v>3379</v>
      </c>
      <c r="J373" t="s">
        <v>454</v>
      </c>
      <c r="K373" t="s">
        <v>69</v>
      </c>
      <c r="L373" t="s">
        <v>69</v>
      </c>
      <c r="M373" t="s">
        <v>69</v>
      </c>
      <c r="N373" t="s">
        <v>69</v>
      </c>
      <c r="O373" t="s">
        <v>69</v>
      </c>
      <c r="P373" t="s">
        <v>69</v>
      </c>
      <c r="Q373" t="s">
        <v>69</v>
      </c>
      <c r="R373" t="s">
        <v>69</v>
      </c>
      <c r="S373" t="s">
        <v>69</v>
      </c>
      <c r="T373" t="s">
        <v>69</v>
      </c>
      <c r="U373" t="s">
        <v>3380</v>
      </c>
      <c r="V373" t="s">
        <v>69</v>
      </c>
      <c r="W373" t="s">
        <v>69</v>
      </c>
      <c r="X373" t="s">
        <v>69</v>
      </c>
      <c r="Y373" t="s">
        <v>69</v>
      </c>
      <c r="Z373" t="s">
        <v>3381</v>
      </c>
      <c r="AA373" t="s">
        <v>3382</v>
      </c>
      <c r="AB373" t="s">
        <v>69</v>
      </c>
      <c r="AC373" t="s">
        <v>69</v>
      </c>
      <c r="AD373" t="s">
        <v>69</v>
      </c>
      <c r="AE373" t="s">
        <v>69</v>
      </c>
      <c r="AF373">
        <v>127</v>
      </c>
      <c r="AG373">
        <v>129</v>
      </c>
      <c r="AH373" t="s">
        <v>69</v>
      </c>
      <c r="AI373" t="s">
        <v>69</v>
      </c>
      <c r="AJ373" t="s">
        <v>69</v>
      </c>
      <c r="AK373" t="s">
        <v>69</v>
      </c>
      <c r="AL373" t="s">
        <v>69</v>
      </c>
      <c r="AM373" t="s">
        <v>69</v>
      </c>
      <c r="AN373" t="s">
        <v>69</v>
      </c>
      <c r="AO373" t="s">
        <v>69</v>
      </c>
      <c r="AP373" t="s">
        <v>69</v>
      </c>
      <c r="AQ373" t="s">
        <v>69</v>
      </c>
      <c r="AR373" t="s">
        <v>317</v>
      </c>
      <c r="AS373">
        <v>2013</v>
      </c>
      <c r="AT373">
        <v>9</v>
      </c>
      <c r="AU373">
        <v>6</v>
      </c>
      <c r="AV373" t="s">
        <v>69</v>
      </c>
      <c r="AW373" t="s">
        <v>69</v>
      </c>
      <c r="AX373" t="s">
        <v>69</v>
      </c>
      <c r="AY373" t="s">
        <v>69</v>
      </c>
      <c r="AZ373" t="s">
        <v>69</v>
      </c>
      <c r="BA373" t="s">
        <v>69</v>
      </c>
      <c r="BB373" t="s">
        <v>3383</v>
      </c>
      <c r="BC373" t="s">
        <v>3384</v>
      </c>
      <c r="BD373" t="s">
        <v>69</v>
      </c>
      <c r="BE373" t="s">
        <v>69</v>
      </c>
      <c r="BF373" t="s">
        <v>69</v>
      </c>
      <c r="BG373" t="s">
        <v>69</v>
      </c>
      <c r="BH373" t="s">
        <v>69</v>
      </c>
      <c r="BI373" t="s">
        <v>69</v>
      </c>
      <c r="BJ373" t="s">
        <v>3385</v>
      </c>
      <c r="BK373">
        <v>23754952</v>
      </c>
      <c r="BL373" t="s">
        <v>88</v>
      </c>
      <c r="BM373" t="s">
        <v>69</v>
      </c>
      <c r="BN373" t="s">
        <v>69</v>
      </c>
      <c r="BO373" t="s">
        <v>69</v>
      </c>
      <c r="BP373" t="s">
        <v>69</v>
      </c>
    </row>
    <row r="374" spans="1:68" x14ac:dyDescent="0.25">
      <c r="A374" t="s">
        <v>67</v>
      </c>
      <c r="B374" t="s">
        <v>3386</v>
      </c>
      <c r="C374" t="s">
        <v>69</v>
      </c>
      <c r="D374" t="s">
        <v>69</v>
      </c>
      <c r="E374" t="s">
        <v>69</v>
      </c>
      <c r="F374" t="s">
        <v>3387</v>
      </c>
      <c r="G374" t="s">
        <v>69</v>
      </c>
      <c r="H374" t="s">
        <v>69</v>
      </c>
      <c r="I374" t="s">
        <v>3388</v>
      </c>
      <c r="J374" t="s">
        <v>416</v>
      </c>
      <c r="K374" t="s">
        <v>69</v>
      </c>
      <c r="L374" t="s">
        <v>69</v>
      </c>
      <c r="M374" t="s">
        <v>69</v>
      </c>
      <c r="N374" t="s">
        <v>69</v>
      </c>
      <c r="O374" t="s">
        <v>69</v>
      </c>
      <c r="P374" t="s">
        <v>69</v>
      </c>
      <c r="Q374" t="s">
        <v>69</v>
      </c>
      <c r="R374" t="s">
        <v>69</v>
      </c>
      <c r="S374" t="s">
        <v>69</v>
      </c>
      <c r="T374" t="s">
        <v>3389</v>
      </c>
      <c r="U374" t="s">
        <v>3390</v>
      </c>
      <c r="V374" t="s">
        <v>69</v>
      </c>
      <c r="W374" t="s">
        <v>69</v>
      </c>
      <c r="X374" t="s">
        <v>69</v>
      </c>
      <c r="Y374" t="s">
        <v>69</v>
      </c>
      <c r="Z374" t="s">
        <v>69</v>
      </c>
      <c r="AA374" t="s">
        <v>3391</v>
      </c>
      <c r="AB374" t="s">
        <v>69</v>
      </c>
      <c r="AC374" t="s">
        <v>69</v>
      </c>
      <c r="AD374" t="s">
        <v>69</v>
      </c>
      <c r="AE374" t="s">
        <v>69</v>
      </c>
      <c r="AF374">
        <v>40</v>
      </c>
      <c r="AG374">
        <v>41</v>
      </c>
      <c r="AH374" t="s">
        <v>69</v>
      </c>
      <c r="AI374" t="s">
        <v>69</v>
      </c>
      <c r="AJ374" t="s">
        <v>69</v>
      </c>
      <c r="AK374" t="s">
        <v>69</v>
      </c>
      <c r="AL374" t="s">
        <v>69</v>
      </c>
      <c r="AM374" t="s">
        <v>69</v>
      </c>
      <c r="AN374" t="s">
        <v>69</v>
      </c>
      <c r="AO374" t="s">
        <v>69</v>
      </c>
      <c r="AP374" t="s">
        <v>69</v>
      </c>
      <c r="AQ374" t="s">
        <v>69</v>
      </c>
      <c r="AR374" t="s">
        <v>361</v>
      </c>
      <c r="AS374">
        <v>2013</v>
      </c>
      <c r="AT374">
        <v>30</v>
      </c>
      <c r="AU374">
        <v>5</v>
      </c>
      <c r="AV374" t="s">
        <v>69</v>
      </c>
      <c r="AW374" t="s">
        <v>69</v>
      </c>
      <c r="AX374" t="s">
        <v>69</v>
      </c>
      <c r="AY374" t="s">
        <v>69</v>
      </c>
      <c r="AZ374">
        <v>1159</v>
      </c>
      <c r="BA374">
        <v>1171</v>
      </c>
      <c r="BB374" t="s">
        <v>69</v>
      </c>
      <c r="BC374" t="s">
        <v>3392</v>
      </c>
      <c r="BD374" t="s">
        <v>69</v>
      </c>
      <c r="BE374" t="s">
        <v>69</v>
      </c>
      <c r="BF374" t="s">
        <v>69</v>
      </c>
      <c r="BG374" t="s">
        <v>69</v>
      </c>
      <c r="BH374" t="s">
        <v>69</v>
      </c>
      <c r="BI374" t="s">
        <v>69</v>
      </c>
      <c r="BJ374" t="s">
        <v>3393</v>
      </c>
      <c r="BK374">
        <v>23386628</v>
      </c>
      <c r="BL374" t="s">
        <v>749</v>
      </c>
      <c r="BM374" t="s">
        <v>69</v>
      </c>
      <c r="BN374" t="s">
        <v>69</v>
      </c>
      <c r="BO374" t="s">
        <v>69</v>
      </c>
      <c r="BP374" t="s">
        <v>69</v>
      </c>
    </row>
    <row r="375" spans="1:68" x14ac:dyDescent="0.25">
      <c r="A375" t="s">
        <v>67</v>
      </c>
      <c r="B375" t="s">
        <v>3394</v>
      </c>
      <c r="C375" t="s">
        <v>69</v>
      </c>
      <c r="D375" t="s">
        <v>69</v>
      </c>
      <c r="E375" t="s">
        <v>69</v>
      </c>
      <c r="F375" t="s">
        <v>3395</v>
      </c>
      <c r="G375" t="s">
        <v>69</v>
      </c>
      <c r="H375" t="s">
        <v>69</v>
      </c>
      <c r="I375" t="s">
        <v>3396</v>
      </c>
      <c r="J375" t="s">
        <v>72</v>
      </c>
      <c r="K375" t="s">
        <v>69</v>
      </c>
      <c r="L375" t="s">
        <v>69</v>
      </c>
      <c r="M375" t="s">
        <v>69</v>
      </c>
      <c r="N375" t="s">
        <v>69</v>
      </c>
      <c r="O375" t="s">
        <v>69</v>
      </c>
      <c r="P375" t="s">
        <v>69</v>
      </c>
      <c r="Q375" t="s">
        <v>69</v>
      </c>
      <c r="R375" t="s">
        <v>69</v>
      </c>
      <c r="S375" t="s">
        <v>69</v>
      </c>
      <c r="T375" t="s">
        <v>3397</v>
      </c>
      <c r="U375" t="s">
        <v>3398</v>
      </c>
      <c r="V375" t="s">
        <v>69</v>
      </c>
      <c r="W375" t="s">
        <v>69</v>
      </c>
      <c r="X375" t="s">
        <v>69</v>
      </c>
      <c r="Y375" t="s">
        <v>69</v>
      </c>
      <c r="Z375" t="s">
        <v>3399</v>
      </c>
      <c r="AA375" t="s">
        <v>3400</v>
      </c>
      <c r="AB375" t="s">
        <v>69</v>
      </c>
      <c r="AC375" t="s">
        <v>69</v>
      </c>
      <c r="AD375" t="s">
        <v>69</v>
      </c>
      <c r="AE375" t="s">
        <v>69</v>
      </c>
      <c r="AF375">
        <v>26</v>
      </c>
      <c r="AG375">
        <v>26</v>
      </c>
      <c r="AH375" t="s">
        <v>69</v>
      </c>
      <c r="AI375" t="s">
        <v>69</v>
      </c>
      <c r="AJ375" t="s">
        <v>69</v>
      </c>
      <c r="AK375" t="s">
        <v>69</v>
      </c>
      <c r="AL375" t="s">
        <v>69</v>
      </c>
      <c r="AM375" t="s">
        <v>69</v>
      </c>
      <c r="AN375" t="s">
        <v>69</v>
      </c>
      <c r="AO375" t="s">
        <v>69</v>
      </c>
      <c r="AP375" t="s">
        <v>69</v>
      </c>
      <c r="AQ375" t="s">
        <v>69</v>
      </c>
      <c r="AR375" t="s">
        <v>361</v>
      </c>
      <c r="AS375">
        <v>2013</v>
      </c>
      <c r="AT375">
        <v>22</v>
      </c>
      <c r="AU375">
        <v>10</v>
      </c>
      <c r="AV375" t="s">
        <v>69</v>
      </c>
      <c r="AW375" t="s">
        <v>69</v>
      </c>
      <c r="AX375" t="s">
        <v>69</v>
      </c>
      <c r="AY375" t="s">
        <v>69</v>
      </c>
      <c r="AZ375">
        <v>2668</v>
      </c>
      <c r="BA375">
        <v>2682</v>
      </c>
      <c r="BB375" t="s">
        <v>69</v>
      </c>
      <c r="BC375" t="s">
        <v>3401</v>
      </c>
      <c r="BD375" t="s">
        <v>69</v>
      </c>
      <c r="BE375" t="s">
        <v>69</v>
      </c>
      <c r="BF375" t="s">
        <v>69</v>
      </c>
      <c r="BG375" t="s">
        <v>69</v>
      </c>
      <c r="BH375" t="s">
        <v>69</v>
      </c>
      <c r="BI375" t="s">
        <v>69</v>
      </c>
      <c r="BJ375" t="s">
        <v>3402</v>
      </c>
      <c r="BK375">
        <v>23611648</v>
      </c>
      <c r="BL375" t="s">
        <v>69</v>
      </c>
      <c r="BM375" t="s">
        <v>69</v>
      </c>
      <c r="BN375" t="s">
        <v>69</v>
      </c>
      <c r="BO375" t="s">
        <v>69</v>
      </c>
      <c r="BP375" t="s">
        <v>69</v>
      </c>
    </row>
    <row r="376" spans="1:68" x14ac:dyDescent="0.25">
      <c r="A376" t="s">
        <v>67</v>
      </c>
      <c r="B376" t="s">
        <v>3403</v>
      </c>
      <c r="C376" t="s">
        <v>69</v>
      </c>
      <c r="D376" t="s">
        <v>69</v>
      </c>
      <c r="E376" t="s">
        <v>69</v>
      </c>
      <c r="F376" t="s">
        <v>3404</v>
      </c>
      <c r="G376" t="s">
        <v>69</v>
      </c>
      <c r="H376" t="s">
        <v>69</v>
      </c>
      <c r="I376" t="s">
        <v>3405</v>
      </c>
      <c r="J376" t="s">
        <v>72</v>
      </c>
      <c r="K376" t="s">
        <v>69</v>
      </c>
      <c r="L376" t="s">
        <v>69</v>
      </c>
      <c r="M376" t="s">
        <v>69</v>
      </c>
      <c r="N376" t="s">
        <v>69</v>
      </c>
      <c r="O376" t="s">
        <v>69</v>
      </c>
      <c r="P376" t="s">
        <v>69</v>
      </c>
      <c r="Q376" t="s">
        <v>69</v>
      </c>
      <c r="R376" t="s">
        <v>69</v>
      </c>
      <c r="S376" t="s">
        <v>69</v>
      </c>
      <c r="T376" t="s">
        <v>3406</v>
      </c>
      <c r="U376" t="s">
        <v>3407</v>
      </c>
      <c r="V376" t="s">
        <v>69</v>
      </c>
      <c r="W376" t="s">
        <v>69</v>
      </c>
      <c r="X376" t="s">
        <v>69</v>
      </c>
      <c r="Y376" t="s">
        <v>69</v>
      </c>
      <c r="Z376" t="s">
        <v>3408</v>
      </c>
      <c r="AA376" t="s">
        <v>3409</v>
      </c>
      <c r="AB376" t="s">
        <v>69</v>
      </c>
      <c r="AC376" t="s">
        <v>69</v>
      </c>
      <c r="AD376" t="s">
        <v>69</v>
      </c>
      <c r="AE376" t="s">
        <v>69</v>
      </c>
      <c r="AF376">
        <v>31</v>
      </c>
      <c r="AG376">
        <v>33</v>
      </c>
      <c r="AH376" t="s">
        <v>69</v>
      </c>
      <c r="AI376" t="s">
        <v>69</v>
      </c>
      <c r="AJ376" t="s">
        <v>69</v>
      </c>
      <c r="AK376" t="s">
        <v>69</v>
      </c>
      <c r="AL376" t="s">
        <v>69</v>
      </c>
      <c r="AM376" t="s">
        <v>69</v>
      </c>
      <c r="AN376" t="s">
        <v>69</v>
      </c>
      <c r="AO376" t="s">
        <v>69</v>
      </c>
      <c r="AP376" t="s">
        <v>69</v>
      </c>
      <c r="AQ376" t="s">
        <v>69</v>
      </c>
      <c r="AR376" t="s">
        <v>361</v>
      </c>
      <c r="AS376">
        <v>2013</v>
      </c>
      <c r="AT376">
        <v>22</v>
      </c>
      <c r="AU376">
        <v>10</v>
      </c>
      <c r="AV376" t="s">
        <v>69</v>
      </c>
      <c r="AW376" t="s">
        <v>69</v>
      </c>
      <c r="AX376" t="s">
        <v>69</v>
      </c>
      <c r="AY376" t="s">
        <v>69</v>
      </c>
      <c r="AZ376">
        <v>2742</v>
      </c>
      <c r="BA376">
        <v>2759</v>
      </c>
      <c r="BB376" t="s">
        <v>69</v>
      </c>
      <c r="BC376" t="s">
        <v>3410</v>
      </c>
      <c r="BD376" t="s">
        <v>69</v>
      </c>
      <c r="BE376" t="s">
        <v>69</v>
      </c>
      <c r="BF376" t="s">
        <v>69</v>
      </c>
      <c r="BG376" t="s">
        <v>69</v>
      </c>
      <c r="BH376" t="s">
        <v>69</v>
      </c>
      <c r="BI376" t="s">
        <v>69</v>
      </c>
      <c r="BJ376" t="s">
        <v>3411</v>
      </c>
      <c r="BK376">
        <v>23506038</v>
      </c>
      <c r="BL376" t="s">
        <v>749</v>
      </c>
      <c r="BM376" t="s">
        <v>69</v>
      </c>
      <c r="BN376" t="s">
        <v>69</v>
      </c>
      <c r="BO376" t="s">
        <v>69</v>
      </c>
      <c r="BP376" t="s">
        <v>69</v>
      </c>
    </row>
    <row r="377" spans="1:68" x14ac:dyDescent="0.25">
      <c r="A377" t="s">
        <v>67</v>
      </c>
      <c r="B377" t="s">
        <v>3412</v>
      </c>
      <c r="C377" t="s">
        <v>69</v>
      </c>
      <c r="D377" t="s">
        <v>69</v>
      </c>
      <c r="E377" t="s">
        <v>69</v>
      </c>
      <c r="F377" t="s">
        <v>3413</v>
      </c>
      <c r="G377" t="s">
        <v>69</v>
      </c>
      <c r="H377" t="s">
        <v>69</v>
      </c>
      <c r="I377" t="s">
        <v>3414</v>
      </c>
      <c r="J377" t="s">
        <v>236</v>
      </c>
      <c r="K377" t="s">
        <v>69</v>
      </c>
      <c r="L377" t="s">
        <v>69</v>
      </c>
      <c r="M377" t="s">
        <v>69</v>
      </c>
      <c r="N377" t="s">
        <v>69</v>
      </c>
      <c r="O377" t="s">
        <v>69</v>
      </c>
      <c r="P377" t="s">
        <v>69</v>
      </c>
      <c r="Q377" t="s">
        <v>69</v>
      </c>
      <c r="R377" t="s">
        <v>69</v>
      </c>
      <c r="S377" t="s">
        <v>69</v>
      </c>
      <c r="T377" t="s">
        <v>3415</v>
      </c>
      <c r="U377" t="s">
        <v>3416</v>
      </c>
      <c r="V377" t="s">
        <v>69</v>
      </c>
      <c r="W377" t="s">
        <v>69</v>
      </c>
      <c r="X377" t="s">
        <v>69</v>
      </c>
      <c r="Y377" t="s">
        <v>69</v>
      </c>
      <c r="Z377" t="s">
        <v>69</v>
      </c>
      <c r="AA377" t="s">
        <v>69</v>
      </c>
      <c r="AB377" t="s">
        <v>69</v>
      </c>
      <c r="AC377" t="s">
        <v>69</v>
      </c>
      <c r="AD377" t="s">
        <v>69</v>
      </c>
      <c r="AE377" t="s">
        <v>69</v>
      </c>
      <c r="AF377">
        <v>14</v>
      </c>
      <c r="AG377">
        <v>15</v>
      </c>
      <c r="AH377" t="s">
        <v>69</v>
      </c>
      <c r="AI377" t="s">
        <v>69</v>
      </c>
      <c r="AJ377" t="s">
        <v>69</v>
      </c>
      <c r="AK377" t="s">
        <v>69</v>
      </c>
      <c r="AL377" t="s">
        <v>69</v>
      </c>
      <c r="AM377" t="s">
        <v>69</v>
      </c>
      <c r="AN377" t="s">
        <v>69</v>
      </c>
      <c r="AO377" t="s">
        <v>69</v>
      </c>
      <c r="AP377" t="s">
        <v>69</v>
      </c>
      <c r="AQ377" t="s">
        <v>69</v>
      </c>
      <c r="AR377" t="s">
        <v>361</v>
      </c>
      <c r="AS377">
        <v>2013</v>
      </c>
      <c r="AT377">
        <v>110</v>
      </c>
      <c r="AU377">
        <v>5</v>
      </c>
      <c r="AV377" t="s">
        <v>69</v>
      </c>
      <c r="AW377" t="s">
        <v>69</v>
      </c>
      <c r="AX377" t="s">
        <v>69</v>
      </c>
      <c r="AY377" t="s">
        <v>69</v>
      </c>
      <c r="AZ377">
        <v>457</v>
      </c>
      <c r="BA377">
        <v>465</v>
      </c>
      <c r="BB377" t="s">
        <v>69</v>
      </c>
      <c r="BC377" t="s">
        <v>3417</v>
      </c>
      <c r="BD377" t="s">
        <v>69</v>
      </c>
      <c r="BE377" t="s">
        <v>69</v>
      </c>
      <c r="BF377" t="s">
        <v>69</v>
      </c>
      <c r="BG377" t="s">
        <v>69</v>
      </c>
      <c r="BH377" t="s">
        <v>69</v>
      </c>
      <c r="BI377" t="s">
        <v>69</v>
      </c>
      <c r="BJ377" t="s">
        <v>3418</v>
      </c>
      <c r="BK377">
        <v>23299099</v>
      </c>
      <c r="BL377" t="s">
        <v>662</v>
      </c>
      <c r="BM377" t="s">
        <v>69</v>
      </c>
      <c r="BN377" t="s">
        <v>69</v>
      </c>
      <c r="BO377" t="s">
        <v>69</v>
      </c>
      <c r="BP377" t="s">
        <v>69</v>
      </c>
    </row>
    <row r="378" spans="1:68" x14ac:dyDescent="0.25">
      <c r="A378" t="s">
        <v>67</v>
      </c>
      <c r="B378" t="s">
        <v>3419</v>
      </c>
      <c r="C378" t="s">
        <v>69</v>
      </c>
      <c r="D378" t="s">
        <v>69</v>
      </c>
      <c r="E378" t="s">
        <v>69</v>
      </c>
      <c r="F378" t="s">
        <v>3420</v>
      </c>
      <c r="G378" t="s">
        <v>69</v>
      </c>
      <c r="H378" t="s">
        <v>69</v>
      </c>
      <c r="I378" t="s">
        <v>3421</v>
      </c>
      <c r="J378" t="s">
        <v>1267</v>
      </c>
      <c r="K378" t="s">
        <v>69</v>
      </c>
      <c r="L378" t="s">
        <v>69</v>
      </c>
      <c r="M378" t="s">
        <v>69</v>
      </c>
      <c r="N378" t="s">
        <v>69</v>
      </c>
      <c r="O378" t="s">
        <v>69</v>
      </c>
      <c r="P378" t="s">
        <v>69</v>
      </c>
      <c r="Q378" t="s">
        <v>69</v>
      </c>
      <c r="R378" t="s">
        <v>69</v>
      </c>
      <c r="S378" t="s">
        <v>69</v>
      </c>
      <c r="T378" t="s">
        <v>69</v>
      </c>
      <c r="U378" t="s">
        <v>3422</v>
      </c>
      <c r="V378" t="s">
        <v>69</v>
      </c>
      <c r="W378" t="s">
        <v>69</v>
      </c>
      <c r="X378" t="s">
        <v>69</v>
      </c>
      <c r="Y378" t="s">
        <v>69</v>
      </c>
      <c r="Z378" t="s">
        <v>3423</v>
      </c>
      <c r="AA378" t="s">
        <v>3424</v>
      </c>
      <c r="AB378" t="s">
        <v>69</v>
      </c>
      <c r="AC378" t="s">
        <v>69</v>
      </c>
      <c r="AD378" t="s">
        <v>69</v>
      </c>
      <c r="AE378" t="s">
        <v>69</v>
      </c>
      <c r="AF378">
        <v>10</v>
      </c>
      <c r="AG378">
        <v>12</v>
      </c>
      <c r="AH378" t="s">
        <v>69</v>
      </c>
      <c r="AI378" t="s">
        <v>69</v>
      </c>
      <c r="AJ378" t="s">
        <v>69</v>
      </c>
      <c r="AK378" t="s">
        <v>69</v>
      </c>
      <c r="AL378" t="s">
        <v>69</v>
      </c>
      <c r="AM378" t="s">
        <v>69</v>
      </c>
      <c r="AN378" t="s">
        <v>69</v>
      </c>
      <c r="AO378" t="s">
        <v>69</v>
      </c>
      <c r="AP378" t="s">
        <v>69</v>
      </c>
      <c r="AQ378" t="s">
        <v>69</v>
      </c>
      <c r="AR378" t="s">
        <v>3425</v>
      </c>
      <c r="AS378">
        <v>2013</v>
      </c>
      <c r="AT378">
        <v>8</v>
      </c>
      <c r="AU378">
        <v>4</v>
      </c>
      <c r="AV378" t="s">
        <v>69</v>
      </c>
      <c r="AW378" t="s">
        <v>69</v>
      </c>
      <c r="AX378" t="s">
        <v>69</v>
      </c>
      <c r="AY378" t="s">
        <v>69</v>
      </c>
      <c r="AZ378" t="s">
        <v>69</v>
      </c>
      <c r="BA378" t="s">
        <v>69</v>
      </c>
      <c r="BB378" t="s">
        <v>3426</v>
      </c>
      <c r="BC378" t="s">
        <v>3427</v>
      </c>
      <c r="BD378" t="s">
        <v>69</v>
      </c>
      <c r="BE378" t="s">
        <v>69</v>
      </c>
      <c r="BF378" t="s">
        <v>69</v>
      </c>
      <c r="BG378" t="s">
        <v>69</v>
      </c>
      <c r="BH378" t="s">
        <v>69</v>
      </c>
      <c r="BI378" t="s">
        <v>69</v>
      </c>
      <c r="BJ378" t="s">
        <v>3428</v>
      </c>
      <c r="BK378">
        <v>23637761</v>
      </c>
      <c r="BL378" t="s">
        <v>88</v>
      </c>
      <c r="BM378" t="s">
        <v>69</v>
      </c>
      <c r="BN378" t="s">
        <v>69</v>
      </c>
      <c r="BO378" t="s">
        <v>69</v>
      </c>
      <c r="BP378" t="s">
        <v>69</v>
      </c>
    </row>
    <row r="379" spans="1:68" x14ac:dyDescent="0.25">
      <c r="A379" t="s">
        <v>67</v>
      </c>
      <c r="B379" t="s">
        <v>3429</v>
      </c>
      <c r="C379" t="s">
        <v>69</v>
      </c>
      <c r="D379" t="s">
        <v>69</v>
      </c>
      <c r="E379" t="s">
        <v>69</v>
      </c>
      <c r="F379" t="s">
        <v>3430</v>
      </c>
      <c r="G379" t="s">
        <v>69</v>
      </c>
      <c r="H379" t="s">
        <v>69</v>
      </c>
      <c r="I379" t="s">
        <v>3431</v>
      </c>
      <c r="J379" t="s">
        <v>72</v>
      </c>
      <c r="K379" t="s">
        <v>69</v>
      </c>
      <c r="L379" t="s">
        <v>69</v>
      </c>
      <c r="M379" t="s">
        <v>69</v>
      </c>
      <c r="N379" t="s">
        <v>69</v>
      </c>
      <c r="O379" t="s">
        <v>69</v>
      </c>
      <c r="P379" t="s">
        <v>69</v>
      </c>
      <c r="Q379" t="s">
        <v>69</v>
      </c>
      <c r="R379" t="s">
        <v>69</v>
      </c>
      <c r="S379" t="s">
        <v>69</v>
      </c>
      <c r="T379" t="s">
        <v>3432</v>
      </c>
      <c r="U379" t="s">
        <v>3433</v>
      </c>
      <c r="V379" t="s">
        <v>69</v>
      </c>
      <c r="W379" t="s">
        <v>69</v>
      </c>
      <c r="X379" t="s">
        <v>69</v>
      </c>
      <c r="Y379" t="s">
        <v>69</v>
      </c>
      <c r="Z379" t="s">
        <v>3434</v>
      </c>
      <c r="AA379" t="s">
        <v>3435</v>
      </c>
      <c r="AB379" t="s">
        <v>69</v>
      </c>
      <c r="AC379" t="s">
        <v>69</v>
      </c>
      <c r="AD379" t="s">
        <v>69</v>
      </c>
      <c r="AE379" t="s">
        <v>69</v>
      </c>
      <c r="AF379">
        <v>19</v>
      </c>
      <c r="AG379">
        <v>21</v>
      </c>
      <c r="AH379" t="s">
        <v>69</v>
      </c>
      <c r="AI379" t="s">
        <v>69</v>
      </c>
      <c r="AJ379" t="s">
        <v>69</v>
      </c>
      <c r="AK379" t="s">
        <v>69</v>
      </c>
      <c r="AL379" t="s">
        <v>69</v>
      </c>
      <c r="AM379" t="s">
        <v>69</v>
      </c>
      <c r="AN379" t="s">
        <v>69</v>
      </c>
      <c r="AO379" t="s">
        <v>69</v>
      </c>
      <c r="AP379" t="s">
        <v>69</v>
      </c>
      <c r="AQ379" t="s">
        <v>69</v>
      </c>
      <c r="AR379" t="s">
        <v>419</v>
      </c>
      <c r="AS379">
        <v>2013</v>
      </c>
      <c r="AT379">
        <v>22</v>
      </c>
      <c r="AU379">
        <v>8</v>
      </c>
      <c r="AV379" t="s">
        <v>69</v>
      </c>
      <c r="AW379" t="s">
        <v>69</v>
      </c>
      <c r="AX379" t="s">
        <v>69</v>
      </c>
      <c r="AY379" t="s">
        <v>69</v>
      </c>
      <c r="AZ379">
        <v>2264</v>
      </c>
      <c r="BA379">
        <v>2279</v>
      </c>
      <c r="BB379" t="s">
        <v>69</v>
      </c>
      <c r="BC379" t="s">
        <v>3436</v>
      </c>
      <c r="BD379" t="s">
        <v>69</v>
      </c>
      <c r="BE379" t="s">
        <v>69</v>
      </c>
      <c r="BF379" t="s">
        <v>69</v>
      </c>
      <c r="BG379" t="s">
        <v>69</v>
      </c>
      <c r="BH379" t="s">
        <v>69</v>
      </c>
      <c r="BI379" t="s">
        <v>69</v>
      </c>
      <c r="BJ379" t="s">
        <v>3437</v>
      </c>
      <c r="BK379">
        <v>23432376</v>
      </c>
      <c r="BL379" t="s">
        <v>69</v>
      </c>
      <c r="BM379" t="s">
        <v>69</v>
      </c>
      <c r="BN379" t="s">
        <v>69</v>
      </c>
      <c r="BO379" t="s">
        <v>69</v>
      </c>
      <c r="BP379" t="s">
        <v>69</v>
      </c>
    </row>
    <row r="380" spans="1:68" x14ac:dyDescent="0.25">
      <c r="A380" t="s">
        <v>67</v>
      </c>
      <c r="B380" t="s">
        <v>3438</v>
      </c>
      <c r="C380" t="s">
        <v>69</v>
      </c>
      <c r="D380" t="s">
        <v>69</v>
      </c>
      <c r="E380" t="s">
        <v>69</v>
      </c>
      <c r="F380" t="s">
        <v>3439</v>
      </c>
      <c r="G380" t="s">
        <v>69</v>
      </c>
      <c r="H380" t="s">
        <v>69</v>
      </c>
      <c r="I380" t="s">
        <v>3440</v>
      </c>
      <c r="J380" t="s">
        <v>72</v>
      </c>
      <c r="K380" t="s">
        <v>69</v>
      </c>
      <c r="L380" t="s">
        <v>69</v>
      </c>
      <c r="M380" t="s">
        <v>69</v>
      </c>
      <c r="N380" t="s">
        <v>69</v>
      </c>
      <c r="O380" t="s">
        <v>69</v>
      </c>
      <c r="P380" t="s">
        <v>69</v>
      </c>
      <c r="Q380" t="s">
        <v>69</v>
      </c>
      <c r="R380" t="s">
        <v>69</v>
      </c>
      <c r="S380" t="s">
        <v>69</v>
      </c>
      <c r="T380" t="s">
        <v>3441</v>
      </c>
      <c r="U380" t="s">
        <v>3442</v>
      </c>
      <c r="V380" t="s">
        <v>69</v>
      </c>
      <c r="W380" t="s">
        <v>69</v>
      </c>
      <c r="X380" t="s">
        <v>69</v>
      </c>
      <c r="Y380" t="s">
        <v>69</v>
      </c>
      <c r="Z380" t="s">
        <v>3443</v>
      </c>
      <c r="AA380" t="s">
        <v>3444</v>
      </c>
      <c r="AB380" t="s">
        <v>69</v>
      </c>
      <c r="AC380" t="s">
        <v>69</v>
      </c>
      <c r="AD380" t="s">
        <v>69</v>
      </c>
      <c r="AE380" t="s">
        <v>69</v>
      </c>
      <c r="AF380">
        <v>25</v>
      </c>
      <c r="AG380">
        <v>26</v>
      </c>
      <c r="AH380" t="s">
        <v>69</v>
      </c>
      <c r="AI380" t="s">
        <v>69</v>
      </c>
      <c r="AJ380" t="s">
        <v>69</v>
      </c>
      <c r="AK380" t="s">
        <v>69</v>
      </c>
      <c r="AL380" t="s">
        <v>69</v>
      </c>
      <c r="AM380" t="s">
        <v>69</v>
      </c>
      <c r="AN380" t="s">
        <v>69</v>
      </c>
      <c r="AO380" t="s">
        <v>69</v>
      </c>
      <c r="AP380" t="s">
        <v>69</v>
      </c>
      <c r="AQ380" t="s">
        <v>69</v>
      </c>
      <c r="AR380" t="s">
        <v>419</v>
      </c>
      <c r="AS380">
        <v>2013</v>
      </c>
      <c r="AT380">
        <v>22</v>
      </c>
      <c r="AU380">
        <v>7</v>
      </c>
      <c r="AV380" t="s">
        <v>69</v>
      </c>
      <c r="AW380" t="s">
        <v>69</v>
      </c>
      <c r="AX380" t="s">
        <v>69</v>
      </c>
      <c r="AY380" t="s">
        <v>69</v>
      </c>
      <c r="AZ380">
        <v>1777</v>
      </c>
      <c r="BA380">
        <v>1791</v>
      </c>
      <c r="BB380" t="s">
        <v>69</v>
      </c>
      <c r="BC380" t="s">
        <v>3445</v>
      </c>
      <c r="BD380" t="s">
        <v>69</v>
      </c>
      <c r="BE380" t="s">
        <v>69</v>
      </c>
      <c r="BF380" t="s">
        <v>69</v>
      </c>
      <c r="BG380" t="s">
        <v>69</v>
      </c>
      <c r="BH380" t="s">
        <v>69</v>
      </c>
      <c r="BI380" t="s">
        <v>69</v>
      </c>
      <c r="BJ380" t="s">
        <v>3446</v>
      </c>
      <c r="BK380">
        <v>23356549</v>
      </c>
      <c r="BL380" t="s">
        <v>69</v>
      </c>
      <c r="BM380" t="s">
        <v>69</v>
      </c>
      <c r="BN380" t="s">
        <v>69</v>
      </c>
      <c r="BO380" t="s">
        <v>69</v>
      </c>
      <c r="BP380" t="s">
        <v>69</v>
      </c>
    </row>
    <row r="381" spans="1:68" x14ac:dyDescent="0.25">
      <c r="A381" t="s">
        <v>67</v>
      </c>
      <c r="B381" t="s">
        <v>3447</v>
      </c>
      <c r="C381" t="s">
        <v>69</v>
      </c>
      <c r="D381" t="s">
        <v>69</v>
      </c>
      <c r="E381" t="s">
        <v>69</v>
      </c>
      <c r="F381" t="s">
        <v>3448</v>
      </c>
      <c r="G381" t="s">
        <v>69</v>
      </c>
      <c r="H381" t="s">
        <v>69</v>
      </c>
      <c r="I381" t="s">
        <v>3449</v>
      </c>
      <c r="J381" t="s">
        <v>1267</v>
      </c>
      <c r="K381" t="s">
        <v>69</v>
      </c>
      <c r="L381" t="s">
        <v>69</v>
      </c>
      <c r="M381" t="s">
        <v>69</v>
      </c>
      <c r="N381" t="s">
        <v>69</v>
      </c>
      <c r="O381" t="s">
        <v>69</v>
      </c>
      <c r="P381" t="s">
        <v>69</v>
      </c>
      <c r="Q381" t="s">
        <v>69</v>
      </c>
      <c r="R381" t="s">
        <v>69</v>
      </c>
      <c r="S381" t="s">
        <v>69</v>
      </c>
      <c r="T381" t="s">
        <v>69</v>
      </c>
      <c r="U381" t="s">
        <v>3450</v>
      </c>
      <c r="V381" t="s">
        <v>69</v>
      </c>
      <c r="W381" t="s">
        <v>69</v>
      </c>
      <c r="X381" t="s">
        <v>69</v>
      </c>
      <c r="Y381" t="s">
        <v>69</v>
      </c>
      <c r="Z381" t="s">
        <v>3451</v>
      </c>
      <c r="AA381" t="s">
        <v>3452</v>
      </c>
      <c r="AB381" t="s">
        <v>69</v>
      </c>
      <c r="AC381" t="s">
        <v>69</v>
      </c>
      <c r="AD381" t="s">
        <v>69</v>
      </c>
      <c r="AE381" t="s">
        <v>69</v>
      </c>
      <c r="AF381">
        <v>20</v>
      </c>
      <c r="AG381">
        <v>20</v>
      </c>
      <c r="AH381" t="s">
        <v>69</v>
      </c>
      <c r="AI381" t="s">
        <v>69</v>
      </c>
      <c r="AJ381" t="s">
        <v>69</v>
      </c>
      <c r="AK381" t="s">
        <v>69</v>
      </c>
      <c r="AL381" t="s">
        <v>69</v>
      </c>
      <c r="AM381" t="s">
        <v>69</v>
      </c>
      <c r="AN381" t="s">
        <v>69</v>
      </c>
      <c r="AO381" t="s">
        <v>69</v>
      </c>
      <c r="AP381" t="s">
        <v>69</v>
      </c>
      <c r="AQ381" t="s">
        <v>69</v>
      </c>
      <c r="AR381" t="s">
        <v>2259</v>
      </c>
      <c r="AS381">
        <v>2013</v>
      </c>
      <c r="AT381">
        <v>8</v>
      </c>
      <c r="AU381">
        <v>4</v>
      </c>
      <c r="AV381" t="s">
        <v>69</v>
      </c>
      <c r="AW381" t="s">
        <v>69</v>
      </c>
      <c r="AX381" t="s">
        <v>69</v>
      </c>
      <c r="AY381" t="s">
        <v>69</v>
      </c>
      <c r="AZ381" t="s">
        <v>69</v>
      </c>
      <c r="BA381" t="s">
        <v>69</v>
      </c>
      <c r="BB381" t="s">
        <v>3453</v>
      </c>
      <c r="BC381" t="s">
        <v>3454</v>
      </c>
      <c r="BD381" t="s">
        <v>69</v>
      </c>
      <c r="BE381" t="s">
        <v>69</v>
      </c>
      <c r="BF381" t="s">
        <v>69</v>
      </c>
      <c r="BG381" t="s">
        <v>69</v>
      </c>
      <c r="BH381" t="s">
        <v>69</v>
      </c>
      <c r="BI381" t="s">
        <v>69</v>
      </c>
      <c r="BJ381" t="s">
        <v>3455</v>
      </c>
      <c r="BK381">
        <v>23560065</v>
      </c>
      <c r="BL381" t="s">
        <v>88</v>
      </c>
      <c r="BM381" t="s">
        <v>69</v>
      </c>
      <c r="BN381" t="s">
        <v>69</v>
      </c>
      <c r="BO381" t="s">
        <v>69</v>
      </c>
      <c r="BP381" t="s">
        <v>69</v>
      </c>
    </row>
    <row r="382" spans="1:68" x14ac:dyDescent="0.25">
      <c r="A382" t="s">
        <v>67</v>
      </c>
      <c r="B382" t="s">
        <v>3456</v>
      </c>
      <c r="C382" t="s">
        <v>69</v>
      </c>
      <c r="D382" t="s">
        <v>69</v>
      </c>
      <c r="E382" t="s">
        <v>69</v>
      </c>
      <c r="F382" t="s">
        <v>3457</v>
      </c>
      <c r="G382" t="s">
        <v>69</v>
      </c>
      <c r="H382" t="s">
        <v>69</v>
      </c>
      <c r="I382" t="s">
        <v>3458</v>
      </c>
      <c r="J382" t="s">
        <v>1267</v>
      </c>
      <c r="K382" t="s">
        <v>69</v>
      </c>
      <c r="L382" t="s">
        <v>69</v>
      </c>
      <c r="M382" t="s">
        <v>69</v>
      </c>
      <c r="N382" t="s">
        <v>69</v>
      </c>
      <c r="O382" t="s">
        <v>69</v>
      </c>
      <c r="P382" t="s">
        <v>69</v>
      </c>
      <c r="Q382" t="s">
        <v>69</v>
      </c>
      <c r="R382" t="s">
        <v>69</v>
      </c>
      <c r="S382" t="s">
        <v>69</v>
      </c>
      <c r="T382" t="s">
        <v>69</v>
      </c>
      <c r="U382" t="s">
        <v>3459</v>
      </c>
      <c r="V382" t="s">
        <v>69</v>
      </c>
      <c r="W382" t="s">
        <v>69</v>
      </c>
      <c r="X382" t="s">
        <v>69</v>
      </c>
      <c r="Y382" t="s">
        <v>69</v>
      </c>
      <c r="Z382" t="s">
        <v>3460</v>
      </c>
      <c r="AA382" t="s">
        <v>3461</v>
      </c>
      <c r="AB382" t="s">
        <v>69</v>
      </c>
      <c r="AC382" t="s">
        <v>69</v>
      </c>
      <c r="AD382" t="s">
        <v>69</v>
      </c>
      <c r="AE382" t="s">
        <v>69</v>
      </c>
      <c r="AF382">
        <v>7</v>
      </c>
      <c r="AG382">
        <v>10</v>
      </c>
      <c r="AH382" t="s">
        <v>69</v>
      </c>
      <c r="AI382" t="s">
        <v>69</v>
      </c>
      <c r="AJ382" t="s">
        <v>69</v>
      </c>
      <c r="AK382" t="s">
        <v>69</v>
      </c>
      <c r="AL382" t="s">
        <v>69</v>
      </c>
      <c r="AM382" t="s">
        <v>69</v>
      </c>
      <c r="AN382" t="s">
        <v>69</v>
      </c>
      <c r="AO382" t="s">
        <v>69</v>
      </c>
      <c r="AP382" t="s">
        <v>69</v>
      </c>
      <c r="AQ382" t="s">
        <v>69</v>
      </c>
      <c r="AR382" t="s">
        <v>2259</v>
      </c>
      <c r="AS382">
        <v>2013</v>
      </c>
      <c r="AT382">
        <v>8</v>
      </c>
      <c r="AU382">
        <v>4</v>
      </c>
      <c r="AV382" t="s">
        <v>69</v>
      </c>
      <c r="AW382" t="s">
        <v>69</v>
      </c>
      <c r="AX382" t="s">
        <v>69</v>
      </c>
      <c r="AY382" t="s">
        <v>69</v>
      </c>
      <c r="AZ382" t="s">
        <v>69</v>
      </c>
      <c r="BA382" t="s">
        <v>69</v>
      </c>
      <c r="BB382" t="s">
        <v>3462</v>
      </c>
      <c r="BC382" t="s">
        <v>3463</v>
      </c>
      <c r="BD382" t="s">
        <v>69</v>
      </c>
      <c r="BE382" t="s">
        <v>69</v>
      </c>
      <c r="BF382" t="s">
        <v>69</v>
      </c>
      <c r="BG382" t="s">
        <v>69</v>
      </c>
      <c r="BH382" t="s">
        <v>69</v>
      </c>
      <c r="BI382" t="s">
        <v>69</v>
      </c>
      <c r="BJ382" t="s">
        <v>3464</v>
      </c>
      <c r="BK382">
        <v>23560070</v>
      </c>
      <c r="BL382" t="s">
        <v>858</v>
      </c>
      <c r="BM382" t="s">
        <v>69</v>
      </c>
      <c r="BN382" t="s">
        <v>69</v>
      </c>
      <c r="BO382" t="s">
        <v>69</v>
      </c>
      <c r="BP382" t="s">
        <v>69</v>
      </c>
    </row>
    <row r="383" spans="1:68" x14ac:dyDescent="0.25">
      <c r="A383" t="s">
        <v>67</v>
      </c>
      <c r="B383" t="s">
        <v>3465</v>
      </c>
      <c r="C383" t="s">
        <v>69</v>
      </c>
      <c r="D383" t="s">
        <v>69</v>
      </c>
      <c r="E383" t="s">
        <v>69</v>
      </c>
      <c r="F383" t="s">
        <v>3466</v>
      </c>
      <c r="G383" t="s">
        <v>69</v>
      </c>
      <c r="H383" t="s">
        <v>69</v>
      </c>
      <c r="I383" t="s">
        <v>3467</v>
      </c>
      <c r="J383" t="s">
        <v>111</v>
      </c>
      <c r="K383" t="s">
        <v>69</v>
      </c>
      <c r="L383" t="s">
        <v>69</v>
      </c>
      <c r="M383" t="s">
        <v>69</v>
      </c>
      <c r="N383" t="s">
        <v>69</v>
      </c>
      <c r="O383" t="s">
        <v>69</v>
      </c>
      <c r="P383" t="s">
        <v>69</v>
      </c>
      <c r="Q383" t="s">
        <v>69</v>
      </c>
      <c r="R383" t="s">
        <v>69</v>
      </c>
      <c r="S383" t="s">
        <v>69</v>
      </c>
      <c r="T383" t="s">
        <v>3468</v>
      </c>
      <c r="U383" t="s">
        <v>3469</v>
      </c>
      <c r="V383" t="s">
        <v>69</v>
      </c>
      <c r="W383" t="s">
        <v>69</v>
      </c>
      <c r="X383" t="s">
        <v>69</v>
      </c>
      <c r="Y383" t="s">
        <v>69</v>
      </c>
      <c r="Z383" t="s">
        <v>3470</v>
      </c>
      <c r="AA383" t="s">
        <v>3471</v>
      </c>
      <c r="AB383" t="s">
        <v>69</v>
      </c>
      <c r="AC383" t="s">
        <v>69</v>
      </c>
      <c r="AD383" t="s">
        <v>69</v>
      </c>
      <c r="AE383" t="s">
        <v>69</v>
      </c>
      <c r="AF383">
        <v>21</v>
      </c>
      <c r="AG383">
        <v>21</v>
      </c>
      <c r="AH383" t="s">
        <v>69</v>
      </c>
      <c r="AI383" t="s">
        <v>69</v>
      </c>
      <c r="AJ383" t="s">
        <v>69</v>
      </c>
      <c r="AK383" t="s">
        <v>69</v>
      </c>
      <c r="AL383" t="s">
        <v>69</v>
      </c>
      <c r="AM383" t="s">
        <v>69</v>
      </c>
      <c r="AN383" t="s">
        <v>69</v>
      </c>
      <c r="AO383" t="s">
        <v>69</v>
      </c>
      <c r="AP383" t="s">
        <v>69</v>
      </c>
      <c r="AQ383" t="s">
        <v>69</v>
      </c>
      <c r="AR383" t="s">
        <v>419</v>
      </c>
      <c r="AS383">
        <v>2013</v>
      </c>
      <c r="AT383">
        <v>40</v>
      </c>
      <c r="AU383">
        <v>4</v>
      </c>
      <c r="AV383" t="s">
        <v>69</v>
      </c>
      <c r="AW383" t="s">
        <v>69</v>
      </c>
      <c r="AX383" t="s">
        <v>69</v>
      </c>
      <c r="AY383" t="s">
        <v>69</v>
      </c>
      <c r="AZ383">
        <v>720</v>
      </c>
      <c r="BA383">
        <v>731</v>
      </c>
      <c r="BB383" t="s">
        <v>69</v>
      </c>
      <c r="BC383" t="s">
        <v>3472</v>
      </c>
      <c r="BD383" t="s">
        <v>69</v>
      </c>
      <c r="BE383" t="s">
        <v>69</v>
      </c>
      <c r="BF383" t="s">
        <v>69</v>
      </c>
      <c r="BG383" t="s">
        <v>69</v>
      </c>
      <c r="BH383" t="s">
        <v>69</v>
      </c>
      <c r="BI383" t="s">
        <v>69</v>
      </c>
      <c r="BJ383" t="s">
        <v>3473</v>
      </c>
      <c r="BK383" t="s">
        <v>69</v>
      </c>
      <c r="BL383" t="s">
        <v>69</v>
      </c>
      <c r="BM383" t="s">
        <v>69</v>
      </c>
      <c r="BN383" t="s">
        <v>69</v>
      </c>
      <c r="BO383" t="s">
        <v>69</v>
      </c>
      <c r="BP383" t="s">
        <v>69</v>
      </c>
    </row>
    <row r="384" spans="1:68" x14ac:dyDescent="0.25">
      <c r="A384" t="s">
        <v>67</v>
      </c>
      <c r="B384" t="s">
        <v>3474</v>
      </c>
      <c r="C384" t="s">
        <v>69</v>
      </c>
      <c r="D384" t="s">
        <v>69</v>
      </c>
      <c r="E384" t="s">
        <v>69</v>
      </c>
      <c r="F384" t="s">
        <v>3475</v>
      </c>
      <c r="G384" t="s">
        <v>69</v>
      </c>
      <c r="H384" t="s">
        <v>69</v>
      </c>
      <c r="I384" t="s">
        <v>3476</v>
      </c>
      <c r="J384" t="s">
        <v>1894</v>
      </c>
      <c r="K384" t="s">
        <v>69</v>
      </c>
      <c r="L384" t="s">
        <v>69</v>
      </c>
      <c r="M384" t="s">
        <v>69</v>
      </c>
      <c r="N384" t="s">
        <v>69</v>
      </c>
      <c r="O384" t="s">
        <v>69</v>
      </c>
      <c r="P384" t="s">
        <v>69</v>
      </c>
      <c r="Q384" t="s">
        <v>69</v>
      </c>
      <c r="R384" t="s">
        <v>69</v>
      </c>
      <c r="S384" t="s">
        <v>69</v>
      </c>
      <c r="T384" t="s">
        <v>3477</v>
      </c>
      <c r="U384" t="s">
        <v>3478</v>
      </c>
      <c r="V384" t="s">
        <v>69</v>
      </c>
      <c r="W384" t="s">
        <v>69</v>
      </c>
      <c r="X384" t="s">
        <v>69</v>
      </c>
      <c r="Y384" t="s">
        <v>69</v>
      </c>
      <c r="Z384" t="s">
        <v>3479</v>
      </c>
      <c r="AA384" t="s">
        <v>3480</v>
      </c>
      <c r="AB384" t="s">
        <v>69</v>
      </c>
      <c r="AC384" t="s">
        <v>69</v>
      </c>
      <c r="AD384" t="s">
        <v>69</v>
      </c>
      <c r="AE384" t="s">
        <v>69</v>
      </c>
      <c r="AF384">
        <v>18</v>
      </c>
      <c r="AG384">
        <v>18</v>
      </c>
      <c r="AH384" t="s">
        <v>69</v>
      </c>
      <c r="AI384" t="s">
        <v>69</v>
      </c>
      <c r="AJ384" t="s">
        <v>69</v>
      </c>
      <c r="AK384" t="s">
        <v>69</v>
      </c>
      <c r="AL384" t="s">
        <v>69</v>
      </c>
      <c r="AM384" t="s">
        <v>69</v>
      </c>
      <c r="AN384" t="s">
        <v>69</v>
      </c>
      <c r="AO384" t="s">
        <v>69</v>
      </c>
      <c r="AP384" t="s">
        <v>69</v>
      </c>
      <c r="AQ384" t="s">
        <v>69</v>
      </c>
      <c r="AR384" t="s">
        <v>448</v>
      </c>
      <c r="AS384">
        <v>2013</v>
      </c>
      <c r="AT384">
        <v>13</v>
      </c>
      <c r="AU384">
        <v>1</v>
      </c>
      <c r="AV384" t="s">
        <v>69</v>
      </c>
      <c r="AW384" t="s">
        <v>69</v>
      </c>
      <c r="AX384" t="s">
        <v>69</v>
      </c>
      <c r="AY384" t="s">
        <v>69</v>
      </c>
      <c r="AZ384">
        <v>77</v>
      </c>
      <c r="BA384">
        <v>85</v>
      </c>
      <c r="BB384" t="s">
        <v>69</v>
      </c>
      <c r="BC384" t="s">
        <v>3481</v>
      </c>
      <c r="BD384" t="s">
        <v>69</v>
      </c>
      <c r="BE384" t="s">
        <v>69</v>
      </c>
      <c r="BF384" t="s">
        <v>69</v>
      </c>
      <c r="BG384" t="s">
        <v>69</v>
      </c>
      <c r="BH384" t="s">
        <v>69</v>
      </c>
      <c r="BI384" t="s">
        <v>69</v>
      </c>
      <c r="BJ384" t="s">
        <v>3482</v>
      </c>
      <c r="BK384" t="s">
        <v>69</v>
      </c>
      <c r="BL384" t="s">
        <v>69</v>
      </c>
      <c r="BM384" t="s">
        <v>69</v>
      </c>
      <c r="BN384" t="s">
        <v>69</v>
      </c>
      <c r="BO384" t="s">
        <v>69</v>
      </c>
      <c r="BP384" t="s">
        <v>69</v>
      </c>
    </row>
    <row r="385" spans="1:68" x14ac:dyDescent="0.25">
      <c r="A385" t="s">
        <v>67</v>
      </c>
      <c r="B385" t="s">
        <v>3483</v>
      </c>
      <c r="C385" t="s">
        <v>69</v>
      </c>
      <c r="D385" t="s">
        <v>69</v>
      </c>
      <c r="E385" t="s">
        <v>69</v>
      </c>
      <c r="F385" t="s">
        <v>3484</v>
      </c>
      <c r="G385" t="s">
        <v>69</v>
      </c>
      <c r="H385" t="s">
        <v>69</v>
      </c>
      <c r="I385" t="s">
        <v>3485</v>
      </c>
      <c r="J385" t="s">
        <v>3486</v>
      </c>
      <c r="K385" t="s">
        <v>69</v>
      </c>
      <c r="L385" t="s">
        <v>69</v>
      </c>
      <c r="M385" t="s">
        <v>69</v>
      </c>
      <c r="N385" t="s">
        <v>69</v>
      </c>
      <c r="O385" t="s">
        <v>69</v>
      </c>
      <c r="P385" t="s">
        <v>69</v>
      </c>
      <c r="Q385" t="s">
        <v>69</v>
      </c>
      <c r="R385" t="s">
        <v>69</v>
      </c>
      <c r="S385" t="s">
        <v>69</v>
      </c>
      <c r="T385" t="s">
        <v>69</v>
      </c>
      <c r="U385" t="s">
        <v>3487</v>
      </c>
      <c r="V385" t="s">
        <v>69</v>
      </c>
      <c r="W385" t="s">
        <v>69</v>
      </c>
      <c r="X385" t="s">
        <v>69</v>
      </c>
      <c r="Y385" t="s">
        <v>69</v>
      </c>
      <c r="Z385" t="s">
        <v>3488</v>
      </c>
      <c r="AA385" t="s">
        <v>3489</v>
      </c>
      <c r="AB385" t="s">
        <v>69</v>
      </c>
      <c r="AC385" t="s">
        <v>69</v>
      </c>
      <c r="AD385" t="s">
        <v>69</v>
      </c>
      <c r="AE385" t="s">
        <v>69</v>
      </c>
      <c r="AF385">
        <v>6</v>
      </c>
      <c r="AG385">
        <v>6</v>
      </c>
      <c r="AH385" t="s">
        <v>69</v>
      </c>
      <c r="AI385" t="s">
        <v>69</v>
      </c>
      <c r="AJ385" t="s">
        <v>69</v>
      </c>
      <c r="AK385" t="s">
        <v>69</v>
      </c>
      <c r="AL385" t="s">
        <v>69</v>
      </c>
      <c r="AM385" t="s">
        <v>69</v>
      </c>
      <c r="AN385" t="s">
        <v>69</v>
      </c>
      <c r="AO385" t="s">
        <v>69</v>
      </c>
      <c r="AP385" t="s">
        <v>69</v>
      </c>
      <c r="AQ385" t="s">
        <v>69</v>
      </c>
      <c r="AR385" t="s">
        <v>448</v>
      </c>
      <c r="AS385">
        <v>2013</v>
      </c>
      <c r="AT385">
        <v>44</v>
      </c>
      <c r="AU385">
        <v>2</v>
      </c>
      <c r="AV385" t="s">
        <v>69</v>
      </c>
      <c r="AW385" t="s">
        <v>69</v>
      </c>
      <c r="AX385" t="s">
        <v>69</v>
      </c>
      <c r="AY385" t="s">
        <v>69</v>
      </c>
      <c r="AZ385">
        <v>169</v>
      </c>
      <c r="BA385">
        <v>178</v>
      </c>
      <c r="BB385" t="s">
        <v>69</v>
      </c>
      <c r="BC385" t="s">
        <v>3490</v>
      </c>
      <c r="BD385" t="s">
        <v>69</v>
      </c>
      <c r="BE385" t="s">
        <v>69</v>
      </c>
      <c r="BF385" t="s">
        <v>69</v>
      </c>
      <c r="BG385" t="s">
        <v>69</v>
      </c>
      <c r="BH385" t="s">
        <v>69</v>
      </c>
      <c r="BI385" t="s">
        <v>69</v>
      </c>
      <c r="BJ385" t="s">
        <v>3491</v>
      </c>
      <c r="BK385" t="s">
        <v>69</v>
      </c>
      <c r="BL385" t="s">
        <v>69</v>
      </c>
      <c r="BM385" t="s">
        <v>69</v>
      </c>
      <c r="BN385" t="s">
        <v>69</v>
      </c>
      <c r="BO385" t="s">
        <v>69</v>
      </c>
      <c r="BP385" t="s">
        <v>69</v>
      </c>
    </row>
    <row r="386" spans="1:68" x14ac:dyDescent="0.25">
      <c r="A386" t="s">
        <v>67</v>
      </c>
      <c r="B386" t="s">
        <v>3492</v>
      </c>
      <c r="C386" t="s">
        <v>69</v>
      </c>
      <c r="D386" t="s">
        <v>69</v>
      </c>
      <c r="E386" t="s">
        <v>69</v>
      </c>
      <c r="F386" t="s">
        <v>3493</v>
      </c>
      <c r="G386" t="s">
        <v>69</v>
      </c>
      <c r="H386" t="s">
        <v>69</v>
      </c>
      <c r="I386" t="s">
        <v>3494</v>
      </c>
      <c r="J386" t="s">
        <v>332</v>
      </c>
      <c r="K386" t="s">
        <v>69</v>
      </c>
      <c r="L386" t="s">
        <v>69</v>
      </c>
      <c r="M386" t="s">
        <v>69</v>
      </c>
      <c r="N386" t="s">
        <v>69</v>
      </c>
      <c r="O386" t="s">
        <v>69</v>
      </c>
      <c r="P386" t="s">
        <v>69</v>
      </c>
      <c r="Q386" t="s">
        <v>69</v>
      </c>
      <c r="R386" t="s">
        <v>69</v>
      </c>
      <c r="S386" t="s">
        <v>69</v>
      </c>
      <c r="T386" t="s">
        <v>3495</v>
      </c>
      <c r="U386" t="s">
        <v>3496</v>
      </c>
      <c r="V386" t="s">
        <v>69</v>
      </c>
      <c r="W386" t="s">
        <v>69</v>
      </c>
      <c r="X386" t="s">
        <v>69</v>
      </c>
      <c r="Y386" t="s">
        <v>69</v>
      </c>
      <c r="Z386" t="s">
        <v>3497</v>
      </c>
      <c r="AA386" t="s">
        <v>3498</v>
      </c>
      <c r="AB386" t="s">
        <v>69</v>
      </c>
      <c r="AC386" t="s">
        <v>69</v>
      </c>
      <c r="AD386" t="s">
        <v>69</v>
      </c>
      <c r="AE386" t="s">
        <v>69</v>
      </c>
      <c r="AF386">
        <v>23</v>
      </c>
      <c r="AG386">
        <v>23</v>
      </c>
      <c r="AH386" t="s">
        <v>69</v>
      </c>
      <c r="AI386" t="s">
        <v>69</v>
      </c>
      <c r="AJ386" t="s">
        <v>69</v>
      </c>
      <c r="AK386" t="s">
        <v>69</v>
      </c>
      <c r="AL386" t="s">
        <v>69</v>
      </c>
      <c r="AM386" t="s">
        <v>69</v>
      </c>
      <c r="AN386" t="s">
        <v>69</v>
      </c>
      <c r="AO386" t="s">
        <v>69</v>
      </c>
      <c r="AP386" t="s">
        <v>69</v>
      </c>
      <c r="AQ386" t="s">
        <v>69</v>
      </c>
      <c r="AR386" t="s">
        <v>448</v>
      </c>
      <c r="AS386">
        <v>2013</v>
      </c>
      <c r="AT386">
        <v>66</v>
      </c>
      <c r="AU386">
        <v>3</v>
      </c>
      <c r="AV386" t="s">
        <v>69</v>
      </c>
      <c r="AW386" t="s">
        <v>69</v>
      </c>
      <c r="AX386" t="s">
        <v>69</v>
      </c>
      <c r="AY386" t="s">
        <v>69</v>
      </c>
      <c r="AZ386">
        <v>868</v>
      </c>
      <c r="BA386">
        <v>876</v>
      </c>
      <c r="BB386" t="s">
        <v>69</v>
      </c>
      <c r="BC386" t="s">
        <v>3499</v>
      </c>
      <c r="BD386" t="s">
        <v>69</v>
      </c>
      <c r="BE386" t="s">
        <v>69</v>
      </c>
      <c r="BF386" t="s">
        <v>69</v>
      </c>
      <c r="BG386" t="s">
        <v>69</v>
      </c>
      <c r="BH386" t="s">
        <v>69</v>
      </c>
      <c r="BI386" t="s">
        <v>69</v>
      </c>
      <c r="BJ386" t="s">
        <v>3500</v>
      </c>
      <c r="BK386">
        <v>23178741</v>
      </c>
      <c r="BL386" t="s">
        <v>69</v>
      </c>
      <c r="BM386" t="s">
        <v>69</v>
      </c>
      <c r="BN386" t="s">
        <v>69</v>
      </c>
      <c r="BO386" t="s">
        <v>69</v>
      </c>
      <c r="BP386" t="s">
        <v>69</v>
      </c>
    </row>
    <row r="387" spans="1:68" x14ac:dyDescent="0.25">
      <c r="A387" t="s">
        <v>67</v>
      </c>
      <c r="B387" t="s">
        <v>3501</v>
      </c>
      <c r="C387" t="s">
        <v>69</v>
      </c>
      <c r="D387" t="s">
        <v>69</v>
      </c>
      <c r="E387" t="s">
        <v>69</v>
      </c>
      <c r="F387" t="s">
        <v>3502</v>
      </c>
      <c r="G387" t="s">
        <v>69</v>
      </c>
      <c r="H387" t="s">
        <v>69</v>
      </c>
      <c r="I387" t="s">
        <v>3503</v>
      </c>
      <c r="J387" t="s">
        <v>1267</v>
      </c>
      <c r="K387" t="s">
        <v>69</v>
      </c>
      <c r="L387" t="s">
        <v>69</v>
      </c>
      <c r="M387" t="s">
        <v>69</v>
      </c>
      <c r="N387" t="s">
        <v>69</v>
      </c>
      <c r="O387" t="s">
        <v>69</v>
      </c>
      <c r="P387" t="s">
        <v>69</v>
      </c>
      <c r="Q387" t="s">
        <v>69</v>
      </c>
      <c r="R387" t="s">
        <v>69</v>
      </c>
      <c r="S387" t="s">
        <v>69</v>
      </c>
      <c r="T387" t="s">
        <v>69</v>
      </c>
      <c r="U387" t="s">
        <v>3504</v>
      </c>
      <c r="V387" t="s">
        <v>69</v>
      </c>
      <c r="W387" t="s">
        <v>69</v>
      </c>
      <c r="X387" t="s">
        <v>69</v>
      </c>
      <c r="Y387" t="s">
        <v>69</v>
      </c>
      <c r="Z387" t="s">
        <v>3505</v>
      </c>
      <c r="AA387" t="s">
        <v>3506</v>
      </c>
      <c r="AB387" t="s">
        <v>69</v>
      </c>
      <c r="AC387" t="s">
        <v>69</v>
      </c>
      <c r="AD387" t="s">
        <v>69</v>
      </c>
      <c r="AE387" t="s">
        <v>69</v>
      </c>
      <c r="AF387">
        <v>19</v>
      </c>
      <c r="AG387">
        <v>20</v>
      </c>
      <c r="AH387" t="s">
        <v>69</v>
      </c>
      <c r="AI387" t="s">
        <v>69</v>
      </c>
      <c r="AJ387" t="s">
        <v>69</v>
      </c>
      <c r="AK387" t="s">
        <v>69</v>
      </c>
      <c r="AL387" t="s">
        <v>69</v>
      </c>
      <c r="AM387" t="s">
        <v>69</v>
      </c>
      <c r="AN387" t="s">
        <v>69</v>
      </c>
      <c r="AO387" t="s">
        <v>69</v>
      </c>
      <c r="AP387" t="s">
        <v>69</v>
      </c>
      <c r="AQ387" t="s">
        <v>69</v>
      </c>
      <c r="AR387" t="s">
        <v>3507</v>
      </c>
      <c r="AS387">
        <v>2013</v>
      </c>
      <c r="AT387">
        <v>8</v>
      </c>
      <c r="AU387">
        <v>2</v>
      </c>
      <c r="AV387" t="s">
        <v>69</v>
      </c>
      <c r="AW387" t="s">
        <v>69</v>
      </c>
      <c r="AX387" t="s">
        <v>69</v>
      </c>
      <c r="AY387" t="s">
        <v>69</v>
      </c>
      <c r="AZ387" t="s">
        <v>69</v>
      </c>
      <c r="BA387" t="s">
        <v>69</v>
      </c>
      <c r="BB387" t="s">
        <v>3508</v>
      </c>
      <c r="BC387" t="s">
        <v>3509</v>
      </c>
      <c r="BD387" t="s">
        <v>69</v>
      </c>
      <c r="BE387" t="s">
        <v>69</v>
      </c>
      <c r="BF387" t="s">
        <v>69</v>
      </c>
      <c r="BG387" t="s">
        <v>69</v>
      </c>
      <c r="BH387" t="s">
        <v>69</v>
      </c>
      <c r="BI387" t="s">
        <v>69</v>
      </c>
      <c r="BJ387" t="s">
        <v>3510</v>
      </c>
      <c r="BK387">
        <v>23451086</v>
      </c>
      <c r="BL387" t="s">
        <v>88</v>
      </c>
      <c r="BM387" t="s">
        <v>69</v>
      </c>
      <c r="BN387" t="s">
        <v>69</v>
      </c>
      <c r="BO387" t="s">
        <v>69</v>
      </c>
      <c r="BP387" t="s">
        <v>69</v>
      </c>
    </row>
    <row r="388" spans="1:68" x14ac:dyDescent="0.25">
      <c r="A388" t="s">
        <v>67</v>
      </c>
      <c r="B388" t="s">
        <v>3511</v>
      </c>
      <c r="C388" t="s">
        <v>69</v>
      </c>
      <c r="D388" t="s">
        <v>69</v>
      </c>
      <c r="E388" t="s">
        <v>69</v>
      </c>
      <c r="F388" t="s">
        <v>3512</v>
      </c>
      <c r="G388" t="s">
        <v>69</v>
      </c>
      <c r="H388" t="s">
        <v>69</v>
      </c>
      <c r="I388" t="s">
        <v>3513</v>
      </c>
      <c r="J388" t="s">
        <v>1267</v>
      </c>
      <c r="K388" t="s">
        <v>69</v>
      </c>
      <c r="L388" t="s">
        <v>69</v>
      </c>
      <c r="M388" t="s">
        <v>69</v>
      </c>
      <c r="N388" t="s">
        <v>69</v>
      </c>
      <c r="O388" t="s">
        <v>69</v>
      </c>
      <c r="P388" t="s">
        <v>69</v>
      </c>
      <c r="Q388" t="s">
        <v>69</v>
      </c>
      <c r="R388" t="s">
        <v>69</v>
      </c>
      <c r="S388" t="s">
        <v>69</v>
      </c>
      <c r="T388" t="s">
        <v>69</v>
      </c>
      <c r="U388" t="s">
        <v>3514</v>
      </c>
      <c r="V388" t="s">
        <v>69</v>
      </c>
      <c r="W388" t="s">
        <v>69</v>
      </c>
      <c r="X388" t="s">
        <v>69</v>
      </c>
      <c r="Y388" t="s">
        <v>69</v>
      </c>
      <c r="Z388" t="s">
        <v>3515</v>
      </c>
      <c r="AA388" t="s">
        <v>3516</v>
      </c>
      <c r="AB388" t="s">
        <v>69</v>
      </c>
      <c r="AC388" t="s">
        <v>69</v>
      </c>
      <c r="AD388" t="s">
        <v>69</v>
      </c>
      <c r="AE388" t="s">
        <v>69</v>
      </c>
      <c r="AF388">
        <v>29</v>
      </c>
      <c r="AG388">
        <v>29</v>
      </c>
      <c r="AH388" t="s">
        <v>69</v>
      </c>
      <c r="AI388" t="s">
        <v>69</v>
      </c>
      <c r="AJ388" t="s">
        <v>69</v>
      </c>
      <c r="AK388" t="s">
        <v>69</v>
      </c>
      <c r="AL388" t="s">
        <v>69</v>
      </c>
      <c r="AM388" t="s">
        <v>69</v>
      </c>
      <c r="AN388" t="s">
        <v>69</v>
      </c>
      <c r="AO388" t="s">
        <v>69</v>
      </c>
      <c r="AP388" t="s">
        <v>69</v>
      </c>
      <c r="AQ388" t="s">
        <v>69</v>
      </c>
      <c r="AR388" t="s">
        <v>3517</v>
      </c>
      <c r="AS388">
        <v>2013</v>
      </c>
      <c r="AT388">
        <v>8</v>
      </c>
      <c r="AU388">
        <v>2</v>
      </c>
      <c r="AV388" t="s">
        <v>69</v>
      </c>
      <c r="AW388" t="s">
        <v>69</v>
      </c>
      <c r="AX388" t="s">
        <v>69</v>
      </c>
      <c r="AY388" t="s">
        <v>69</v>
      </c>
      <c r="AZ388" t="s">
        <v>69</v>
      </c>
      <c r="BA388" t="s">
        <v>69</v>
      </c>
      <c r="BB388" t="s">
        <v>3518</v>
      </c>
      <c r="BC388" t="s">
        <v>3519</v>
      </c>
      <c r="BD388" t="s">
        <v>69</v>
      </c>
      <c r="BE388" t="s">
        <v>69</v>
      </c>
      <c r="BF388" t="s">
        <v>69</v>
      </c>
      <c r="BG388" t="s">
        <v>69</v>
      </c>
      <c r="BH388" t="s">
        <v>69</v>
      </c>
      <c r="BI388" t="s">
        <v>69</v>
      </c>
      <c r="BJ388" t="s">
        <v>3520</v>
      </c>
      <c r="BK388">
        <v>23437100</v>
      </c>
      <c r="BL388" t="s">
        <v>88</v>
      </c>
      <c r="BM388" t="s">
        <v>69</v>
      </c>
      <c r="BN388" t="s">
        <v>69</v>
      </c>
      <c r="BO388" t="s">
        <v>69</v>
      </c>
      <c r="BP388" t="s">
        <v>69</v>
      </c>
    </row>
    <row r="389" spans="1:68" x14ac:dyDescent="0.25">
      <c r="A389" t="s">
        <v>67</v>
      </c>
      <c r="B389" t="s">
        <v>3521</v>
      </c>
      <c r="C389" t="s">
        <v>69</v>
      </c>
      <c r="D389" t="s">
        <v>69</v>
      </c>
      <c r="E389" t="s">
        <v>69</v>
      </c>
      <c r="F389" t="s">
        <v>3522</v>
      </c>
      <c r="G389" t="s">
        <v>69</v>
      </c>
      <c r="H389" t="s">
        <v>69</v>
      </c>
      <c r="I389" t="s">
        <v>3523</v>
      </c>
      <c r="J389" t="s">
        <v>416</v>
      </c>
      <c r="K389" t="s">
        <v>69</v>
      </c>
      <c r="L389" t="s">
        <v>69</v>
      </c>
      <c r="M389" t="s">
        <v>69</v>
      </c>
      <c r="N389" t="s">
        <v>69</v>
      </c>
      <c r="O389" t="s">
        <v>69</v>
      </c>
      <c r="P389" t="s">
        <v>69</v>
      </c>
      <c r="Q389" t="s">
        <v>69</v>
      </c>
      <c r="R389" t="s">
        <v>69</v>
      </c>
      <c r="S389" t="s">
        <v>69</v>
      </c>
      <c r="T389" t="s">
        <v>3524</v>
      </c>
      <c r="U389" t="s">
        <v>3525</v>
      </c>
      <c r="V389" t="s">
        <v>69</v>
      </c>
      <c r="W389" t="s">
        <v>69</v>
      </c>
      <c r="X389" t="s">
        <v>69</v>
      </c>
      <c r="Y389" t="s">
        <v>69</v>
      </c>
      <c r="Z389" t="s">
        <v>69</v>
      </c>
      <c r="AA389" t="s">
        <v>69</v>
      </c>
      <c r="AB389" t="s">
        <v>69</v>
      </c>
      <c r="AC389" t="s">
        <v>69</v>
      </c>
      <c r="AD389" t="s">
        <v>69</v>
      </c>
      <c r="AE389" t="s">
        <v>69</v>
      </c>
      <c r="AF389">
        <v>2</v>
      </c>
      <c r="AG389">
        <v>2</v>
      </c>
      <c r="AH389" t="s">
        <v>69</v>
      </c>
      <c r="AI389" t="s">
        <v>69</v>
      </c>
      <c r="AJ389" t="s">
        <v>69</v>
      </c>
      <c r="AK389" t="s">
        <v>69</v>
      </c>
      <c r="AL389" t="s">
        <v>69</v>
      </c>
      <c r="AM389" t="s">
        <v>69</v>
      </c>
      <c r="AN389" t="s">
        <v>69</v>
      </c>
      <c r="AO389" t="s">
        <v>69</v>
      </c>
      <c r="AP389" t="s">
        <v>69</v>
      </c>
      <c r="AQ389" t="s">
        <v>69</v>
      </c>
      <c r="AR389" t="s">
        <v>466</v>
      </c>
      <c r="AS389">
        <v>2013</v>
      </c>
      <c r="AT389">
        <v>30</v>
      </c>
      <c r="AU389">
        <v>2</v>
      </c>
      <c r="AV389" t="s">
        <v>69</v>
      </c>
      <c r="AW389" t="s">
        <v>69</v>
      </c>
      <c r="AX389" t="s">
        <v>69</v>
      </c>
      <c r="AY389" t="s">
        <v>69</v>
      </c>
      <c r="AZ389">
        <v>244</v>
      </c>
      <c r="BA389">
        <v>252</v>
      </c>
      <c r="BB389" t="s">
        <v>69</v>
      </c>
      <c r="BC389" t="s">
        <v>3526</v>
      </c>
      <c r="BD389" t="s">
        <v>69</v>
      </c>
      <c r="BE389" t="s">
        <v>69</v>
      </c>
      <c r="BF389" t="s">
        <v>69</v>
      </c>
      <c r="BG389" t="s">
        <v>69</v>
      </c>
      <c r="BH389" t="s">
        <v>69</v>
      </c>
      <c r="BI389" t="s">
        <v>69</v>
      </c>
      <c r="BJ389" t="s">
        <v>3527</v>
      </c>
      <c r="BK389">
        <v>23024186</v>
      </c>
      <c r="BL389" t="s">
        <v>662</v>
      </c>
      <c r="BM389" t="s">
        <v>69</v>
      </c>
      <c r="BN389" t="s">
        <v>69</v>
      </c>
      <c r="BO389" t="s">
        <v>69</v>
      </c>
      <c r="BP389" t="s">
        <v>69</v>
      </c>
    </row>
    <row r="390" spans="1:68" x14ac:dyDescent="0.25">
      <c r="A390" t="s">
        <v>67</v>
      </c>
      <c r="B390" t="s">
        <v>3528</v>
      </c>
      <c r="C390" t="s">
        <v>69</v>
      </c>
      <c r="D390" t="s">
        <v>69</v>
      </c>
      <c r="E390" t="s">
        <v>69</v>
      </c>
      <c r="F390" t="s">
        <v>3529</v>
      </c>
      <c r="G390" t="s">
        <v>69</v>
      </c>
      <c r="H390" t="s">
        <v>69</v>
      </c>
      <c r="I390" t="s">
        <v>3530</v>
      </c>
      <c r="J390" t="s">
        <v>72</v>
      </c>
      <c r="K390" t="s">
        <v>69</v>
      </c>
      <c r="L390" t="s">
        <v>69</v>
      </c>
      <c r="M390" t="s">
        <v>69</v>
      </c>
      <c r="N390" t="s">
        <v>69</v>
      </c>
      <c r="O390" t="s">
        <v>69</v>
      </c>
      <c r="P390" t="s">
        <v>69</v>
      </c>
      <c r="Q390" t="s">
        <v>69</v>
      </c>
      <c r="R390" t="s">
        <v>69</v>
      </c>
      <c r="S390" t="s">
        <v>69</v>
      </c>
      <c r="T390" t="s">
        <v>3531</v>
      </c>
      <c r="U390" t="s">
        <v>3532</v>
      </c>
      <c r="V390" t="s">
        <v>69</v>
      </c>
      <c r="W390" t="s">
        <v>69</v>
      </c>
      <c r="X390" t="s">
        <v>69</v>
      </c>
      <c r="Y390" t="s">
        <v>69</v>
      </c>
      <c r="Z390" t="s">
        <v>3533</v>
      </c>
      <c r="AA390" t="s">
        <v>3534</v>
      </c>
      <c r="AB390" t="s">
        <v>69</v>
      </c>
      <c r="AC390" t="s">
        <v>69</v>
      </c>
      <c r="AD390" t="s">
        <v>69</v>
      </c>
      <c r="AE390" t="s">
        <v>69</v>
      </c>
      <c r="AF390">
        <v>28</v>
      </c>
      <c r="AG390">
        <v>29</v>
      </c>
      <c r="AH390" t="s">
        <v>69</v>
      </c>
      <c r="AI390" t="s">
        <v>69</v>
      </c>
      <c r="AJ390" t="s">
        <v>69</v>
      </c>
      <c r="AK390" t="s">
        <v>69</v>
      </c>
      <c r="AL390" t="s">
        <v>69</v>
      </c>
      <c r="AM390" t="s">
        <v>69</v>
      </c>
      <c r="AN390" t="s">
        <v>69</v>
      </c>
      <c r="AO390" t="s">
        <v>69</v>
      </c>
      <c r="AP390" t="s">
        <v>69</v>
      </c>
      <c r="AQ390" t="s">
        <v>69</v>
      </c>
      <c r="AR390" t="s">
        <v>466</v>
      </c>
      <c r="AS390">
        <v>2013</v>
      </c>
      <c r="AT390">
        <v>22</v>
      </c>
      <c r="AU390">
        <v>3</v>
      </c>
      <c r="AV390" t="s">
        <v>69</v>
      </c>
      <c r="AW390" t="s">
        <v>69</v>
      </c>
      <c r="AX390" t="s">
        <v>69</v>
      </c>
      <c r="AY390" t="s">
        <v>69</v>
      </c>
      <c r="AZ390">
        <v>799</v>
      </c>
      <c r="BA390">
        <v>813</v>
      </c>
      <c r="BB390" t="s">
        <v>69</v>
      </c>
      <c r="BC390" t="s">
        <v>3535</v>
      </c>
      <c r="BD390" t="s">
        <v>69</v>
      </c>
      <c r="BE390" t="s">
        <v>69</v>
      </c>
      <c r="BF390" t="s">
        <v>69</v>
      </c>
      <c r="BG390" t="s">
        <v>69</v>
      </c>
      <c r="BH390" t="s">
        <v>69</v>
      </c>
      <c r="BI390" t="s">
        <v>69</v>
      </c>
      <c r="BJ390" t="s">
        <v>3536</v>
      </c>
      <c r="BK390">
        <v>23072494</v>
      </c>
      <c r="BL390" t="s">
        <v>69</v>
      </c>
      <c r="BM390" t="s">
        <v>69</v>
      </c>
      <c r="BN390" t="s">
        <v>69</v>
      </c>
      <c r="BO390" t="s">
        <v>69</v>
      </c>
      <c r="BP390" t="s">
        <v>69</v>
      </c>
    </row>
    <row r="391" spans="1:68" x14ac:dyDescent="0.25">
      <c r="A391" t="s">
        <v>67</v>
      </c>
      <c r="B391" t="s">
        <v>3537</v>
      </c>
      <c r="C391" t="s">
        <v>69</v>
      </c>
      <c r="D391" t="s">
        <v>69</v>
      </c>
      <c r="E391" t="s">
        <v>69</v>
      </c>
      <c r="F391" t="s">
        <v>3538</v>
      </c>
      <c r="G391" t="s">
        <v>69</v>
      </c>
      <c r="H391" t="s">
        <v>69</v>
      </c>
      <c r="I391" t="s">
        <v>3539</v>
      </c>
      <c r="J391" t="s">
        <v>386</v>
      </c>
      <c r="K391" t="s">
        <v>69</v>
      </c>
      <c r="L391" t="s">
        <v>69</v>
      </c>
      <c r="M391" t="s">
        <v>69</v>
      </c>
      <c r="N391" t="s">
        <v>69</v>
      </c>
      <c r="O391" t="s">
        <v>69</v>
      </c>
      <c r="P391" t="s">
        <v>69</v>
      </c>
      <c r="Q391" t="s">
        <v>69</v>
      </c>
      <c r="R391" t="s">
        <v>69</v>
      </c>
      <c r="S391" t="s">
        <v>69</v>
      </c>
      <c r="T391" t="s">
        <v>3540</v>
      </c>
      <c r="U391" t="s">
        <v>3541</v>
      </c>
      <c r="V391" t="s">
        <v>69</v>
      </c>
      <c r="W391" t="s">
        <v>69</v>
      </c>
      <c r="X391" t="s">
        <v>69</v>
      </c>
      <c r="Y391" t="s">
        <v>69</v>
      </c>
      <c r="Z391" t="s">
        <v>3542</v>
      </c>
      <c r="AA391" t="s">
        <v>69</v>
      </c>
      <c r="AB391" t="s">
        <v>69</v>
      </c>
      <c r="AC391" t="s">
        <v>69</v>
      </c>
      <c r="AD391" t="s">
        <v>69</v>
      </c>
      <c r="AE391" t="s">
        <v>69</v>
      </c>
      <c r="AF391">
        <v>30</v>
      </c>
      <c r="AG391">
        <v>31</v>
      </c>
      <c r="AH391" t="s">
        <v>69</v>
      </c>
      <c r="AI391" t="s">
        <v>69</v>
      </c>
      <c r="AJ391" t="s">
        <v>69</v>
      </c>
      <c r="AK391" t="s">
        <v>69</v>
      </c>
      <c r="AL391" t="s">
        <v>69</v>
      </c>
      <c r="AM391" t="s">
        <v>69</v>
      </c>
      <c r="AN391" t="s">
        <v>69</v>
      </c>
      <c r="AO391" t="s">
        <v>69</v>
      </c>
      <c r="AP391" t="s">
        <v>69</v>
      </c>
      <c r="AQ391" t="s">
        <v>69</v>
      </c>
      <c r="AR391" t="s">
        <v>75</v>
      </c>
      <c r="AS391">
        <v>2013</v>
      </c>
      <c r="AT391">
        <v>67</v>
      </c>
      <c r="AU391">
        <v>1</v>
      </c>
      <c r="AV391" t="s">
        <v>69</v>
      </c>
      <c r="AW391" t="s">
        <v>69</v>
      </c>
      <c r="AX391" t="s">
        <v>69</v>
      </c>
      <c r="AY391" t="s">
        <v>69</v>
      </c>
      <c r="AZ391">
        <v>170</v>
      </c>
      <c r="BA391">
        <v>184</v>
      </c>
      <c r="BB391" t="s">
        <v>69</v>
      </c>
      <c r="BC391" t="s">
        <v>3543</v>
      </c>
      <c r="BD391" t="s">
        <v>69</v>
      </c>
      <c r="BE391" t="s">
        <v>69</v>
      </c>
      <c r="BF391" t="s">
        <v>69</v>
      </c>
      <c r="BG391" t="s">
        <v>69</v>
      </c>
      <c r="BH391" t="s">
        <v>69</v>
      </c>
      <c r="BI391" t="s">
        <v>69</v>
      </c>
      <c r="BJ391" t="s">
        <v>3544</v>
      </c>
      <c r="BK391">
        <v>23289570</v>
      </c>
      <c r="BL391" t="s">
        <v>69</v>
      </c>
      <c r="BM391" t="s">
        <v>69</v>
      </c>
      <c r="BN391" t="s">
        <v>69</v>
      </c>
      <c r="BO391" t="s">
        <v>69</v>
      </c>
      <c r="BP391" t="s">
        <v>69</v>
      </c>
    </row>
    <row r="392" spans="1:68" x14ac:dyDescent="0.25">
      <c r="A392" t="s">
        <v>67</v>
      </c>
      <c r="B392" t="s">
        <v>3545</v>
      </c>
      <c r="C392" t="s">
        <v>69</v>
      </c>
      <c r="D392" t="s">
        <v>69</v>
      </c>
      <c r="E392" t="s">
        <v>69</v>
      </c>
      <c r="F392" t="s">
        <v>3546</v>
      </c>
      <c r="G392" t="s">
        <v>69</v>
      </c>
      <c r="H392" t="s">
        <v>69</v>
      </c>
      <c r="I392" t="s">
        <v>3547</v>
      </c>
      <c r="J392" t="s">
        <v>72</v>
      </c>
      <c r="K392" t="s">
        <v>69</v>
      </c>
      <c r="L392" t="s">
        <v>69</v>
      </c>
      <c r="M392" t="s">
        <v>69</v>
      </c>
      <c r="N392" t="s">
        <v>69</v>
      </c>
      <c r="O392" t="s">
        <v>69</v>
      </c>
      <c r="P392" t="s">
        <v>69</v>
      </c>
      <c r="Q392" t="s">
        <v>69</v>
      </c>
      <c r="R392" t="s">
        <v>69</v>
      </c>
      <c r="S392" t="s">
        <v>69</v>
      </c>
      <c r="T392" t="s">
        <v>3548</v>
      </c>
      <c r="U392" t="s">
        <v>3549</v>
      </c>
      <c r="V392" t="s">
        <v>69</v>
      </c>
      <c r="W392" t="s">
        <v>69</v>
      </c>
      <c r="X392" t="s">
        <v>69</v>
      </c>
      <c r="Y392" t="s">
        <v>69</v>
      </c>
      <c r="Z392" t="s">
        <v>3550</v>
      </c>
      <c r="AA392" t="s">
        <v>3551</v>
      </c>
      <c r="AB392" t="s">
        <v>69</v>
      </c>
      <c r="AC392" t="s">
        <v>69</v>
      </c>
      <c r="AD392" t="s">
        <v>69</v>
      </c>
      <c r="AE392" t="s">
        <v>69</v>
      </c>
      <c r="AF392">
        <v>19</v>
      </c>
      <c r="AG392">
        <v>19</v>
      </c>
      <c r="AH392" t="s">
        <v>69</v>
      </c>
      <c r="AI392" t="s">
        <v>69</v>
      </c>
      <c r="AJ392" t="s">
        <v>69</v>
      </c>
      <c r="AK392" t="s">
        <v>69</v>
      </c>
      <c r="AL392" t="s">
        <v>69</v>
      </c>
      <c r="AM392" t="s">
        <v>69</v>
      </c>
      <c r="AN392" t="s">
        <v>69</v>
      </c>
      <c r="AO392" t="s">
        <v>69</v>
      </c>
      <c r="AP392" t="s">
        <v>69</v>
      </c>
      <c r="AQ392" t="s">
        <v>69</v>
      </c>
      <c r="AR392" t="s">
        <v>75</v>
      </c>
      <c r="AS392">
        <v>2013</v>
      </c>
      <c r="AT392">
        <v>22</v>
      </c>
      <c r="AU392">
        <v>2</v>
      </c>
      <c r="AV392" t="s">
        <v>69</v>
      </c>
      <c r="AW392" t="s">
        <v>69</v>
      </c>
      <c r="AX392" t="s">
        <v>69</v>
      </c>
      <c r="AY392" t="s">
        <v>69</v>
      </c>
      <c r="AZ392">
        <v>437</v>
      </c>
      <c r="BA392">
        <v>449</v>
      </c>
      <c r="BB392" t="s">
        <v>69</v>
      </c>
      <c r="BC392" t="s">
        <v>3552</v>
      </c>
      <c r="BD392" t="s">
        <v>69</v>
      </c>
      <c r="BE392" t="s">
        <v>69</v>
      </c>
      <c r="BF392" t="s">
        <v>69</v>
      </c>
      <c r="BG392" t="s">
        <v>69</v>
      </c>
      <c r="BH392" t="s">
        <v>69</v>
      </c>
      <c r="BI392" t="s">
        <v>69</v>
      </c>
      <c r="BJ392" t="s">
        <v>3553</v>
      </c>
      <c r="BK392">
        <v>23190404</v>
      </c>
      <c r="BL392" t="s">
        <v>69</v>
      </c>
      <c r="BM392" t="s">
        <v>69</v>
      </c>
      <c r="BN392" t="s">
        <v>69</v>
      </c>
      <c r="BO392" t="s">
        <v>69</v>
      </c>
      <c r="BP392" t="s">
        <v>69</v>
      </c>
    </row>
    <row r="393" spans="1:68" x14ac:dyDescent="0.25">
      <c r="A393" t="s">
        <v>67</v>
      </c>
      <c r="B393" t="s">
        <v>3554</v>
      </c>
      <c r="C393" t="s">
        <v>69</v>
      </c>
      <c r="D393" t="s">
        <v>69</v>
      </c>
      <c r="E393" t="s">
        <v>69</v>
      </c>
      <c r="F393" t="s">
        <v>3555</v>
      </c>
      <c r="G393" t="s">
        <v>69</v>
      </c>
      <c r="H393" t="s">
        <v>69</v>
      </c>
      <c r="I393" t="s">
        <v>3556</v>
      </c>
      <c r="J393" t="s">
        <v>72</v>
      </c>
      <c r="K393" t="s">
        <v>69</v>
      </c>
      <c r="L393" t="s">
        <v>69</v>
      </c>
      <c r="M393" t="s">
        <v>69</v>
      </c>
      <c r="N393" t="s">
        <v>69</v>
      </c>
      <c r="O393" t="s">
        <v>69</v>
      </c>
      <c r="P393" t="s">
        <v>69</v>
      </c>
      <c r="Q393" t="s">
        <v>69</v>
      </c>
      <c r="R393" t="s">
        <v>69</v>
      </c>
      <c r="S393" t="s">
        <v>69</v>
      </c>
      <c r="T393" t="s">
        <v>3557</v>
      </c>
      <c r="U393" t="s">
        <v>3558</v>
      </c>
      <c r="V393" t="s">
        <v>69</v>
      </c>
      <c r="W393" t="s">
        <v>69</v>
      </c>
      <c r="X393" t="s">
        <v>69</v>
      </c>
      <c r="Y393" t="s">
        <v>69</v>
      </c>
      <c r="Z393" t="s">
        <v>3559</v>
      </c>
      <c r="AA393" t="s">
        <v>3560</v>
      </c>
      <c r="AB393" t="s">
        <v>69</v>
      </c>
      <c r="AC393" t="s">
        <v>69</v>
      </c>
      <c r="AD393" t="s">
        <v>69</v>
      </c>
      <c r="AE393" t="s">
        <v>69</v>
      </c>
      <c r="AF393">
        <v>57</v>
      </c>
      <c r="AG393">
        <v>57</v>
      </c>
      <c r="AH393" t="s">
        <v>69</v>
      </c>
      <c r="AI393" t="s">
        <v>69</v>
      </c>
      <c r="AJ393" t="s">
        <v>69</v>
      </c>
      <c r="AK393" t="s">
        <v>69</v>
      </c>
      <c r="AL393" t="s">
        <v>69</v>
      </c>
      <c r="AM393" t="s">
        <v>69</v>
      </c>
      <c r="AN393" t="s">
        <v>69</v>
      </c>
      <c r="AO393" t="s">
        <v>69</v>
      </c>
      <c r="AP393" t="s">
        <v>69</v>
      </c>
      <c r="AQ393" t="s">
        <v>69</v>
      </c>
      <c r="AR393" t="s">
        <v>75</v>
      </c>
      <c r="AS393">
        <v>2013</v>
      </c>
      <c r="AT393">
        <v>22</v>
      </c>
      <c r="AU393">
        <v>2</v>
      </c>
      <c r="AV393" t="s">
        <v>69</v>
      </c>
      <c r="AW393" t="s">
        <v>69</v>
      </c>
      <c r="AX393" t="s">
        <v>69</v>
      </c>
      <c r="AY393" t="s">
        <v>69</v>
      </c>
      <c r="AZ393">
        <v>450</v>
      </c>
      <c r="BA393">
        <v>462</v>
      </c>
      <c r="BB393" t="s">
        <v>69</v>
      </c>
      <c r="BC393" t="s">
        <v>3561</v>
      </c>
      <c r="BD393" t="s">
        <v>69</v>
      </c>
      <c r="BE393" t="s">
        <v>69</v>
      </c>
      <c r="BF393" t="s">
        <v>69</v>
      </c>
      <c r="BG393" t="s">
        <v>69</v>
      </c>
      <c r="BH393" t="s">
        <v>69</v>
      </c>
      <c r="BI393" t="s">
        <v>69</v>
      </c>
      <c r="BJ393" t="s">
        <v>3562</v>
      </c>
      <c r="BK393">
        <v>23190431</v>
      </c>
      <c r="BL393" t="s">
        <v>69</v>
      </c>
      <c r="BM393" t="s">
        <v>69</v>
      </c>
      <c r="BN393" t="s">
        <v>69</v>
      </c>
      <c r="BO393" t="s">
        <v>69</v>
      </c>
      <c r="BP393" t="s">
        <v>69</v>
      </c>
    </row>
    <row r="394" spans="1:68" x14ac:dyDescent="0.25">
      <c r="A394" t="s">
        <v>67</v>
      </c>
      <c r="B394" t="s">
        <v>3563</v>
      </c>
      <c r="C394" t="s">
        <v>69</v>
      </c>
      <c r="D394" t="s">
        <v>69</v>
      </c>
      <c r="E394" t="s">
        <v>69</v>
      </c>
      <c r="F394" t="s">
        <v>3564</v>
      </c>
      <c r="G394" t="s">
        <v>69</v>
      </c>
      <c r="H394" t="s">
        <v>69</v>
      </c>
      <c r="I394" t="s">
        <v>3565</v>
      </c>
      <c r="J394" t="s">
        <v>454</v>
      </c>
      <c r="K394" t="s">
        <v>69</v>
      </c>
      <c r="L394" t="s">
        <v>69</v>
      </c>
      <c r="M394" t="s">
        <v>69</v>
      </c>
      <c r="N394" t="s">
        <v>69</v>
      </c>
      <c r="O394" t="s">
        <v>69</v>
      </c>
      <c r="P394" t="s">
        <v>69</v>
      </c>
      <c r="Q394" t="s">
        <v>69</v>
      </c>
      <c r="R394" t="s">
        <v>69</v>
      </c>
      <c r="S394" t="s">
        <v>69</v>
      </c>
      <c r="T394" t="s">
        <v>69</v>
      </c>
      <c r="U394" t="s">
        <v>3566</v>
      </c>
      <c r="V394" t="s">
        <v>69</v>
      </c>
      <c r="W394" t="s">
        <v>69</v>
      </c>
      <c r="X394" t="s">
        <v>69</v>
      </c>
      <c r="Y394" t="s">
        <v>69</v>
      </c>
      <c r="Z394" t="s">
        <v>69</v>
      </c>
      <c r="AA394" t="s">
        <v>69</v>
      </c>
      <c r="AB394" t="s">
        <v>69</v>
      </c>
      <c r="AC394" t="s">
        <v>69</v>
      </c>
      <c r="AD394" t="s">
        <v>69</v>
      </c>
      <c r="AE394" t="s">
        <v>69</v>
      </c>
      <c r="AF394">
        <v>106</v>
      </c>
      <c r="AG394">
        <v>106</v>
      </c>
      <c r="AH394" t="s">
        <v>69</v>
      </c>
      <c r="AI394" t="s">
        <v>69</v>
      </c>
      <c r="AJ394" t="s">
        <v>69</v>
      </c>
      <c r="AK394" t="s">
        <v>69</v>
      </c>
      <c r="AL394" t="s">
        <v>69</v>
      </c>
      <c r="AM394" t="s">
        <v>69</v>
      </c>
      <c r="AN394" t="s">
        <v>69</v>
      </c>
      <c r="AO394" t="s">
        <v>69</v>
      </c>
      <c r="AP394" t="s">
        <v>69</v>
      </c>
      <c r="AQ394" t="s">
        <v>69</v>
      </c>
      <c r="AR394" t="s">
        <v>104</v>
      </c>
      <c r="AS394">
        <v>2012</v>
      </c>
      <c r="AT394">
        <v>8</v>
      </c>
      <c r="AU394">
        <v>12</v>
      </c>
      <c r="AV394" t="s">
        <v>69</v>
      </c>
      <c r="AW394" t="s">
        <v>69</v>
      </c>
      <c r="AX394" t="s">
        <v>69</v>
      </c>
      <c r="AY394" t="s">
        <v>69</v>
      </c>
      <c r="AZ394" t="s">
        <v>69</v>
      </c>
      <c r="BA394" t="s">
        <v>69</v>
      </c>
      <c r="BB394" t="s">
        <v>3567</v>
      </c>
      <c r="BC394" t="s">
        <v>3568</v>
      </c>
      <c r="BD394" t="s">
        <v>69</v>
      </c>
      <c r="BE394" t="s">
        <v>69</v>
      </c>
      <c r="BF394" t="s">
        <v>69</v>
      </c>
      <c r="BG394" t="s">
        <v>69</v>
      </c>
      <c r="BH394" t="s">
        <v>69</v>
      </c>
      <c r="BI394" t="s">
        <v>69</v>
      </c>
      <c r="BJ394" t="s">
        <v>3569</v>
      </c>
      <c r="BK394">
        <v>23284288</v>
      </c>
      <c r="BL394" t="s">
        <v>88</v>
      </c>
      <c r="BM394" t="s">
        <v>69</v>
      </c>
      <c r="BN394" t="s">
        <v>69</v>
      </c>
      <c r="BO394" t="s">
        <v>69</v>
      </c>
      <c r="BP394" t="s">
        <v>69</v>
      </c>
    </row>
    <row r="395" spans="1:68" x14ac:dyDescent="0.25">
      <c r="A395" t="s">
        <v>67</v>
      </c>
      <c r="B395" t="s">
        <v>3570</v>
      </c>
      <c r="C395" t="s">
        <v>69</v>
      </c>
      <c r="D395" t="s">
        <v>69</v>
      </c>
      <c r="E395" t="s">
        <v>69</v>
      </c>
      <c r="F395" t="s">
        <v>3571</v>
      </c>
      <c r="G395" t="s">
        <v>69</v>
      </c>
      <c r="H395" t="s">
        <v>69</v>
      </c>
      <c r="I395" t="s">
        <v>3572</v>
      </c>
      <c r="J395" t="s">
        <v>72</v>
      </c>
      <c r="K395" t="s">
        <v>69</v>
      </c>
      <c r="L395" t="s">
        <v>69</v>
      </c>
      <c r="M395" t="s">
        <v>69</v>
      </c>
      <c r="N395" t="s">
        <v>69</v>
      </c>
      <c r="O395" t="s">
        <v>69</v>
      </c>
      <c r="P395" t="s">
        <v>69</v>
      </c>
      <c r="Q395" t="s">
        <v>69</v>
      </c>
      <c r="R395" t="s">
        <v>69</v>
      </c>
      <c r="S395" t="s">
        <v>69</v>
      </c>
      <c r="T395" t="s">
        <v>3573</v>
      </c>
      <c r="U395" t="s">
        <v>3574</v>
      </c>
      <c r="V395" t="s">
        <v>69</v>
      </c>
      <c r="W395" t="s">
        <v>69</v>
      </c>
      <c r="X395" t="s">
        <v>69</v>
      </c>
      <c r="Y395" t="s">
        <v>69</v>
      </c>
      <c r="Z395" t="s">
        <v>69</v>
      </c>
      <c r="AA395" t="s">
        <v>69</v>
      </c>
      <c r="AB395" t="s">
        <v>69</v>
      </c>
      <c r="AC395" t="s">
        <v>69</v>
      </c>
      <c r="AD395" t="s">
        <v>69</v>
      </c>
      <c r="AE395" t="s">
        <v>69</v>
      </c>
      <c r="AF395">
        <v>50</v>
      </c>
      <c r="AG395">
        <v>51</v>
      </c>
      <c r="AH395" t="s">
        <v>69</v>
      </c>
      <c r="AI395" t="s">
        <v>69</v>
      </c>
      <c r="AJ395" t="s">
        <v>69</v>
      </c>
      <c r="AK395" t="s">
        <v>69</v>
      </c>
      <c r="AL395" t="s">
        <v>69</v>
      </c>
      <c r="AM395" t="s">
        <v>69</v>
      </c>
      <c r="AN395" t="s">
        <v>69</v>
      </c>
      <c r="AO395" t="s">
        <v>69</v>
      </c>
      <c r="AP395" t="s">
        <v>69</v>
      </c>
      <c r="AQ395" t="s">
        <v>69</v>
      </c>
      <c r="AR395" t="s">
        <v>104</v>
      </c>
      <c r="AS395">
        <v>2012</v>
      </c>
      <c r="AT395">
        <v>21</v>
      </c>
      <c r="AU395">
        <v>24</v>
      </c>
      <c r="AV395" t="s">
        <v>69</v>
      </c>
      <c r="AW395" t="s">
        <v>69</v>
      </c>
      <c r="AX395" t="s">
        <v>69</v>
      </c>
      <c r="AY395" t="s">
        <v>69</v>
      </c>
      <c r="AZ395">
        <v>6117</v>
      </c>
      <c r="BA395">
        <v>6133</v>
      </c>
      <c r="BB395" t="s">
        <v>69</v>
      </c>
      <c r="BC395" t="s">
        <v>3575</v>
      </c>
      <c r="BD395" t="s">
        <v>69</v>
      </c>
      <c r="BE395" t="s">
        <v>69</v>
      </c>
      <c r="BF395" t="s">
        <v>69</v>
      </c>
      <c r="BG395" t="s">
        <v>69</v>
      </c>
      <c r="BH395" t="s">
        <v>69</v>
      </c>
      <c r="BI395" t="s">
        <v>69</v>
      </c>
      <c r="BJ395" t="s">
        <v>3576</v>
      </c>
      <c r="BK395">
        <v>23095021</v>
      </c>
      <c r="BL395" t="s">
        <v>69</v>
      </c>
      <c r="BM395" t="s">
        <v>69</v>
      </c>
      <c r="BN395" t="s">
        <v>69</v>
      </c>
      <c r="BO395" t="s">
        <v>69</v>
      </c>
      <c r="BP395" t="s">
        <v>69</v>
      </c>
    </row>
    <row r="396" spans="1:68" x14ac:dyDescent="0.25">
      <c r="A396" t="s">
        <v>67</v>
      </c>
      <c r="B396" t="s">
        <v>3577</v>
      </c>
      <c r="C396" t="s">
        <v>69</v>
      </c>
      <c r="D396" t="s">
        <v>69</v>
      </c>
      <c r="E396" t="s">
        <v>69</v>
      </c>
      <c r="F396" t="s">
        <v>3578</v>
      </c>
      <c r="G396" t="s">
        <v>69</v>
      </c>
      <c r="H396" t="s">
        <v>69</v>
      </c>
      <c r="I396" t="s">
        <v>3579</v>
      </c>
      <c r="J396" t="s">
        <v>215</v>
      </c>
      <c r="K396" t="s">
        <v>69</v>
      </c>
      <c r="L396" t="s">
        <v>69</v>
      </c>
      <c r="M396" t="s">
        <v>69</v>
      </c>
      <c r="N396" t="s">
        <v>69</v>
      </c>
      <c r="O396" t="s">
        <v>69</v>
      </c>
      <c r="P396" t="s">
        <v>69</v>
      </c>
      <c r="Q396" t="s">
        <v>69</v>
      </c>
      <c r="R396" t="s">
        <v>69</v>
      </c>
      <c r="S396" t="s">
        <v>69</v>
      </c>
      <c r="T396" t="s">
        <v>3580</v>
      </c>
      <c r="U396" t="s">
        <v>3581</v>
      </c>
      <c r="V396" t="s">
        <v>69</v>
      </c>
      <c r="W396" t="s">
        <v>69</v>
      </c>
      <c r="X396" t="s">
        <v>69</v>
      </c>
      <c r="Y396" t="s">
        <v>69</v>
      </c>
      <c r="Z396" t="s">
        <v>69</v>
      </c>
      <c r="AA396" t="s">
        <v>69</v>
      </c>
      <c r="AB396" t="s">
        <v>69</v>
      </c>
      <c r="AC396" t="s">
        <v>69</v>
      </c>
      <c r="AD396" t="s">
        <v>69</v>
      </c>
      <c r="AE396" t="s">
        <v>69</v>
      </c>
      <c r="AF396">
        <v>17</v>
      </c>
      <c r="AG396">
        <v>17</v>
      </c>
      <c r="AH396" t="s">
        <v>69</v>
      </c>
      <c r="AI396" t="s">
        <v>69</v>
      </c>
      <c r="AJ396" t="s">
        <v>69</v>
      </c>
      <c r="AK396" t="s">
        <v>69</v>
      </c>
      <c r="AL396" t="s">
        <v>69</v>
      </c>
      <c r="AM396" t="s">
        <v>69</v>
      </c>
      <c r="AN396" t="s">
        <v>69</v>
      </c>
      <c r="AO396" t="s">
        <v>69</v>
      </c>
      <c r="AP396" t="s">
        <v>69</v>
      </c>
      <c r="AQ396" t="s">
        <v>69</v>
      </c>
      <c r="AR396" t="s">
        <v>104</v>
      </c>
      <c r="AS396">
        <v>2012</v>
      </c>
      <c r="AT396">
        <v>25</v>
      </c>
      <c r="AU396">
        <v>12</v>
      </c>
      <c r="AV396" t="s">
        <v>69</v>
      </c>
      <c r="AW396" t="s">
        <v>69</v>
      </c>
      <c r="AX396" t="s">
        <v>69</v>
      </c>
      <c r="AY396" t="s">
        <v>69</v>
      </c>
      <c r="AZ396">
        <v>2633</v>
      </c>
      <c r="BA396">
        <v>2650</v>
      </c>
      <c r="BB396" t="s">
        <v>69</v>
      </c>
      <c r="BC396" t="s">
        <v>3582</v>
      </c>
      <c r="BD396" t="s">
        <v>69</v>
      </c>
      <c r="BE396" t="s">
        <v>69</v>
      </c>
      <c r="BF396" t="s">
        <v>69</v>
      </c>
      <c r="BG396" t="s">
        <v>69</v>
      </c>
      <c r="BH396" t="s">
        <v>69</v>
      </c>
      <c r="BI396" t="s">
        <v>69</v>
      </c>
      <c r="BJ396" t="s">
        <v>3583</v>
      </c>
      <c r="BK396">
        <v>23110743</v>
      </c>
      <c r="BL396" t="s">
        <v>69</v>
      </c>
      <c r="BM396" t="s">
        <v>69</v>
      </c>
      <c r="BN396" t="s">
        <v>69</v>
      </c>
      <c r="BO396" t="s">
        <v>69</v>
      </c>
      <c r="BP396" t="s">
        <v>69</v>
      </c>
    </row>
    <row r="397" spans="1:68" x14ac:dyDescent="0.25">
      <c r="A397" t="s">
        <v>67</v>
      </c>
      <c r="B397" t="s">
        <v>3584</v>
      </c>
      <c r="C397" t="s">
        <v>69</v>
      </c>
      <c r="D397" t="s">
        <v>69</v>
      </c>
      <c r="E397" t="s">
        <v>69</v>
      </c>
      <c r="F397" t="s">
        <v>3585</v>
      </c>
      <c r="G397" t="s">
        <v>69</v>
      </c>
      <c r="H397" t="s">
        <v>69</v>
      </c>
      <c r="I397" t="s">
        <v>3586</v>
      </c>
      <c r="J397" t="s">
        <v>3587</v>
      </c>
      <c r="K397" t="s">
        <v>69</v>
      </c>
      <c r="L397" t="s">
        <v>69</v>
      </c>
      <c r="M397" t="s">
        <v>69</v>
      </c>
      <c r="N397" t="s">
        <v>69</v>
      </c>
      <c r="O397" t="s">
        <v>69</v>
      </c>
      <c r="P397" t="s">
        <v>69</v>
      </c>
      <c r="Q397" t="s">
        <v>69</v>
      </c>
      <c r="R397" t="s">
        <v>69</v>
      </c>
      <c r="S397" t="s">
        <v>69</v>
      </c>
      <c r="T397" t="s">
        <v>3588</v>
      </c>
      <c r="U397" t="s">
        <v>3589</v>
      </c>
      <c r="V397" t="s">
        <v>69</v>
      </c>
      <c r="W397" t="s">
        <v>69</v>
      </c>
      <c r="X397" t="s">
        <v>69</v>
      </c>
      <c r="Y397" t="s">
        <v>69</v>
      </c>
      <c r="Z397" t="s">
        <v>3590</v>
      </c>
      <c r="AA397" t="s">
        <v>3591</v>
      </c>
      <c r="AB397" t="s">
        <v>69</v>
      </c>
      <c r="AC397" t="s">
        <v>69</v>
      </c>
      <c r="AD397" t="s">
        <v>69</v>
      </c>
      <c r="AE397" t="s">
        <v>69</v>
      </c>
      <c r="AF397">
        <v>25</v>
      </c>
      <c r="AG397">
        <v>26</v>
      </c>
      <c r="AH397" t="s">
        <v>69</v>
      </c>
      <c r="AI397" t="s">
        <v>69</v>
      </c>
      <c r="AJ397" t="s">
        <v>69</v>
      </c>
      <c r="AK397" t="s">
        <v>69</v>
      </c>
      <c r="AL397" t="s">
        <v>69</v>
      </c>
      <c r="AM397" t="s">
        <v>69</v>
      </c>
      <c r="AN397" t="s">
        <v>69</v>
      </c>
      <c r="AO397" t="s">
        <v>69</v>
      </c>
      <c r="AP397" t="s">
        <v>69</v>
      </c>
      <c r="AQ397" t="s">
        <v>69</v>
      </c>
      <c r="AR397" t="s">
        <v>104</v>
      </c>
      <c r="AS397">
        <v>2012</v>
      </c>
      <c r="AT397">
        <v>10</v>
      </c>
      <c r="AU397">
        <v>2</v>
      </c>
      <c r="AV397" t="s">
        <v>69</v>
      </c>
      <c r="AW397" t="s">
        <v>69</v>
      </c>
      <c r="AX397" t="s">
        <v>69</v>
      </c>
      <c r="AY397" t="s">
        <v>69</v>
      </c>
      <c r="AZ397">
        <v>169</v>
      </c>
      <c r="BA397">
        <v>176</v>
      </c>
      <c r="BB397" t="s">
        <v>69</v>
      </c>
      <c r="BC397" t="s">
        <v>3592</v>
      </c>
      <c r="BD397" t="s">
        <v>69</v>
      </c>
      <c r="BE397" t="s">
        <v>69</v>
      </c>
      <c r="BF397" t="s">
        <v>69</v>
      </c>
      <c r="BG397" t="s">
        <v>69</v>
      </c>
      <c r="BH397" t="s">
        <v>69</v>
      </c>
      <c r="BI397" t="s">
        <v>69</v>
      </c>
      <c r="BJ397" t="s">
        <v>3593</v>
      </c>
      <c r="BK397" t="s">
        <v>69</v>
      </c>
      <c r="BL397" t="s">
        <v>402</v>
      </c>
      <c r="BM397" t="s">
        <v>69</v>
      </c>
      <c r="BN397" t="s">
        <v>69</v>
      </c>
      <c r="BO397" t="s">
        <v>69</v>
      </c>
      <c r="BP397" t="s">
        <v>69</v>
      </c>
    </row>
    <row r="398" spans="1:68" x14ac:dyDescent="0.25">
      <c r="A398" t="s">
        <v>67</v>
      </c>
      <c r="B398" t="s">
        <v>3594</v>
      </c>
      <c r="C398" t="s">
        <v>69</v>
      </c>
      <c r="D398" t="s">
        <v>69</v>
      </c>
      <c r="E398" t="s">
        <v>69</v>
      </c>
      <c r="F398" t="s">
        <v>3595</v>
      </c>
      <c r="G398" t="s">
        <v>69</v>
      </c>
      <c r="H398" t="s">
        <v>69</v>
      </c>
      <c r="I398" t="s">
        <v>3596</v>
      </c>
      <c r="J398" t="s">
        <v>454</v>
      </c>
      <c r="K398" t="s">
        <v>69</v>
      </c>
      <c r="L398" t="s">
        <v>69</v>
      </c>
      <c r="M398" t="s">
        <v>69</v>
      </c>
      <c r="N398" t="s">
        <v>69</v>
      </c>
      <c r="O398" t="s">
        <v>69</v>
      </c>
      <c r="P398" t="s">
        <v>69</v>
      </c>
      <c r="Q398" t="s">
        <v>69</v>
      </c>
      <c r="R398" t="s">
        <v>69</v>
      </c>
      <c r="S398" t="s">
        <v>69</v>
      </c>
      <c r="T398" t="s">
        <v>69</v>
      </c>
      <c r="U398" t="s">
        <v>3597</v>
      </c>
      <c r="V398" t="s">
        <v>69</v>
      </c>
      <c r="W398" t="s">
        <v>69</v>
      </c>
      <c r="X398" t="s">
        <v>69</v>
      </c>
      <c r="Y398" t="s">
        <v>69</v>
      </c>
      <c r="Z398" t="s">
        <v>3598</v>
      </c>
      <c r="AA398" t="s">
        <v>3599</v>
      </c>
      <c r="AB398" t="s">
        <v>69</v>
      </c>
      <c r="AC398" t="s">
        <v>69</v>
      </c>
      <c r="AD398" t="s">
        <v>69</v>
      </c>
      <c r="AE398" t="s">
        <v>69</v>
      </c>
      <c r="AF398">
        <v>64</v>
      </c>
      <c r="AG398">
        <v>66</v>
      </c>
      <c r="AH398" t="s">
        <v>69</v>
      </c>
      <c r="AI398" t="s">
        <v>69</v>
      </c>
      <c r="AJ398" t="s">
        <v>69</v>
      </c>
      <c r="AK398" t="s">
        <v>69</v>
      </c>
      <c r="AL398" t="s">
        <v>69</v>
      </c>
      <c r="AM398" t="s">
        <v>69</v>
      </c>
      <c r="AN398" t="s">
        <v>69</v>
      </c>
      <c r="AO398" t="s">
        <v>69</v>
      </c>
      <c r="AP398" t="s">
        <v>69</v>
      </c>
      <c r="AQ398" t="s">
        <v>69</v>
      </c>
      <c r="AR398" t="s">
        <v>104</v>
      </c>
      <c r="AS398">
        <v>2012</v>
      </c>
      <c r="AT398">
        <v>8</v>
      </c>
      <c r="AU398">
        <v>12</v>
      </c>
      <c r="AV398" t="s">
        <v>69</v>
      </c>
      <c r="AW398" t="s">
        <v>69</v>
      </c>
      <c r="AX398" t="s">
        <v>69</v>
      </c>
      <c r="AY398" t="s">
        <v>69</v>
      </c>
      <c r="AZ398" t="s">
        <v>69</v>
      </c>
      <c r="BA398" t="s">
        <v>69</v>
      </c>
      <c r="BB398" t="s">
        <v>3600</v>
      </c>
      <c r="BC398" t="s">
        <v>3601</v>
      </c>
      <c r="BD398" t="s">
        <v>69</v>
      </c>
      <c r="BE398" t="s">
        <v>69</v>
      </c>
      <c r="BF398" t="s">
        <v>69</v>
      </c>
      <c r="BG398" t="s">
        <v>69</v>
      </c>
      <c r="BH398" t="s">
        <v>69</v>
      </c>
      <c r="BI398" t="s">
        <v>69</v>
      </c>
      <c r="BJ398" t="s">
        <v>3602</v>
      </c>
      <c r="BK398">
        <v>23284294</v>
      </c>
      <c r="BL398" t="s">
        <v>88</v>
      </c>
      <c r="BM398" t="s">
        <v>69</v>
      </c>
      <c r="BN398" t="s">
        <v>69</v>
      </c>
      <c r="BO398" t="s">
        <v>69</v>
      </c>
      <c r="BP398" t="s">
        <v>69</v>
      </c>
    </row>
    <row r="399" spans="1:68" x14ac:dyDescent="0.25">
      <c r="A399" t="s">
        <v>67</v>
      </c>
      <c r="B399" t="s">
        <v>3603</v>
      </c>
      <c r="C399" t="s">
        <v>69</v>
      </c>
      <c r="D399" t="s">
        <v>69</v>
      </c>
      <c r="E399" t="s">
        <v>69</v>
      </c>
      <c r="F399" t="s">
        <v>3604</v>
      </c>
      <c r="G399" t="s">
        <v>69</v>
      </c>
      <c r="H399" t="s">
        <v>69</v>
      </c>
      <c r="I399" t="s">
        <v>3605</v>
      </c>
      <c r="J399" t="s">
        <v>1267</v>
      </c>
      <c r="K399" t="s">
        <v>69</v>
      </c>
      <c r="L399" t="s">
        <v>69</v>
      </c>
      <c r="M399" t="s">
        <v>69</v>
      </c>
      <c r="N399" t="s">
        <v>69</v>
      </c>
      <c r="O399" t="s">
        <v>69</v>
      </c>
      <c r="P399" t="s">
        <v>69</v>
      </c>
      <c r="Q399" t="s">
        <v>69</v>
      </c>
      <c r="R399" t="s">
        <v>69</v>
      </c>
      <c r="S399" t="s">
        <v>69</v>
      </c>
      <c r="T399" t="s">
        <v>69</v>
      </c>
      <c r="U399" t="s">
        <v>3606</v>
      </c>
      <c r="V399" t="s">
        <v>69</v>
      </c>
      <c r="W399" t="s">
        <v>69</v>
      </c>
      <c r="X399" t="s">
        <v>69</v>
      </c>
      <c r="Y399" t="s">
        <v>69</v>
      </c>
      <c r="Z399" t="s">
        <v>69</v>
      </c>
      <c r="AA399" t="s">
        <v>69</v>
      </c>
      <c r="AB399" t="s">
        <v>69</v>
      </c>
      <c r="AC399" t="s">
        <v>69</v>
      </c>
      <c r="AD399" t="s">
        <v>69</v>
      </c>
      <c r="AE399" t="s">
        <v>69</v>
      </c>
      <c r="AF399">
        <v>5</v>
      </c>
      <c r="AG399">
        <v>5</v>
      </c>
      <c r="AH399" t="s">
        <v>69</v>
      </c>
      <c r="AI399" t="s">
        <v>69</v>
      </c>
      <c r="AJ399" t="s">
        <v>69</v>
      </c>
      <c r="AK399" t="s">
        <v>69</v>
      </c>
      <c r="AL399" t="s">
        <v>69</v>
      </c>
      <c r="AM399" t="s">
        <v>69</v>
      </c>
      <c r="AN399" t="s">
        <v>69</v>
      </c>
      <c r="AO399" t="s">
        <v>69</v>
      </c>
      <c r="AP399" t="s">
        <v>69</v>
      </c>
      <c r="AQ399" t="s">
        <v>69</v>
      </c>
      <c r="AR399" t="s">
        <v>3607</v>
      </c>
      <c r="AS399">
        <v>2012</v>
      </c>
      <c r="AT399">
        <v>7</v>
      </c>
      <c r="AU399">
        <v>11</v>
      </c>
      <c r="AV399" t="s">
        <v>69</v>
      </c>
      <c r="AW399" t="s">
        <v>69</v>
      </c>
      <c r="AX399" t="s">
        <v>69</v>
      </c>
      <c r="AY399" t="s">
        <v>69</v>
      </c>
      <c r="AZ399" t="s">
        <v>69</v>
      </c>
      <c r="BA399" t="s">
        <v>69</v>
      </c>
      <c r="BB399" t="s">
        <v>3608</v>
      </c>
      <c r="BC399" t="s">
        <v>3609</v>
      </c>
      <c r="BD399" t="s">
        <v>69</v>
      </c>
      <c r="BE399" t="s">
        <v>69</v>
      </c>
      <c r="BF399" t="s">
        <v>69</v>
      </c>
      <c r="BG399" t="s">
        <v>69</v>
      </c>
      <c r="BH399" t="s">
        <v>69</v>
      </c>
      <c r="BI399" t="s">
        <v>69</v>
      </c>
      <c r="BJ399" t="s">
        <v>3610</v>
      </c>
      <c r="BK399">
        <v>23226196</v>
      </c>
      <c r="BL399" t="s">
        <v>88</v>
      </c>
      <c r="BM399" t="s">
        <v>69</v>
      </c>
      <c r="BN399" t="s">
        <v>69</v>
      </c>
      <c r="BO399" t="s">
        <v>69</v>
      </c>
      <c r="BP399" t="s">
        <v>69</v>
      </c>
    </row>
    <row r="400" spans="1:68" x14ac:dyDescent="0.25">
      <c r="A400" t="s">
        <v>67</v>
      </c>
      <c r="B400" t="s">
        <v>3611</v>
      </c>
      <c r="C400" t="s">
        <v>69</v>
      </c>
      <c r="D400" t="s">
        <v>69</v>
      </c>
      <c r="E400" t="s">
        <v>69</v>
      </c>
      <c r="F400" t="s">
        <v>3612</v>
      </c>
      <c r="G400" t="s">
        <v>69</v>
      </c>
      <c r="H400" t="s">
        <v>69</v>
      </c>
      <c r="I400" t="s">
        <v>3613</v>
      </c>
      <c r="J400" t="s">
        <v>707</v>
      </c>
      <c r="K400" t="s">
        <v>69</v>
      </c>
      <c r="L400" t="s">
        <v>69</v>
      </c>
      <c r="M400" t="s">
        <v>69</v>
      </c>
      <c r="N400" t="s">
        <v>69</v>
      </c>
      <c r="O400" t="s">
        <v>69</v>
      </c>
      <c r="P400" t="s">
        <v>69</v>
      </c>
      <c r="Q400" t="s">
        <v>69</v>
      </c>
      <c r="R400" t="s">
        <v>69</v>
      </c>
      <c r="S400" t="s">
        <v>69</v>
      </c>
      <c r="T400" t="s">
        <v>3614</v>
      </c>
      <c r="U400" t="s">
        <v>3615</v>
      </c>
      <c r="V400" t="s">
        <v>69</v>
      </c>
      <c r="W400" t="s">
        <v>69</v>
      </c>
      <c r="X400" t="s">
        <v>69</v>
      </c>
      <c r="Y400" t="s">
        <v>69</v>
      </c>
      <c r="Z400" t="s">
        <v>3616</v>
      </c>
      <c r="AA400" t="s">
        <v>3617</v>
      </c>
      <c r="AB400" t="s">
        <v>69</v>
      </c>
      <c r="AC400" t="s">
        <v>69</v>
      </c>
      <c r="AD400" t="s">
        <v>69</v>
      </c>
      <c r="AE400" t="s">
        <v>69</v>
      </c>
      <c r="AF400">
        <v>3</v>
      </c>
      <c r="AG400">
        <v>3</v>
      </c>
      <c r="AH400" t="s">
        <v>69</v>
      </c>
      <c r="AI400" t="s">
        <v>69</v>
      </c>
      <c r="AJ400" t="s">
        <v>69</v>
      </c>
      <c r="AK400" t="s">
        <v>69</v>
      </c>
      <c r="AL400" t="s">
        <v>69</v>
      </c>
      <c r="AM400" t="s">
        <v>69</v>
      </c>
      <c r="AN400" t="s">
        <v>69</v>
      </c>
      <c r="AO400" t="s">
        <v>69</v>
      </c>
      <c r="AP400" t="s">
        <v>69</v>
      </c>
      <c r="AQ400" t="s">
        <v>69</v>
      </c>
      <c r="AR400" t="s">
        <v>3618</v>
      </c>
      <c r="AS400">
        <v>2012</v>
      </c>
      <c r="AT400">
        <v>103</v>
      </c>
      <c r="AU400">
        <v>6</v>
      </c>
      <c r="AV400" t="s">
        <v>69</v>
      </c>
      <c r="AW400" t="s">
        <v>69</v>
      </c>
      <c r="AX400" t="s">
        <v>69</v>
      </c>
      <c r="AY400" t="s">
        <v>69</v>
      </c>
      <c r="AZ400">
        <v>887</v>
      </c>
      <c r="BA400">
        <v>897</v>
      </c>
      <c r="BB400" t="s">
        <v>69</v>
      </c>
      <c r="BC400" t="s">
        <v>3619</v>
      </c>
      <c r="BD400" t="s">
        <v>69</v>
      </c>
      <c r="BE400" t="s">
        <v>69</v>
      </c>
      <c r="BF400" t="s">
        <v>69</v>
      </c>
      <c r="BG400" t="s">
        <v>69</v>
      </c>
      <c r="BH400" t="s">
        <v>69</v>
      </c>
      <c r="BI400" t="s">
        <v>69</v>
      </c>
      <c r="BJ400" t="s">
        <v>3620</v>
      </c>
      <c r="BK400">
        <v>23129752</v>
      </c>
      <c r="BL400" t="s">
        <v>662</v>
      </c>
      <c r="BM400" t="s">
        <v>69</v>
      </c>
      <c r="BN400" t="s">
        <v>69</v>
      </c>
      <c r="BO400" t="s">
        <v>69</v>
      </c>
      <c r="BP400" t="s">
        <v>69</v>
      </c>
    </row>
    <row r="401" spans="1:68" x14ac:dyDescent="0.25">
      <c r="A401" t="s">
        <v>67</v>
      </c>
      <c r="B401" t="s">
        <v>3621</v>
      </c>
      <c r="C401" t="s">
        <v>69</v>
      </c>
      <c r="D401" t="s">
        <v>69</v>
      </c>
      <c r="E401" t="s">
        <v>69</v>
      </c>
      <c r="F401" t="s">
        <v>3622</v>
      </c>
      <c r="G401" t="s">
        <v>69</v>
      </c>
      <c r="H401" t="s">
        <v>69</v>
      </c>
      <c r="I401" t="s">
        <v>3623</v>
      </c>
      <c r="J401" t="s">
        <v>1168</v>
      </c>
      <c r="K401" t="s">
        <v>69</v>
      </c>
      <c r="L401" t="s">
        <v>69</v>
      </c>
      <c r="M401" t="s">
        <v>69</v>
      </c>
      <c r="N401" t="s">
        <v>69</v>
      </c>
      <c r="O401" t="s">
        <v>69</v>
      </c>
      <c r="P401" t="s">
        <v>69</v>
      </c>
      <c r="Q401" t="s">
        <v>69</v>
      </c>
      <c r="R401" t="s">
        <v>69</v>
      </c>
      <c r="S401" t="s">
        <v>69</v>
      </c>
      <c r="T401" t="s">
        <v>69</v>
      </c>
      <c r="U401" t="s">
        <v>3624</v>
      </c>
      <c r="V401" t="s">
        <v>69</v>
      </c>
      <c r="W401" t="s">
        <v>69</v>
      </c>
      <c r="X401" t="s">
        <v>69</v>
      </c>
      <c r="Y401" t="s">
        <v>69</v>
      </c>
      <c r="Z401" t="s">
        <v>69</v>
      </c>
      <c r="AA401" t="s">
        <v>3625</v>
      </c>
      <c r="AB401" t="s">
        <v>69</v>
      </c>
      <c r="AC401" t="s">
        <v>69</v>
      </c>
      <c r="AD401" t="s">
        <v>69</v>
      </c>
      <c r="AE401" t="s">
        <v>69</v>
      </c>
      <c r="AF401">
        <v>46</v>
      </c>
      <c r="AG401">
        <v>46</v>
      </c>
      <c r="AH401" t="s">
        <v>69</v>
      </c>
      <c r="AI401" t="s">
        <v>69</v>
      </c>
      <c r="AJ401" t="s">
        <v>69</v>
      </c>
      <c r="AK401" t="s">
        <v>69</v>
      </c>
      <c r="AL401" t="s">
        <v>69</v>
      </c>
      <c r="AM401" t="s">
        <v>69</v>
      </c>
      <c r="AN401" t="s">
        <v>69</v>
      </c>
      <c r="AO401" t="s">
        <v>69</v>
      </c>
      <c r="AP401" t="s">
        <v>69</v>
      </c>
      <c r="AQ401" t="s">
        <v>69</v>
      </c>
      <c r="AR401" t="s">
        <v>240</v>
      </c>
      <c r="AS401">
        <v>2012</v>
      </c>
      <c r="AT401">
        <v>192</v>
      </c>
      <c r="AU401">
        <v>3</v>
      </c>
      <c r="AV401" t="s">
        <v>69</v>
      </c>
      <c r="AW401" t="s">
        <v>69</v>
      </c>
      <c r="AX401" t="s">
        <v>69</v>
      </c>
      <c r="AY401" t="s">
        <v>69</v>
      </c>
      <c r="AZ401">
        <v>1049</v>
      </c>
      <c r="BA401" t="s">
        <v>2323</v>
      </c>
      <c r="BB401" t="s">
        <v>69</v>
      </c>
      <c r="BC401" t="s">
        <v>3626</v>
      </c>
      <c r="BD401" t="s">
        <v>69</v>
      </c>
      <c r="BE401" t="s">
        <v>69</v>
      </c>
      <c r="BF401" t="s">
        <v>69</v>
      </c>
      <c r="BG401" t="s">
        <v>69</v>
      </c>
      <c r="BH401" t="s">
        <v>69</v>
      </c>
      <c r="BI401" t="s">
        <v>69</v>
      </c>
      <c r="BJ401" t="s">
        <v>3627</v>
      </c>
      <c r="BK401">
        <v>22960214</v>
      </c>
      <c r="BL401" t="s">
        <v>662</v>
      </c>
      <c r="BM401" t="s">
        <v>69</v>
      </c>
      <c r="BN401" t="s">
        <v>69</v>
      </c>
      <c r="BO401" t="s">
        <v>69</v>
      </c>
      <c r="BP401" t="s">
        <v>69</v>
      </c>
    </row>
    <row r="402" spans="1:68" x14ac:dyDescent="0.25">
      <c r="A402" t="s">
        <v>67</v>
      </c>
      <c r="B402" t="s">
        <v>3628</v>
      </c>
      <c r="C402" t="s">
        <v>69</v>
      </c>
      <c r="D402" t="s">
        <v>69</v>
      </c>
      <c r="E402" t="s">
        <v>69</v>
      </c>
      <c r="F402" t="s">
        <v>3629</v>
      </c>
      <c r="G402" t="s">
        <v>69</v>
      </c>
      <c r="H402" t="s">
        <v>69</v>
      </c>
      <c r="I402" t="s">
        <v>3630</v>
      </c>
      <c r="J402" t="s">
        <v>416</v>
      </c>
      <c r="K402" t="s">
        <v>69</v>
      </c>
      <c r="L402" t="s">
        <v>69</v>
      </c>
      <c r="M402" t="s">
        <v>69</v>
      </c>
      <c r="N402" t="s">
        <v>69</v>
      </c>
      <c r="O402" t="s">
        <v>69</v>
      </c>
      <c r="P402" t="s">
        <v>69</v>
      </c>
      <c r="Q402" t="s">
        <v>69</v>
      </c>
      <c r="R402" t="s">
        <v>69</v>
      </c>
      <c r="S402" t="s">
        <v>69</v>
      </c>
      <c r="T402" t="s">
        <v>3631</v>
      </c>
      <c r="U402" t="s">
        <v>3632</v>
      </c>
      <c r="V402" t="s">
        <v>69</v>
      </c>
      <c r="W402" t="s">
        <v>69</v>
      </c>
      <c r="X402" t="s">
        <v>69</v>
      </c>
      <c r="Y402" t="s">
        <v>69</v>
      </c>
      <c r="Z402" t="s">
        <v>69</v>
      </c>
      <c r="AA402" t="s">
        <v>3633</v>
      </c>
      <c r="AB402" t="s">
        <v>69</v>
      </c>
      <c r="AC402" t="s">
        <v>69</v>
      </c>
      <c r="AD402" t="s">
        <v>69</v>
      </c>
      <c r="AE402" t="s">
        <v>69</v>
      </c>
      <c r="AF402">
        <v>52</v>
      </c>
      <c r="AG402">
        <v>53</v>
      </c>
      <c r="AH402" t="s">
        <v>69</v>
      </c>
      <c r="AI402" t="s">
        <v>69</v>
      </c>
      <c r="AJ402" t="s">
        <v>69</v>
      </c>
      <c r="AK402" t="s">
        <v>69</v>
      </c>
      <c r="AL402" t="s">
        <v>69</v>
      </c>
      <c r="AM402" t="s">
        <v>69</v>
      </c>
      <c r="AN402" t="s">
        <v>69</v>
      </c>
      <c r="AO402" t="s">
        <v>69</v>
      </c>
      <c r="AP402" t="s">
        <v>69</v>
      </c>
      <c r="AQ402" t="s">
        <v>69</v>
      </c>
      <c r="AR402" t="s">
        <v>240</v>
      </c>
      <c r="AS402">
        <v>2012</v>
      </c>
      <c r="AT402">
        <v>29</v>
      </c>
      <c r="AU402">
        <v>11</v>
      </c>
      <c r="AV402" t="s">
        <v>69</v>
      </c>
      <c r="AW402" t="s">
        <v>69</v>
      </c>
      <c r="AX402" t="s">
        <v>69</v>
      </c>
      <c r="AY402" t="s">
        <v>69</v>
      </c>
      <c r="AZ402">
        <v>3413</v>
      </c>
      <c r="BA402">
        <v>3425</v>
      </c>
      <c r="BB402" t="s">
        <v>69</v>
      </c>
      <c r="BC402" t="s">
        <v>3634</v>
      </c>
      <c r="BD402" t="s">
        <v>69</v>
      </c>
      <c r="BE402" t="s">
        <v>69</v>
      </c>
      <c r="BF402" t="s">
        <v>69</v>
      </c>
      <c r="BG402" t="s">
        <v>69</v>
      </c>
      <c r="BH402" t="s">
        <v>69</v>
      </c>
      <c r="BI402" t="s">
        <v>69</v>
      </c>
      <c r="BJ402" t="s">
        <v>3635</v>
      </c>
      <c r="BK402">
        <v>22752048</v>
      </c>
      <c r="BL402" t="s">
        <v>524</v>
      </c>
      <c r="BM402" t="s">
        <v>69</v>
      </c>
      <c r="BN402" t="s">
        <v>69</v>
      </c>
      <c r="BO402" t="s">
        <v>69</v>
      </c>
      <c r="BP402" t="s">
        <v>69</v>
      </c>
    </row>
    <row r="403" spans="1:68" x14ac:dyDescent="0.25">
      <c r="A403" t="s">
        <v>67</v>
      </c>
      <c r="B403" t="s">
        <v>3636</v>
      </c>
      <c r="C403" t="s">
        <v>69</v>
      </c>
      <c r="D403" t="s">
        <v>69</v>
      </c>
      <c r="E403" t="s">
        <v>69</v>
      </c>
      <c r="F403" t="s">
        <v>3637</v>
      </c>
      <c r="G403" t="s">
        <v>69</v>
      </c>
      <c r="H403" t="s">
        <v>69</v>
      </c>
      <c r="I403" t="s">
        <v>3638</v>
      </c>
      <c r="J403" t="s">
        <v>72</v>
      </c>
      <c r="K403" t="s">
        <v>69</v>
      </c>
      <c r="L403" t="s">
        <v>69</v>
      </c>
      <c r="M403" t="s">
        <v>69</v>
      </c>
      <c r="N403" t="s">
        <v>69</v>
      </c>
      <c r="O403" t="s">
        <v>69</v>
      </c>
      <c r="P403" t="s">
        <v>69</v>
      </c>
      <c r="Q403" t="s">
        <v>69</v>
      </c>
      <c r="R403" t="s">
        <v>69</v>
      </c>
      <c r="S403" t="s">
        <v>69</v>
      </c>
      <c r="T403" t="s">
        <v>3639</v>
      </c>
      <c r="U403" t="s">
        <v>3640</v>
      </c>
      <c r="V403" t="s">
        <v>69</v>
      </c>
      <c r="W403" t="s">
        <v>69</v>
      </c>
      <c r="X403" t="s">
        <v>69</v>
      </c>
      <c r="Y403" t="s">
        <v>69</v>
      </c>
      <c r="Z403" t="s">
        <v>69</v>
      </c>
      <c r="AA403" t="s">
        <v>69</v>
      </c>
      <c r="AB403" t="s">
        <v>69</v>
      </c>
      <c r="AC403" t="s">
        <v>69</v>
      </c>
      <c r="AD403" t="s">
        <v>69</v>
      </c>
      <c r="AE403" t="s">
        <v>69</v>
      </c>
      <c r="AF403">
        <v>23</v>
      </c>
      <c r="AG403">
        <v>23</v>
      </c>
      <c r="AH403" t="s">
        <v>69</v>
      </c>
      <c r="AI403" t="s">
        <v>69</v>
      </c>
      <c r="AJ403" t="s">
        <v>69</v>
      </c>
      <c r="AK403" t="s">
        <v>69</v>
      </c>
      <c r="AL403" t="s">
        <v>69</v>
      </c>
      <c r="AM403" t="s">
        <v>69</v>
      </c>
      <c r="AN403" t="s">
        <v>69</v>
      </c>
      <c r="AO403" t="s">
        <v>69</v>
      </c>
      <c r="AP403" t="s">
        <v>69</v>
      </c>
      <c r="AQ403" t="s">
        <v>69</v>
      </c>
      <c r="AR403" t="s">
        <v>168</v>
      </c>
      <c r="AS403">
        <v>2012</v>
      </c>
      <c r="AT403">
        <v>21</v>
      </c>
      <c r="AU403">
        <v>20</v>
      </c>
      <c r="AV403" t="s">
        <v>69</v>
      </c>
      <c r="AW403" t="s">
        <v>69</v>
      </c>
      <c r="AX403" t="s">
        <v>69</v>
      </c>
      <c r="AY403" t="s">
        <v>69</v>
      </c>
      <c r="AZ403">
        <v>5059</v>
      </c>
      <c r="BA403">
        <v>5072</v>
      </c>
      <c r="BB403" t="s">
        <v>69</v>
      </c>
      <c r="BC403" t="s">
        <v>3641</v>
      </c>
      <c r="BD403" t="s">
        <v>69</v>
      </c>
      <c r="BE403" t="s">
        <v>69</v>
      </c>
      <c r="BF403" t="s">
        <v>69</v>
      </c>
      <c r="BG403" t="s">
        <v>69</v>
      </c>
      <c r="BH403" t="s">
        <v>69</v>
      </c>
      <c r="BI403" t="s">
        <v>69</v>
      </c>
      <c r="BJ403" t="s">
        <v>3642</v>
      </c>
      <c r="BK403">
        <v>22989358</v>
      </c>
      <c r="BL403" t="s">
        <v>69</v>
      </c>
      <c r="BM403" t="s">
        <v>69</v>
      </c>
      <c r="BN403" t="s">
        <v>69</v>
      </c>
      <c r="BO403" t="s">
        <v>69</v>
      </c>
      <c r="BP403" t="s">
        <v>69</v>
      </c>
    </row>
    <row r="404" spans="1:68" x14ac:dyDescent="0.25">
      <c r="A404" t="s">
        <v>67</v>
      </c>
      <c r="B404" t="s">
        <v>3643</v>
      </c>
      <c r="C404" t="s">
        <v>69</v>
      </c>
      <c r="D404" t="s">
        <v>69</v>
      </c>
      <c r="E404" t="s">
        <v>69</v>
      </c>
      <c r="F404" t="s">
        <v>3644</v>
      </c>
      <c r="G404" t="s">
        <v>69</v>
      </c>
      <c r="H404" t="s">
        <v>69</v>
      </c>
      <c r="I404" t="s">
        <v>3645</v>
      </c>
      <c r="J404" t="s">
        <v>3646</v>
      </c>
      <c r="K404" t="s">
        <v>69</v>
      </c>
      <c r="L404" t="s">
        <v>69</v>
      </c>
      <c r="M404" t="s">
        <v>69</v>
      </c>
      <c r="N404" t="s">
        <v>69</v>
      </c>
      <c r="O404" t="s">
        <v>69</v>
      </c>
      <c r="P404" t="s">
        <v>69</v>
      </c>
      <c r="Q404" t="s">
        <v>69</v>
      </c>
      <c r="R404" t="s">
        <v>69</v>
      </c>
      <c r="S404" t="s">
        <v>69</v>
      </c>
      <c r="T404" t="s">
        <v>3647</v>
      </c>
      <c r="U404" t="s">
        <v>3648</v>
      </c>
      <c r="V404" t="s">
        <v>69</v>
      </c>
      <c r="W404" t="s">
        <v>69</v>
      </c>
      <c r="X404" t="s">
        <v>69</v>
      </c>
      <c r="Y404" t="s">
        <v>69</v>
      </c>
      <c r="Z404" t="s">
        <v>69</v>
      </c>
      <c r="AA404" t="s">
        <v>3649</v>
      </c>
      <c r="AB404" t="s">
        <v>69</v>
      </c>
      <c r="AC404" t="s">
        <v>69</v>
      </c>
      <c r="AD404" t="s">
        <v>69</v>
      </c>
      <c r="AE404" t="s">
        <v>69</v>
      </c>
      <c r="AF404">
        <v>8</v>
      </c>
      <c r="AG404">
        <v>8</v>
      </c>
      <c r="AH404" t="s">
        <v>69</v>
      </c>
      <c r="AI404" t="s">
        <v>69</v>
      </c>
      <c r="AJ404" t="s">
        <v>69</v>
      </c>
      <c r="AK404" t="s">
        <v>69</v>
      </c>
      <c r="AL404" t="s">
        <v>69</v>
      </c>
      <c r="AM404" t="s">
        <v>69</v>
      </c>
      <c r="AN404" t="s">
        <v>69</v>
      </c>
      <c r="AO404" t="s">
        <v>69</v>
      </c>
      <c r="AP404" t="s">
        <v>69</v>
      </c>
      <c r="AQ404" t="s">
        <v>69</v>
      </c>
      <c r="AR404" t="s">
        <v>168</v>
      </c>
      <c r="AS404">
        <v>2012</v>
      </c>
      <c r="AT404">
        <v>28</v>
      </c>
      <c r="AU404">
        <v>4</v>
      </c>
      <c r="AV404" t="s">
        <v>69</v>
      </c>
      <c r="AW404" t="s">
        <v>69</v>
      </c>
      <c r="AX404" t="s">
        <v>69</v>
      </c>
      <c r="AY404" t="s">
        <v>69</v>
      </c>
      <c r="AZ404" t="s">
        <v>3650</v>
      </c>
      <c r="BA404" t="s">
        <v>3651</v>
      </c>
      <c r="BB404" t="s">
        <v>69</v>
      </c>
      <c r="BC404" t="s">
        <v>3652</v>
      </c>
      <c r="BD404" t="s">
        <v>69</v>
      </c>
      <c r="BE404" t="s">
        <v>69</v>
      </c>
      <c r="BF404" t="s">
        <v>69</v>
      </c>
      <c r="BG404" t="s">
        <v>69</v>
      </c>
      <c r="BH404" t="s">
        <v>69</v>
      </c>
      <c r="BI404" t="s">
        <v>69</v>
      </c>
      <c r="BJ404" t="s">
        <v>3653</v>
      </c>
      <c r="BK404" t="s">
        <v>69</v>
      </c>
      <c r="BL404" t="s">
        <v>69</v>
      </c>
      <c r="BM404" t="s">
        <v>69</v>
      </c>
      <c r="BN404" t="s">
        <v>69</v>
      </c>
      <c r="BO404" t="s">
        <v>69</v>
      </c>
      <c r="BP404" t="s">
        <v>69</v>
      </c>
    </row>
    <row r="405" spans="1:68" x14ac:dyDescent="0.25">
      <c r="A405" t="s">
        <v>67</v>
      </c>
      <c r="B405" t="s">
        <v>3654</v>
      </c>
      <c r="C405" t="s">
        <v>69</v>
      </c>
      <c r="D405" t="s">
        <v>69</v>
      </c>
      <c r="E405" t="s">
        <v>69</v>
      </c>
      <c r="F405" t="s">
        <v>3655</v>
      </c>
      <c r="G405" t="s">
        <v>69</v>
      </c>
      <c r="H405" t="s">
        <v>69</v>
      </c>
      <c r="I405" t="s">
        <v>3656</v>
      </c>
      <c r="J405" t="s">
        <v>332</v>
      </c>
      <c r="K405" t="s">
        <v>69</v>
      </c>
      <c r="L405" t="s">
        <v>69</v>
      </c>
      <c r="M405" t="s">
        <v>69</v>
      </c>
      <c r="N405" t="s">
        <v>69</v>
      </c>
      <c r="O405" t="s">
        <v>69</v>
      </c>
      <c r="P405" t="s">
        <v>69</v>
      </c>
      <c r="Q405" t="s">
        <v>69</v>
      </c>
      <c r="R405" t="s">
        <v>69</v>
      </c>
      <c r="S405" t="s">
        <v>69</v>
      </c>
      <c r="T405" t="s">
        <v>3657</v>
      </c>
      <c r="U405" t="s">
        <v>3658</v>
      </c>
      <c r="V405" t="s">
        <v>69</v>
      </c>
      <c r="W405" t="s">
        <v>69</v>
      </c>
      <c r="X405" t="s">
        <v>69</v>
      </c>
      <c r="Y405" t="s">
        <v>69</v>
      </c>
      <c r="Z405" t="s">
        <v>69</v>
      </c>
      <c r="AA405" t="s">
        <v>69</v>
      </c>
      <c r="AB405" t="s">
        <v>69</v>
      </c>
      <c r="AC405" t="s">
        <v>69</v>
      </c>
      <c r="AD405" t="s">
        <v>69</v>
      </c>
      <c r="AE405" t="s">
        <v>69</v>
      </c>
      <c r="AF405">
        <v>40</v>
      </c>
      <c r="AG405">
        <v>44</v>
      </c>
      <c r="AH405" t="s">
        <v>69</v>
      </c>
      <c r="AI405" t="s">
        <v>69</v>
      </c>
      <c r="AJ405" t="s">
        <v>69</v>
      </c>
      <c r="AK405" t="s">
        <v>69</v>
      </c>
      <c r="AL405" t="s">
        <v>69</v>
      </c>
      <c r="AM405" t="s">
        <v>69</v>
      </c>
      <c r="AN405" t="s">
        <v>69</v>
      </c>
      <c r="AO405" t="s">
        <v>69</v>
      </c>
      <c r="AP405" t="s">
        <v>69</v>
      </c>
      <c r="AQ405" t="s">
        <v>69</v>
      </c>
      <c r="AR405" t="s">
        <v>198</v>
      </c>
      <c r="AS405">
        <v>2012</v>
      </c>
      <c r="AT405">
        <v>64</v>
      </c>
      <c r="AU405">
        <v>3</v>
      </c>
      <c r="AV405" t="s">
        <v>69</v>
      </c>
      <c r="AW405" t="s">
        <v>69</v>
      </c>
      <c r="AX405" t="s">
        <v>69</v>
      </c>
      <c r="AY405" t="s">
        <v>69</v>
      </c>
      <c r="AZ405">
        <v>563</v>
      </c>
      <c r="BA405">
        <v>581</v>
      </c>
      <c r="BB405" t="s">
        <v>69</v>
      </c>
      <c r="BC405" t="s">
        <v>3659</v>
      </c>
      <c r="BD405" t="s">
        <v>69</v>
      </c>
      <c r="BE405" t="s">
        <v>69</v>
      </c>
      <c r="BF405" t="s">
        <v>69</v>
      </c>
      <c r="BG405" t="s">
        <v>69</v>
      </c>
      <c r="BH405" t="s">
        <v>69</v>
      </c>
      <c r="BI405" t="s">
        <v>69</v>
      </c>
      <c r="BJ405" t="s">
        <v>3660</v>
      </c>
      <c r="BK405">
        <v>22634937</v>
      </c>
      <c r="BL405" t="s">
        <v>69</v>
      </c>
      <c r="BM405" t="s">
        <v>69</v>
      </c>
      <c r="BN405" t="s">
        <v>69</v>
      </c>
      <c r="BO405" t="s">
        <v>69</v>
      </c>
      <c r="BP405" t="s">
        <v>69</v>
      </c>
    </row>
    <row r="406" spans="1:68" x14ac:dyDescent="0.25">
      <c r="A406" t="s">
        <v>67</v>
      </c>
      <c r="B406" t="s">
        <v>3661</v>
      </c>
      <c r="C406" t="s">
        <v>69</v>
      </c>
      <c r="D406" t="s">
        <v>69</v>
      </c>
      <c r="E406" t="s">
        <v>69</v>
      </c>
      <c r="F406" t="s">
        <v>3662</v>
      </c>
      <c r="G406" t="s">
        <v>69</v>
      </c>
      <c r="H406" t="s">
        <v>69</v>
      </c>
      <c r="I406" t="s">
        <v>3663</v>
      </c>
      <c r="J406" t="s">
        <v>332</v>
      </c>
      <c r="K406" t="s">
        <v>69</v>
      </c>
      <c r="L406" t="s">
        <v>69</v>
      </c>
      <c r="M406" t="s">
        <v>69</v>
      </c>
      <c r="N406" t="s">
        <v>69</v>
      </c>
      <c r="O406" t="s">
        <v>69</v>
      </c>
      <c r="P406" t="s">
        <v>69</v>
      </c>
      <c r="Q406" t="s">
        <v>69</v>
      </c>
      <c r="R406" t="s">
        <v>69</v>
      </c>
      <c r="S406" t="s">
        <v>69</v>
      </c>
      <c r="T406" t="s">
        <v>3664</v>
      </c>
      <c r="U406" t="s">
        <v>3665</v>
      </c>
      <c r="V406" t="s">
        <v>69</v>
      </c>
      <c r="W406" t="s">
        <v>69</v>
      </c>
      <c r="X406" t="s">
        <v>69</v>
      </c>
      <c r="Y406" t="s">
        <v>69</v>
      </c>
      <c r="Z406" t="s">
        <v>3666</v>
      </c>
      <c r="AA406" t="s">
        <v>3667</v>
      </c>
      <c r="AB406" t="s">
        <v>69</v>
      </c>
      <c r="AC406" t="s">
        <v>69</v>
      </c>
      <c r="AD406" t="s">
        <v>69</v>
      </c>
      <c r="AE406" t="s">
        <v>69</v>
      </c>
      <c r="AF406">
        <v>30</v>
      </c>
      <c r="AG406">
        <v>32</v>
      </c>
      <c r="AH406" t="s">
        <v>69</v>
      </c>
      <c r="AI406" t="s">
        <v>69</v>
      </c>
      <c r="AJ406" t="s">
        <v>69</v>
      </c>
      <c r="AK406" t="s">
        <v>69</v>
      </c>
      <c r="AL406" t="s">
        <v>69</v>
      </c>
      <c r="AM406" t="s">
        <v>69</v>
      </c>
      <c r="AN406" t="s">
        <v>69</v>
      </c>
      <c r="AO406" t="s">
        <v>69</v>
      </c>
      <c r="AP406" t="s">
        <v>69</v>
      </c>
      <c r="AQ406" t="s">
        <v>69</v>
      </c>
      <c r="AR406" t="s">
        <v>198</v>
      </c>
      <c r="AS406">
        <v>2012</v>
      </c>
      <c r="AT406">
        <v>64</v>
      </c>
      <c r="AU406">
        <v>3</v>
      </c>
      <c r="AV406" t="s">
        <v>69</v>
      </c>
      <c r="AW406" t="s">
        <v>69</v>
      </c>
      <c r="AX406" t="s">
        <v>69</v>
      </c>
      <c r="AY406" t="s">
        <v>69</v>
      </c>
      <c r="AZ406">
        <v>671</v>
      </c>
      <c r="BA406">
        <v>684</v>
      </c>
      <c r="BB406" t="s">
        <v>69</v>
      </c>
      <c r="BC406" t="s">
        <v>3668</v>
      </c>
      <c r="BD406" t="s">
        <v>69</v>
      </c>
      <c r="BE406" t="s">
        <v>69</v>
      </c>
      <c r="BF406" t="s">
        <v>69</v>
      </c>
      <c r="BG406" t="s">
        <v>69</v>
      </c>
      <c r="BH406" t="s">
        <v>69</v>
      </c>
      <c r="BI406" t="s">
        <v>69</v>
      </c>
      <c r="BJ406" t="s">
        <v>3669</v>
      </c>
      <c r="BK406">
        <v>22652055</v>
      </c>
      <c r="BL406" t="s">
        <v>69</v>
      </c>
      <c r="BM406" t="s">
        <v>69</v>
      </c>
      <c r="BN406" t="s">
        <v>69</v>
      </c>
      <c r="BO406" t="s">
        <v>69</v>
      </c>
      <c r="BP406" t="s">
        <v>69</v>
      </c>
    </row>
    <row r="407" spans="1:68" x14ac:dyDescent="0.25">
      <c r="A407" t="s">
        <v>67</v>
      </c>
      <c r="B407" t="s">
        <v>3670</v>
      </c>
      <c r="C407" t="s">
        <v>69</v>
      </c>
      <c r="D407" t="s">
        <v>69</v>
      </c>
      <c r="E407" t="s">
        <v>69</v>
      </c>
      <c r="F407" t="s">
        <v>3671</v>
      </c>
      <c r="G407" t="s">
        <v>69</v>
      </c>
      <c r="H407" t="s">
        <v>69</v>
      </c>
      <c r="I407" t="s">
        <v>3672</v>
      </c>
      <c r="J407" t="s">
        <v>1267</v>
      </c>
      <c r="K407" t="s">
        <v>69</v>
      </c>
      <c r="L407" t="s">
        <v>69</v>
      </c>
      <c r="M407" t="s">
        <v>69</v>
      </c>
      <c r="N407" t="s">
        <v>69</v>
      </c>
      <c r="O407" t="s">
        <v>69</v>
      </c>
      <c r="P407" t="s">
        <v>69</v>
      </c>
      <c r="Q407" t="s">
        <v>69</v>
      </c>
      <c r="R407" t="s">
        <v>69</v>
      </c>
      <c r="S407" t="s">
        <v>69</v>
      </c>
      <c r="T407" t="s">
        <v>69</v>
      </c>
      <c r="U407" t="s">
        <v>3673</v>
      </c>
      <c r="V407" t="s">
        <v>69</v>
      </c>
      <c r="W407" t="s">
        <v>69</v>
      </c>
      <c r="X407" t="s">
        <v>69</v>
      </c>
      <c r="Y407" t="s">
        <v>69</v>
      </c>
      <c r="Z407" t="s">
        <v>69</v>
      </c>
      <c r="AA407" t="s">
        <v>69</v>
      </c>
      <c r="AB407" t="s">
        <v>69</v>
      </c>
      <c r="AC407" t="s">
        <v>69</v>
      </c>
      <c r="AD407" t="s">
        <v>69</v>
      </c>
      <c r="AE407" t="s">
        <v>69</v>
      </c>
      <c r="AF407">
        <v>17</v>
      </c>
      <c r="AG407">
        <v>17</v>
      </c>
      <c r="AH407" t="s">
        <v>69</v>
      </c>
      <c r="AI407" t="s">
        <v>69</v>
      </c>
      <c r="AJ407" t="s">
        <v>69</v>
      </c>
      <c r="AK407" t="s">
        <v>69</v>
      </c>
      <c r="AL407" t="s">
        <v>69</v>
      </c>
      <c r="AM407" t="s">
        <v>69</v>
      </c>
      <c r="AN407" t="s">
        <v>69</v>
      </c>
      <c r="AO407" t="s">
        <v>69</v>
      </c>
      <c r="AP407" t="s">
        <v>69</v>
      </c>
      <c r="AQ407" t="s">
        <v>69</v>
      </c>
      <c r="AR407" t="s">
        <v>2472</v>
      </c>
      <c r="AS407">
        <v>2012</v>
      </c>
      <c r="AT407">
        <v>7</v>
      </c>
      <c r="AU407">
        <v>8</v>
      </c>
      <c r="AV407" t="s">
        <v>69</v>
      </c>
      <c r="AW407" t="s">
        <v>69</v>
      </c>
      <c r="AX407" t="s">
        <v>69</v>
      </c>
      <c r="AY407" t="s">
        <v>69</v>
      </c>
      <c r="AZ407" t="s">
        <v>69</v>
      </c>
      <c r="BA407" t="s">
        <v>69</v>
      </c>
      <c r="BB407" t="s">
        <v>3674</v>
      </c>
      <c r="BC407" t="s">
        <v>3675</v>
      </c>
      <c r="BD407" t="s">
        <v>69</v>
      </c>
      <c r="BE407" t="s">
        <v>69</v>
      </c>
      <c r="BF407" t="s">
        <v>69</v>
      </c>
      <c r="BG407" t="s">
        <v>69</v>
      </c>
      <c r="BH407" t="s">
        <v>69</v>
      </c>
      <c r="BI407" t="s">
        <v>69</v>
      </c>
      <c r="BJ407" t="s">
        <v>3676</v>
      </c>
      <c r="BK407">
        <v>22970104</v>
      </c>
      <c r="BL407" t="s">
        <v>88</v>
      </c>
      <c r="BM407" t="s">
        <v>69</v>
      </c>
      <c r="BN407" t="s">
        <v>69</v>
      </c>
      <c r="BO407" t="s">
        <v>69</v>
      </c>
      <c r="BP407" t="s">
        <v>69</v>
      </c>
    </row>
    <row r="408" spans="1:68" x14ac:dyDescent="0.25">
      <c r="A408" t="s">
        <v>67</v>
      </c>
      <c r="B408" t="s">
        <v>3677</v>
      </c>
      <c r="C408" t="s">
        <v>69</v>
      </c>
      <c r="D408" t="s">
        <v>69</v>
      </c>
      <c r="E408" t="s">
        <v>69</v>
      </c>
      <c r="F408" t="s">
        <v>3678</v>
      </c>
      <c r="G408" t="s">
        <v>69</v>
      </c>
      <c r="H408" t="s">
        <v>69</v>
      </c>
      <c r="I408" t="s">
        <v>3679</v>
      </c>
      <c r="J408" t="s">
        <v>3680</v>
      </c>
      <c r="K408" t="s">
        <v>69</v>
      </c>
      <c r="L408" t="s">
        <v>69</v>
      </c>
      <c r="M408" t="s">
        <v>69</v>
      </c>
      <c r="N408" t="s">
        <v>69</v>
      </c>
      <c r="O408" t="s">
        <v>69</v>
      </c>
      <c r="P408" t="s">
        <v>69</v>
      </c>
      <c r="Q408" t="s">
        <v>69</v>
      </c>
      <c r="R408" t="s">
        <v>69</v>
      </c>
      <c r="S408" t="s">
        <v>69</v>
      </c>
      <c r="T408" t="s">
        <v>3681</v>
      </c>
      <c r="U408" t="s">
        <v>3682</v>
      </c>
      <c r="V408" t="s">
        <v>69</v>
      </c>
      <c r="W408" t="s">
        <v>69</v>
      </c>
      <c r="X408" t="s">
        <v>69</v>
      </c>
      <c r="Y408" t="s">
        <v>69</v>
      </c>
      <c r="Z408" t="s">
        <v>69</v>
      </c>
      <c r="AA408" t="s">
        <v>69</v>
      </c>
      <c r="AB408" t="s">
        <v>69</v>
      </c>
      <c r="AC408" t="s">
        <v>69</v>
      </c>
      <c r="AD408" t="s">
        <v>69</v>
      </c>
      <c r="AE408" t="s">
        <v>69</v>
      </c>
      <c r="AF408">
        <v>5</v>
      </c>
      <c r="AG408">
        <v>5</v>
      </c>
      <c r="AH408" t="s">
        <v>69</v>
      </c>
      <c r="AI408" t="s">
        <v>69</v>
      </c>
      <c r="AJ408" t="s">
        <v>69</v>
      </c>
      <c r="AK408" t="s">
        <v>69</v>
      </c>
      <c r="AL408" t="s">
        <v>69</v>
      </c>
      <c r="AM408" t="s">
        <v>69</v>
      </c>
      <c r="AN408" t="s">
        <v>69</v>
      </c>
      <c r="AO408" t="s">
        <v>69</v>
      </c>
      <c r="AP408" t="s">
        <v>69</v>
      </c>
      <c r="AQ408" t="s">
        <v>69</v>
      </c>
      <c r="AR408" t="s">
        <v>3683</v>
      </c>
      <c r="AS408">
        <v>2012</v>
      </c>
      <c r="AT408">
        <v>2</v>
      </c>
      <c r="AU408">
        <v>8</v>
      </c>
      <c r="AV408" t="s">
        <v>69</v>
      </c>
      <c r="AW408" t="s">
        <v>69</v>
      </c>
      <c r="AX408" t="s">
        <v>69</v>
      </c>
      <c r="AY408" t="s">
        <v>69</v>
      </c>
      <c r="AZ408">
        <v>883</v>
      </c>
      <c r="BA408">
        <v>889</v>
      </c>
      <c r="BB408" t="s">
        <v>69</v>
      </c>
      <c r="BC408" t="s">
        <v>3684</v>
      </c>
      <c r="BD408" t="s">
        <v>69</v>
      </c>
      <c r="BE408" t="s">
        <v>69</v>
      </c>
      <c r="BF408" t="s">
        <v>69</v>
      </c>
      <c r="BG408" t="s">
        <v>69</v>
      </c>
      <c r="BH408" t="s">
        <v>69</v>
      </c>
      <c r="BI408" t="s">
        <v>69</v>
      </c>
      <c r="BJ408" t="s">
        <v>3685</v>
      </c>
      <c r="BK408">
        <v>22908037</v>
      </c>
      <c r="BL408" t="s">
        <v>88</v>
      </c>
      <c r="BM408" t="s">
        <v>69</v>
      </c>
      <c r="BN408" t="s">
        <v>69</v>
      </c>
      <c r="BO408" t="s">
        <v>69</v>
      </c>
      <c r="BP408" t="s">
        <v>69</v>
      </c>
    </row>
    <row r="409" spans="1:68" x14ac:dyDescent="0.25">
      <c r="A409" t="s">
        <v>67</v>
      </c>
      <c r="B409" t="s">
        <v>3686</v>
      </c>
      <c r="C409" t="s">
        <v>69</v>
      </c>
      <c r="D409" t="s">
        <v>69</v>
      </c>
      <c r="E409" t="s">
        <v>69</v>
      </c>
      <c r="F409" t="s">
        <v>3687</v>
      </c>
      <c r="G409" t="s">
        <v>69</v>
      </c>
      <c r="H409" t="s">
        <v>69</v>
      </c>
      <c r="I409" t="s">
        <v>3688</v>
      </c>
      <c r="J409" t="s">
        <v>1168</v>
      </c>
      <c r="K409" t="s">
        <v>69</v>
      </c>
      <c r="L409" t="s">
        <v>69</v>
      </c>
      <c r="M409" t="s">
        <v>69</v>
      </c>
      <c r="N409" t="s">
        <v>69</v>
      </c>
      <c r="O409" t="s">
        <v>69</v>
      </c>
      <c r="P409" t="s">
        <v>69</v>
      </c>
      <c r="Q409" t="s">
        <v>69</v>
      </c>
      <c r="R409" t="s">
        <v>69</v>
      </c>
      <c r="S409" t="s">
        <v>69</v>
      </c>
      <c r="T409" t="s">
        <v>69</v>
      </c>
      <c r="U409" t="s">
        <v>3689</v>
      </c>
      <c r="V409" t="s">
        <v>69</v>
      </c>
      <c r="W409" t="s">
        <v>69</v>
      </c>
      <c r="X409" t="s">
        <v>69</v>
      </c>
      <c r="Y409" t="s">
        <v>69</v>
      </c>
      <c r="Z409" t="s">
        <v>69</v>
      </c>
      <c r="AA409" t="s">
        <v>3690</v>
      </c>
      <c r="AB409" t="s">
        <v>69</v>
      </c>
      <c r="AC409" t="s">
        <v>69</v>
      </c>
      <c r="AD409" t="s">
        <v>69</v>
      </c>
      <c r="AE409" t="s">
        <v>69</v>
      </c>
      <c r="AF409">
        <v>14</v>
      </c>
      <c r="AG409">
        <v>14</v>
      </c>
      <c r="AH409" t="s">
        <v>69</v>
      </c>
      <c r="AI409" t="s">
        <v>69</v>
      </c>
      <c r="AJ409" t="s">
        <v>69</v>
      </c>
      <c r="AK409" t="s">
        <v>69</v>
      </c>
      <c r="AL409" t="s">
        <v>69</v>
      </c>
      <c r="AM409" t="s">
        <v>69</v>
      </c>
      <c r="AN409" t="s">
        <v>69</v>
      </c>
      <c r="AO409" t="s">
        <v>69</v>
      </c>
      <c r="AP409" t="s">
        <v>69</v>
      </c>
      <c r="AQ409" t="s">
        <v>69</v>
      </c>
      <c r="AR409" t="s">
        <v>229</v>
      </c>
      <c r="AS409">
        <v>2012</v>
      </c>
      <c r="AT409">
        <v>191</v>
      </c>
      <c r="AU409">
        <v>4</v>
      </c>
      <c r="AV409" t="s">
        <v>69</v>
      </c>
      <c r="AW409" t="s">
        <v>69</v>
      </c>
      <c r="AX409" t="s">
        <v>69</v>
      </c>
      <c r="AY409" t="s">
        <v>69</v>
      </c>
      <c r="AZ409">
        <v>1239</v>
      </c>
      <c r="BA409">
        <v>1255</v>
      </c>
      <c r="BB409" t="s">
        <v>69</v>
      </c>
      <c r="BC409" t="s">
        <v>3691</v>
      </c>
      <c r="BD409" t="s">
        <v>69</v>
      </c>
      <c r="BE409" t="s">
        <v>69</v>
      </c>
      <c r="BF409" t="s">
        <v>69</v>
      </c>
      <c r="BG409" t="s">
        <v>69</v>
      </c>
      <c r="BH409" t="s">
        <v>69</v>
      </c>
      <c r="BI409" t="s">
        <v>69</v>
      </c>
      <c r="BJ409" t="s">
        <v>3692</v>
      </c>
      <c r="BK409">
        <v>22595242</v>
      </c>
      <c r="BL409" t="s">
        <v>662</v>
      </c>
      <c r="BM409" t="s">
        <v>69</v>
      </c>
      <c r="BN409" t="s">
        <v>69</v>
      </c>
      <c r="BO409" t="s">
        <v>69</v>
      </c>
      <c r="BP409" t="s">
        <v>69</v>
      </c>
    </row>
    <row r="410" spans="1:68" x14ac:dyDescent="0.25">
      <c r="A410" t="s">
        <v>67</v>
      </c>
      <c r="B410" t="s">
        <v>3693</v>
      </c>
      <c r="C410" t="s">
        <v>69</v>
      </c>
      <c r="D410" t="s">
        <v>69</v>
      </c>
      <c r="E410" t="s">
        <v>69</v>
      </c>
      <c r="F410" t="s">
        <v>3694</v>
      </c>
      <c r="G410" t="s">
        <v>69</v>
      </c>
      <c r="H410" t="s">
        <v>69</v>
      </c>
      <c r="I410" t="s">
        <v>3695</v>
      </c>
      <c r="J410" t="s">
        <v>111</v>
      </c>
      <c r="K410" t="s">
        <v>69</v>
      </c>
      <c r="L410" t="s">
        <v>69</v>
      </c>
      <c r="M410" t="s">
        <v>69</v>
      </c>
      <c r="N410" t="s">
        <v>69</v>
      </c>
      <c r="O410" t="s">
        <v>69</v>
      </c>
      <c r="P410" t="s">
        <v>69</v>
      </c>
      <c r="Q410" t="s">
        <v>69</v>
      </c>
      <c r="R410" t="s">
        <v>69</v>
      </c>
      <c r="S410" t="s">
        <v>69</v>
      </c>
      <c r="T410" t="s">
        <v>3696</v>
      </c>
      <c r="U410" t="s">
        <v>3697</v>
      </c>
      <c r="V410" t="s">
        <v>69</v>
      </c>
      <c r="W410" t="s">
        <v>69</v>
      </c>
      <c r="X410" t="s">
        <v>69</v>
      </c>
      <c r="Y410" t="s">
        <v>69</v>
      </c>
      <c r="Z410" t="s">
        <v>69</v>
      </c>
      <c r="AA410" t="s">
        <v>69</v>
      </c>
      <c r="AB410" t="s">
        <v>69</v>
      </c>
      <c r="AC410" t="s">
        <v>69</v>
      </c>
      <c r="AD410" t="s">
        <v>69</v>
      </c>
      <c r="AE410" t="s">
        <v>69</v>
      </c>
      <c r="AF410">
        <v>23</v>
      </c>
      <c r="AG410">
        <v>23</v>
      </c>
      <c r="AH410" t="s">
        <v>69</v>
      </c>
      <c r="AI410" t="s">
        <v>69</v>
      </c>
      <c r="AJ410" t="s">
        <v>69</v>
      </c>
      <c r="AK410" t="s">
        <v>69</v>
      </c>
      <c r="AL410" t="s">
        <v>69</v>
      </c>
      <c r="AM410" t="s">
        <v>69</v>
      </c>
      <c r="AN410" t="s">
        <v>69</v>
      </c>
      <c r="AO410" t="s">
        <v>69</v>
      </c>
      <c r="AP410" t="s">
        <v>69</v>
      </c>
      <c r="AQ410" t="s">
        <v>69</v>
      </c>
      <c r="AR410" t="s">
        <v>229</v>
      </c>
      <c r="AS410">
        <v>2012</v>
      </c>
      <c r="AT410">
        <v>39</v>
      </c>
      <c r="AU410">
        <v>8</v>
      </c>
      <c r="AV410" t="s">
        <v>69</v>
      </c>
      <c r="AW410" t="s">
        <v>69</v>
      </c>
      <c r="AX410" t="s">
        <v>69</v>
      </c>
      <c r="AY410" t="s">
        <v>69</v>
      </c>
      <c r="AZ410">
        <v>1499</v>
      </c>
      <c r="BA410">
        <v>1507</v>
      </c>
      <c r="BB410" t="s">
        <v>69</v>
      </c>
      <c r="BC410" t="s">
        <v>3698</v>
      </c>
      <c r="BD410" t="s">
        <v>69</v>
      </c>
      <c r="BE410" t="s">
        <v>69</v>
      </c>
      <c r="BF410" t="s">
        <v>69</v>
      </c>
      <c r="BG410" t="s">
        <v>69</v>
      </c>
      <c r="BH410" t="s">
        <v>69</v>
      </c>
      <c r="BI410" t="s">
        <v>69</v>
      </c>
      <c r="BJ410" t="s">
        <v>3699</v>
      </c>
      <c r="BK410" t="s">
        <v>69</v>
      </c>
      <c r="BL410" t="s">
        <v>69</v>
      </c>
      <c r="BM410" t="s">
        <v>69</v>
      </c>
      <c r="BN410" t="s">
        <v>69</v>
      </c>
      <c r="BO410" t="s">
        <v>69</v>
      </c>
      <c r="BP410" t="s">
        <v>69</v>
      </c>
    </row>
    <row r="411" spans="1:68" x14ac:dyDescent="0.25">
      <c r="A411" t="s">
        <v>67</v>
      </c>
      <c r="B411" t="s">
        <v>3700</v>
      </c>
      <c r="C411" t="s">
        <v>69</v>
      </c>
      <c r="D411" t="s">
        <v>69</v>
      </c>
      <c r="E411" t="s">
        <v>69</v>
      </c>
      <c r="F411" t="s">
        <v>3701</v>
      </c>
      <c r="G411" t="s">
        <v>69</v>
      </c>
      <c r="H411" t="s">
        <v>69</v>
      </c>
      <c r="I411" t="s">
        <v>3702</v>
      </c>
      <c r="J411" t="s">
        <v>416</v>
      </c>
      <c r="K411" t="s">
        <v>69</v>
      </c>
      <c r="L411" t="s">
        <v>69</v>
      </c>
      <c r="M411" t="s">
        <v>69</v>
      </c>
      <c r="N411" t="s">
        <v>69</v>
      </c>
      <c r="O411" t="s">
        <v>69</v>
      </c>
      <c r="P411" t="s">
        <v>69</v>
      </c>
      <c r="Q411" t="s">
        <v>69</v>
      </c>
      <c r="R411" t="s">
        <v>69</v>
      </c>
      <c r="S411" t="s">
        <v>69</v>
      </c>
      <c r="T411" t="s">
        <v>3703</v>
      </c>
      <c r="U411" t="s">
        <v>3704</v>
      </c>
      <c r="V411" t="s">
        <v>69</v>
      </c>
      <c r="W411" t="s">
        <v>69</v>
      </c>
      <c r="X411" t="s">
        <v>69</v>
      </c>
      <c r="Y411" t="s">
        <v>69</v>
      </c>
      <c r="Z411" t="s">
        <v>3705</v>
      </c>
      <c r="AA411" t="s">
        <v>3331</v>
      </c>
      <c r="AB411" t="s">
        <v>69</v>
      </c>
      <c r="AC411" t="s">
        <v>69</v>
      </c>
      <c r="AD411" t="s">
        <v>69</v>
      </c>
      <c r="AE411" t="s">
        <v>69</v>
      </c>
      <c r="AF411">
        <v>386</v>
      </c>
      <c r="AG411">
        <v>388</v>
      </c>
      <c r="AH411" t="s">
        <v>69</v>
      </c>
      <c r="AI411" t="s">
        <v>69</v>
      </c>
      <c r="AJ411" t="s">
        <v>69</v>
      </c>
      <c r="AK411" t="s">
        <v>69</v>
      </c>
      <c r="AL411" t="s">
        <v>69</v>
      </c>
      <c r="AM411" t="s">
        <v>69</v>
      </c>
      <c r="AN411" t="s">
        <v>69</v>
      </c>
      <c r="AO411" t="s">
        <v>69</v>
      </c>
      <c r="AP411" t="s">
        <v>69</v>
      </c>
      <c r="AQ411" t="s">
        <v>69</v>
      </c>
      <c r="AR411" t="s">
        <v>229</v>
      </c>
      <c r="AS411">
        <v>2012</v>
      </c>
      <c r="AT411">
        <v>29</v>
      </c>
      <c r="AU411">
        <v>8</v>
      </c>
      <c r="AV411" t="s">
        <v>69</v>
      </c>
      <c r="AW411" t="s">
        <v>69</v>
      </c>
      <c r="AX411" t="s">
        <v>69</v>
      </c>
      <c r="AY411" t="s">
        <v>69</v>
      </c>
      <c r="AZ411">
        <v>1917</v>
      </c>
      <c r="BA411">
        <v>1932</v>
      </c>
      <c r="BB411" t="s">
        <v>69</v>
      </c>
      <c r="BC411" t="s">
        <v>3706</v>
      </c>
      <c r="BD411" t="s">
        <v>69</v>
      </c>
      <c r="BE411" t="s">
        <v>69</v>
      </c>
      <c r="BF411" t="s">
        <v>69</v>
      </c>
      <c r="BG411" t="s">
        <v>69</v>
      </c>
      <c r="BH411" t="s">
        <v>69</v>
      </c>
      <c r="BI411" t="s">
        <v>69</v>
      </c>
      <c r="BJ411" t="s">
        <v>3707</v>
      </c>
      <c r="BK411">
        <v>22422763</v>
      </c>
      <c r="BL411" t="s">
        <v>662</v>
      </c>
      <c r="BM411" t="s">
        <v>69</v>
      </c>
      <c r="BN411" t="s">
        <v>69</v>
      </c>
      <c r="BO411" t="s">
        <v>69</v>
      </c>
      <c r="BP411" t="s">
        <v>69</v>
      </c>
    </row>
    <row r="412" spans="1:68" x14ac:dyDescent="0.25">
      <c r="A412" t="s">
        <v>67</v>
      </c>
      <c r="B412" t="s">
        <v>3708</v>
      </c>
      <c r="C412" t="s">
        <v>69</v>
      </c>
      <c r="D412" t="s">
        <v>69</v>
      </c>
      <c r="E412" t="s">
        <v>69</v>
      </c>
      <c r="F412" t="s">
        <v>3709</v>
      </c>
      <c r="G412" t="s">
        <v>69</v>
      </c>
      <c r="H412" t="s">
        <v>69</v>
      </c>
      <c r="I412" t="s">
        <v>3710</v>
      </c>
      <c r="J412" t="s">
        <v>1267</v>
      </c>
      <c r="K412" t="s">
        <v>69</v>
      </c>
      <c r="L412" t="s">
        <v>69</v>
      </c>
      <c r="M412" t="s">
        <v>69</v>
      </c>
      <c r="N412" t="s">
        <v>69</v>
      </c>
      <c r="O412" t="s">
        <v>69</v>
      </c>
      <c r="P412" t="s">
        <v>69</v>
      </c>
      <c r="Q412" t="s">
        <v>69</v>
      </c>
      <c r="R412" t="s">
        <v>69</v>
      </c>
      <c r="S412" t="s">
        <v>69</v>
      </c>
      <c r="T412" t="s">
        <v>69</v>
      </c>
      <c r="U412" t="s">
        <v>3711</v>
      </c>
      <c r="V412" t="s">
        <v>69</v>
      </c>
      <c r="W412" t="s">
        <v>69</v>
      </c>
      <c r="X412" t="s">
        <v>69</v>
      </c>
      <c r="Y412" t="s">
        <v>69</v>
      </c>
      <c r="Z412" t="s">
        <v>69</v>
      </c>
      <c r="AA412" t="s">
        <v>69</v>
      </c>
      <c r="AB412" t="s">
        <v>69</v>
      </c>
      <c r="AC412" t="s">
        <v>69</v>
      </c>
      <c r="AD412" t="s">
        <v>69</v>
      </c>
      <c r="AE412" t="s">
        <v>69</v>
      </c>
      <c r="AF412">
        <v>29</v>
      </c>
      <c r="AG412">
        <v>31</v>
      </c>
      <c r="AH412" t="s">
        <v>69</v>
      </c>
      <c r="AI412" t="s">
        <v>69</v>
      </c>
      <c r="AJ412" t="s">
        <v>69</v>
      </c>
      <c r="AK412" t="s">
        <v>69</v>
      </c>
      <c r="AL412" t="s">
        <v>69</v>
      </c>
      <c r="AM412" t="s">
        <v>69</v>
      </c>
      <c r="AN412" t="s">
        <v>69</v>
      </c>
      <c r="AO412" t="s">
        <v>69</v>
      </c>
      <c r="AP412" t="s">
        <v>69</v>
      </c>
      <c r="AQ412" t="s">
        <v>69</v>
      </c>
      <c r="AR412" t="s">
        <v>3712</v>
      </c>
      <c r="AS412">
        <v>2012</v>
      </c>
      <c r="AT412">
        <v>7</v>
      </c>
      <c r="AU412">
        <v>7</v>
      </c>
      <c r="AV412" t="s">
        <v>69</v>
      </c>
      <c r="AW412" t="s">
        <v>69</v>
      </c>
      <c r="AX412" t="s">
        <v>69</v>
      </c>
      <c r="AY412" t="s">
        <v>69</v>
      </c>
      <c r="AZ412" t="s">
        <v>69</v>
      </c>
      <c r="BA412" t="s">
        <v>69</v>
      </c>
      <c r="BB412" t="s">
        <v>3713</v>
      </c>
      <c r="BC412" t="s">
        <v>3714</v>
      </c>
      <c r="BD412" t="s">
        <v>69</v>
      </c>
      <c r="BE412" t="s">
        <v>69</v>
      </c>
      <c r="BF412" t="s">
        <v>69</v>
      </c>
      <c r="BG412" t="s">
        <v>69</v>
      </c>
      <c r="BH412" t="s">
        <v>69</v>
      </c>
      <c r="BI412" t="s">
        <v>69</v>
      </c>
      <c r="BJ412" t="s">
        <v>3715</v>
      </c>
      <c r="BK412">
        <v>22792306</v>
      </c>
      <c r="BL412" t="s">
        <v>88</v>
      </c>
      <c r="BM412" t="s">
        <v>69</v>
      </c>
      <c r="BN412" t="s">
        <v>69</v>
      </c>
      <c r="BO412" t="s">
        <v>69</v>
      </c>
      <c r="BP412" t="s">
        <v>69</v>
      </c>
    </row>
    <row r="413" spans="1:68" x14ac:dyDescent="0.25">
      <c r="A413" t="s">
        <v>67</v>
      </c>
      <c r="B413" t="s">
        <v>3716</v>
      </c>
      <c r="C413" t="s">
        <v>69</v>
      </c>
      <c r="D413" t="s">
        <v>69</v>
      </c>
      <c r="E413" t="s">
        <v>69</v>
      </c>
      <c r="F413" t="s">
        <v>3717</v>
      </c>
      <c r="G413" t="s">
        <v>69</v>
      </c>
      <c r="H413" t="s">
        <v>69</v>
      </c>
      <c r="I413" t="s">
        <v>3718</v>
      </c>
      <c r="J413" t="s">
        <v>655</v>
      </c>
      <c r="K413" t="s">
        <v>69</v>
      </c>
      <c r="L413" t="s">
        <v>69</v>
      </c>
      <c r="M413" t="s">
        <v>69</v>
      </c>
      <c r="N413" t="s">
        <v>69</v>
      </c>
      <c r="O413" t="s">
        <v>69</v>
      </c>
      <c r="P413" t="s">
        <v>69</v>
      </c>
      <c r="Q413" t="s">
        <v>69</v>
      </c>
      <c r="R413" t="s">
        <v>69</v>
      </c>
      <c r="S413" t="s">
        <v>69</v>
      </c>
      <c r="T413" t="s">
        <v>3719</v>
      </c>
      <c r="U413" t="s">
        <v>3720</v>
      </c>
      <c r="V413" t="s">
        <v>69</v>
      </c>
      <c r="W413" t="s">
        <v>69</v>
      </c>
      <c r="X413" t="s">
        <v>69</v>
      </c>
      <c r="Y413" t="s">
        <v>69</v>
      </c>
      <c r="Z413" t="s">
        <v>3721</v>
      </c>
      <c r="AA413" t="s">
        <v>3722</v>
      </c>
      <c r="AB413" t="s">
        <v>69</v>
      </c>
      <c r="AC413" t="s">
        <v>69</v>
      </c>
      <c r="AD413" t="s">
        <v>69</v>
      </c>
      <c r="AE413" t="s">
        <v>69</v>
      </c>
      <c r="AF413">
        <v>29</v>
      </c>
      <c r="AG413">
        <v>32</v>
      </c>
      <c r="AH413" t="s">
        <v>69</v>
      </c>
      <c r="AI413" t="s">
        <v>69</v>
      </c>
      <c r="AJ413" t="s">
        <v>69</v>
      </c>
      <c r="AK413" t="s">
        <v>69</v>
      </c>
      <c r="AL413" t="s">
        <v>69</v>
      </c>
      <c r="AM413" t="s">
        <v>69</v>
      </c>
      <c r="AN413" t="s">
        <v>69</v>
      </c>
      <c r="AO413" t="s">
        <v>69</v>
      </c>
      <c r="AP413" t="s">
        <v>69</v>
      </c>
      <c r="AQ413" t="s">
        <v>69</v>
      </c>
      <c r="AR413" t="s">
        <v>3723</v>
      </c>
      <c r="AS413">
        <v>2012</v>
      </c>
      <c r="AT413">
        <v>279</v>
      </c>
      <c r="AU413">
        <v>1738</v>
      </c>
      <c r="AV413" t="s">
        <v>69</v>
      </c>
      <c r="AW413" t="s">
        <v>69</v>
      </c>
      <c r="AX413" t="s">
        <v>69</v>
      </c>
      <c r="AY413" t="s">
        <v>69</v>
      </c>
      <c r="AZ413">
        <v>2652</v>
      </c>
      <c r="BA413">
        <v>2661</v>
      </c>
      <c r="BB413" t="s">
        <v>69</v>
      </c>
      <c r="BC413" t="s">
        <v>3724</v>
      </c>
      <c r="BD413" t="s">
        <v>69</v>
      </c>
      <c r="BE413" t="s">
        <v>69</v>
      </c>
      <c r="BF413" t="s">
        <v>69</v>
      </c>
      <c r="BG413" t="s">
        <v>69</v>
      </c>
      <c r="BH413" t="s">
        <v>69</v>
      </c>
      <c r="BI413" t="s">
        <v>69</v>
      </c>
      <c r="BJ413" t="s">
        <v>3725</v>
      </c>
      <c r="BK413">
        <v>22398168</v>
      </c>
      <c r="BL413" t="s">
        <v>402</v>
      </c>
      <c r="BM413" t="s">
        <v>69</v>
      </c>
      <c r="BN413" t="s">
        <v>69</v>
      </c>
      <c r="BO413" t="s">
        <v>69</v>
      </c>
      <c r="BP413" t="s">
        <v>69</v>
      </c>
    </row>
    <row r="414" spans="1:68" x14ac:dyDescent="0.25">
      <c r="A414" t="s">
        <v>67</v>
      </c>
      <c r="B414" t="s">
        <v>3726</v>
      </c>
      <c r="C414" t="s">
        <v>69</v>
      </c>
      <c r="D414" t="s">
        <v>69</v>
      </c>
      <c r="E414" t="s">
        <v>69</v>
      </c>
      <c r="F414" t="s">
        <v>3727</v>
      </c>
      <c r="G414" t="s">
        <v>69</v>
      </c>
      <c r="H414" t="s">
        <v>69</v>
      </c>
      <c r="I414" t="s">
        <v>3728</v>
      </c>
      <c r="J414" t="s">
        <v>273</v>
      </c>
      <c r="K414" t="s">
        <v>69</v>
      </c>
      <c r="L414" t="s">
        <v>69</v>
      </c>
      <c r="M414" t="s">
        <v>69</v>
      </c>
      <c r="N414" t="s">
        <v>69</v>
      </c>
      <c r="O414" t="s">
        <v>69</v>
      </c>
      <c r="P414" t="s">
        <v>69</v>
      </c>
      <c r="Q414" t="s">
        <v>69</v>
      </c>
      <c r="R414" t="s">
        <v>69</v>
      </c>
      <c r="S414" t="s">
        <v>69</v>
      </c>
      <c r="T414" t="s">
        <v>3729</v>
      </c>
      <c r="U414" t="s">
        <v>3730</v>
      </c>
      <c r="V414" t="s">
        <v>69</v>
      </c>
      <c r="W414" t="s">
        <v>69</v>
      </c>
      <c r="X414" t="s">
        <v>69</v>
      </c>
      <c r="Y414" t="s">
        <v>69</v>
      </c>
      <c r="Z414" t="s">
        <v>69</v>
      </c>
      <c r="AA414" t="s">
        <v>69</v>
      </c>
      <c r="AB414" t="s">
        <v>69</v>
      </c>
      <c r="AC414" t="s">
        <v>69</v>
      </c>
      <c r="AD414" t="s">
        <v>69</v>
      </c>
      <c r="AE414" t="s">
        <v>69</v>
      </c>
      <c r="AF414">
        <v>17</v>
      </c>
      <c r="AG414">
        <v>18</v>
      </c>
      <c r="AH414" t="s">
        <v>69</v>
      </c>
      <c r="AI414" t="s">
        <v>69</v>
      </c>
      <c r="AJ414" t="s">
        <v>69</v>
      </c>
      <c r="AK414" t="s">
        <v>69</v>
      </c>
      <c r="AL414" t="s">
        <v>69</v>
      </c>
      <c r="AM414" t="s">
        <v>69</v>
      </c>
      <c r="AN414" t="s">
        <v>69</v>
      </c>
      <c r="AO414" t="s">
        <v>69</v>
      </c>
      <c r="AP414" t="s">
        <v>69</v>
      </c>
      <c r="AQ414" t="s">
        <v>69</v>
      </c>
      <c r="AR414" t="s">
        <v>306</v>
      </c>
      <c r="AS414">
        <v>2012</v>
      </c>
      <c r="AT414">
        <v>129</v>
      </c>
      <c r="AU414">
        <v>3</v>
      </c>
      <c r="AV414" t="s">
        <v>69</v>
      </c>
      <c r="AW414" t="s">
        <v>69</v>
      </c>
      <c r="AX414" t="s">
        <v>69</v>
      </c>
      <c r="AY414" t="s">
        <v>69</v>
      </c>
      <c r="AZ414">
        <v>427</v>
      </c>
      <c r="BA414">
        <v>437</v>
      </c>
      <c r="BB414" t="s">
        <v>69</v>
      </c>
      <c r="BC414" t="s">
        <v>3731</v>
      </c>
      <c r="BD414" t="s">
        <v>69</v>
      </c>
      <c r="BE414" t="s">
        <v>69</v>
      </c>
      <c r="BF414" t="s">
        <v>69</v>
      </c>
      <c r="BG414" t="s">
        <v>69</v>
      </c>
      <c r="BH414" t="s">
        <v>69</v>
      </c>
      <c r="BI414" t="s">
        <v>69</v>
      </c>
      <c r="BJ414" t="s">
        <v>3732</v>
      </c>
      <c r="BK414" t="s">
        <v>69</v>
      </c>
      <c r="BL414" t="s">
        <v>69</v>
      </c>
      <c r="BM414" t="s">
        <v>69</v>
      </c>
      <c r="BN414" t="s">
        <v>69</v>
      </c>
      <c r="BO414" t="s">
        <v>69</v>
      </c>
      <c r="BP414" t="s">
        <v>69</v>
      </c>
    </row>
    <row r="415" spans="1:68" x14ac:dyDescent="0.25">
      <c r="A415" t="s">
        <v>67</v>
      </c>
      <c r="B415" t="s">
        <v>3733</v>
      </c>
      <c r="C415" t="s">
        <v>69</v>
      </c>
      <c r="D415" t="s">
        <v>69</v>
      </c>
      <c r="E415" t="s">
        <v>69</v>
      </c>
      <c r="F415" t="s">
        <v>3734</v>
      </c>
      <c r="G415" t="s">
        <v>69</v>
      </c>
      <c r="H415" t="s">
        <v>69</v>
      </c>
      <c r="I415" t="s">
        <v>3735</v>
      </c>
      <c r="J415" t="s">
        <v>111</v>
      </c>
      <c r="K415" t="s">
        <v>69</v>
      </c>
      <c r="L415" t="s">
        <v>69</v>
      </c>
      <c r="M415" t="s">
        <v>69</v>
      </c>
      <c r="N415" t="s">
        <v>69</v>
      </c>
      <c r="O415" t="s">
        <v>69</v>
      </c>
      <c r="P415" t="s">
        <v>69</v>
      </c>
      <c r="Q415" t="s">
        <v>69</v>
      </c>
      <c r="R415" t="s">
        <v>69</v>
      </c>
      <c r="S415" t="s">
        <v>69</v>
      </c>
      <c r="T415" t="s">
        <v>3736</v>
      </c>
      <c r="U415" t="s">
        <v>3737</v>
      </c>
      <c r="V415" t="s">
        <v>69</v>
      </c>
      <c r="W415" t="s">
        <v>69</v>
      </c>
      <c r="X415" t="s">
        <v>69</v>
      </c>
      <c r="Y415" t="s">
        <v>69</v>
      </c>
      <c r="Z415" t="s">
        <v>1733</v>
      </c>
      <c r="AA415" t="s">
        <v>69</v>
      </c>
      <c r="AB415" t="s">
        <v>69</v>
      </c>
      <c r="AC415" t="s">
        <v>69</v>
      </c>
      <c r="AD415" t="s">
        <v>69</v>
      </c>
      <c r="AE415" t="s">
        <v>69</v>
      </c>
      <c r="AF415">
        <v>29</v>
      </c>
      <c r="AG415">
        <v>29</v>
      </c>
      <c r="AH415" t="s">
        <v>69</v>
      </c>
      <c r="AI415" t="s">
        <v>69</v>
      </c>
      <c r="AJ415" t="s">
        <v>69</v>
      </c>
      <c r="AK415" t="s">
        <v>69</v>
      </c>
      <c r="AL415" t="s">
        <v>69</v>
      </c>
      <c r="AM415" t="s">
        <v>69</v>
      </c>
      <c r="AN415" t="s">
        <v>69</v>
      </c>
      <c r="AO415" t="s">
        <v>69</v>
      </c>
      <c r="AP415" t="s">
        <v>69</v>
      </c>
      <c r="AQ415" t="s">
        <v>69</v>
      </c>
      <c r="AR415" t="s">
        <v>306</v>
      </c>
      <c r="AS415">
        <v>2012</v>
      </c>
      <c r="AT415">
        <v>39</v>
      </c>
      <c r="AU415">
        <v>7</v>
      </c>
      <c r="AV415" t="s">
        <v>69</v>
      </c>
      <c r="AW415" t="s">
        <v>69</v>
      </c>
      <c r="AX415" t="s">
        <v>69</v>
      </c>
      <c r="AY415" t="s">
        <v>69</v>
      </c>
      <c r="AZ415">
        <v>1347</v>
      </c>
      <c r="BA415">
        <v>1360</v>
      </c>
      <c r="BB415" t="s">
        <v>69</v>
      </c>
      <c r="BC415" t="s">
        <v>3738</v>
      </c>
      <c r="BD415" t="s">
        <v>69</v>
      </c>
      <c r="BE415" t="s">
        <v>69</v>
      </c>
      <c r="BF415" t="s">
        <v>69</v>
      </c>
      <c r="BG415" t="s">
        <v>69</v>
      </c>
      <c r="BH415" t="s">
        <v>69</v>
      </c>
      <c r="BI415" t="s">
        <v>69</v>
      </c>
      <c r="BJ415" t="s">
        <v>3739</v>
      </c>
      <c r="BK415" t="s">
        <v>69</v>
      </c>
      <c r="BL415" t="s">
        <v>69</v>
      </c>
      <c r="BM415" t="s">
        <v>69</v>
      </c>
      <c r="BN415" t="s">
        <v>69</v>
      </c>
      <c r="BO415" t="s">
        <v>69</v>
      </c>
      <c r="BP415" t="s">
        <v>69</v>
      </c>
    </row>
    <row r="416" spans="1:68" x14ac:dyDescent="0.25">
      <c r="A416" t="s">
        <v>67</v>
      </c>
      <c r="B416" t="s">
        <v>3740</v>
      </c>
      <c r="C416" t="s">
        <v>69</v>
      </c>
      <c r="D416" t="s">
        <v>69</v>
      </c>
      <c r="E416" t="s">
        <v>69</v>
      </c>
      <c r="F416" t="s">
        <v>3741</v>
      </c>
      <c r="G416" t="s">
        <v>69</v>
      </c>
      <c r="H416" t="s">
        <v>69</v>
      </c>
      <c r="I416" t="s">
        <v>3742</v>
      </c>
      <c r="J416" t="s">
        <v>1031</v>
      </c>
      <c r="K416" t="s">
        <v>69</v>
      </c>
      <c r="L416" t="s">
        <v>69</v>
      </c>
      <c r="M416" t="s">
        <v>69</v>
      </c>
      <c r="N416" t="s">
        <v>69</v>
      </c>
      <c r="O416" t="s">
        <v>69</v>
      </c>
      <c r="P416" t="s">
        <v>69</v>
      </c>
      <c r="Q416" t="s">
        <v>69</v>
      </c>
      <c r="R416" t="s">
        <v>69</v>
      </c>
      <c r="S416" t="s">
        <v>69</v>
      </c>
      <c r="T416" t="s">
        <v>3743</v>
      </c>
      <c r="U416" t="s">
        <v>3744</v>
      </c>
      <c r="V416" t="s">
        <v>69</v>
      </c>
      <c r="W416" t="s">
        <v>69</v>
      </c>
      <c r="X416" t="s">
        <v>69</v>
      </c>
      <c r="Y416" t="s">
        <v>69</v>
      </c>
      <c r="Z416" t="s">
        <v>3745</v>
      </c>
      <c r="AA416" t="s">
        <v>3746</v>
      </c>
      <c r="AB416" t="s">
        <v>69</v>
      </c>
      <c r="AC416" t="s">
        <v>69</v>
      </c>
      <c r="AD416" t="s">
        <v>69</v>
      </c>
      <c r="AE416" t="s">
        <v>69</v>
      </c>
      <c r="AF416">
        <v>14</v>
      </c>
      <c r="AG416">
        <v>15</v>
      </c>
      <c r="AH416" t="s">
        <v>69</v>
      </c>
      <c r="AI416" t="s">
        <v>69</v>
      </c>
      <c r="AJ416" t="s">
        <v>69</v>
      </c>
      <c r="AK416" t="s">
        <v>69</v>
      </c>
      <c r="AL416" t="s">
        <v>69</v>
      </c>
      <c r="AM416" t="s">
        <v>69</v>
      </c>
      <c r="AN416" t="s">
        <v>69</v>
      </c>
      <c r="AO416" t="s">
        <v>69</v>
      </c>
      <c r="AP416" t="s">
        <v>69</v>
      </c>
      <c r="AQ416" t="s">
        <v>69</v>
      </c>
      <c r="AR416" t="s">
        <v>306</v>
      </c>
      <c r="AS416">
        <v>2012</v>
      </c>
      <c r="AT416">
        <v>106</v>
      </c>
      <c r="AU416">
        <v>3</v>
      </c>
      <c r="AV416" t="s">
        <v>69</v>
      </c>
      <c r="AW416" t="s">
        <v>69</v>
      </c>
      <c r="AX416" t="s">
        <v>69</v>
      </c>
      <c r="AY416" t="s">
        <v>69</v>
      </c>
      <c r="AZ416">
        <v>641</v>
      </c>
      <c r="BA416">
        <v>656</v>
      </c>
      <c r="BB416" t="s">
        <v>69</v>
      </c>
      <c r="BC416" t="s">
        <v>3747</v>
      </c>
      <c r="BD416" t="s">
        <v>69</v>
      </c>
      <c r="BE416" t="s">
        <v>69</v>
      </c>
      <c r="BF416" t="s">
        <v>69</v>
      </c>
      <c r="BG416" t="s">
        <v>69</v>
      </c>
      <c r="BH416" t="s">
        <v>69</v>
      </c>
      <c r="BI416" t="s">
        <v>69</v>
      </c>
      <c r="BJ416" t="s">
        <v>3748</v>
      </c>
      <c r="BK416" t="s">
        <v>69</v>
      </c>
      <c r="BL416" t="s">
        <v>524</v>
      </c>
      <c r="BM416" t="s">
        <v>69</v>
      </c>
      <c r="BN416" t="s">
        <v>69</v>
      </c>
      <c r="BO416" t="s">
        <v>69</v>
      </c>
      <c r="BP416" t="s">
        <v>69</v>
      </c>
    </row>
    <row r="417" spans="1:68" x14ac:dyDescent="0.25">
      <c r="A417" t="s">
        <v>67</v>
      </c>
      <c r="B417" t="s">
        <v>3749</v>
      </c>
      <c r="C417" t="s">
        <v>69</v>
      </c>
      <c r="D417" t="s">
        <v>69</v>
      </c>
      <c r="E417" t="s">
        <v>69</v>
      </c>
      <c r="F417" t="s">
        <v>3750</v>
      </c>
      <c r="G417" t="s">
        <v>69</v>
      </c>
      <c r="H417" t="s">
        <v>69</v>
      </c>
      <c r="I417" t="s">
        <v>3751</v>
      </c>
      <c r="J417" t="s">
        <v>332</v>
      </c>
      <c r="K417" t="s">
        <v>69</v>
      </c>
      <c r="L417" t="s">
        <v>69</v>
      </c>
      <c r="M417" t="s">
        <v>69</v>
      </c>
      <c r="N417" t="s">
        <v>69</v>
      </c>
      <c r="O417" t="s">
        <v>69</v>
      </c>
      <c r="P417" t="s">
        <v>69</v>
      </c>
      <c r="Q417" t="s">
        <v>69</v>
      </c>
      <c r="R417" t="s">
        <v>69</v>
      </c>
      <c r="S417" t="s">
        <v>69</v>
      </c>
      <c r="T417" t="s">
        <v>3752</v>
      </c>
      <c r="U417" t="s">
        <v>3753</v>
      </c>
      <c r="V417" t="s">
        <v>69</v>
      </c>
      <c r="W417" t="s">
        <v>69</v>
      </c>
      <c r="X417" t="s">
        <v>69</v>
      </c>
      <c r="Y417" t="s">
        <v>69</v>
      </c>
      <c r="Z417" t="s">
        <v>69</v>
      </c>
      <c r="AA417" t="s">
        <v>69</v>
      </c>
      <c r="AB417" t="s">
        <v>69</v>
      </c>
      <c r="AC417" t="s">
        <v>69</v>
      </c>
      <c r="AD417" t="s">
        <v>69</v>
      </c>
      <c r="AE417" t="s">
        <v>69</v>
      </c>
      <c r="AF417">
        <v>28</v>
      </c>
      <c r="AG417">
        <v>28</v>
      </c>
      <c r="AH417" t="s">
        <v>69</v>
      </c>
      <c r="AI417" t="s">
        <v>69</v>
      </c>
      <c r="AJ417" t="s">
        <v>69</v>
      </c>
      <c r="AK417" t="s">
        <v>69</v>
      </c>
      <c r="AL417" t="s">
        <v>69</v>
      </c>
      <c r="AM417" t="s">
        <v>69</v>
      </c>
      <c r="AN417" t="s">
        <v>69</v>
      </c>
      <c r="AO417" t="s">
        <v>69</v>
      </c>
      <c r="AP417" t="s">
        <v>69</v>
      </c>
      <c r="AQ417" t="s">
        <v>69</v>
      </c>
      <c r="AR417" t="s">
        <v>306</v>
      </c>
      <c r="AS417">
        <v>2012</v>
      </c>
      <c r="AT417">
        <v>64</v>
      </c>
      <c r="AU417">
        <v>1</v>
      </c>
      <c r="AV417" t="s">
        <v>69</v>
      </c>
      <c r="AW417" t="s">
        <v>69</v>
      </c>
      <c r="AX417" t="s">
        <v>69</v>
      </c>
      <c r="AY417" t="s">
        <v>69</v>
      </c>
      <c r="AZ417">
        <v>12</v>
      </c>
      <c r="BA417">
        <v>20</v>
      </c>
      <c r="BB417" t="s">
        <v>69</v>
      </c>
      <c r="BC417" t="s">
        <v>3754</v>
      </c>
      <c r="BD417" t="s">
        <v>69</v>
      </c>
      <c r="BE417" t="s">
        <v>69</v>
      </c>
      <c r="BF417" t="s">
        <v>69</v>
      </c>
      <c r="BG417" t="s">
        <v>69</v>
      </c>
      <c r="BH417" t="s">
        <v>69</v>
      </c>
      <c r="BI417" t="s">
        <v>69</v>
      </c>
      <c r="BJ417" t="s">
        <v>3755</v>
      </c>
      <c r="BK417">
        <v>22445448</v>
      </c>
      <c r="BL417" t="s">
        <v>69</v>
      </c>
      <c r="BM417" t="s">
        <v>69</v>
      </c>
      <c r="BN417" t="s">
        <v>69</v>
      </c>
      <c r="BO417" t="s">
        <v>69</v>
      </c>
      <c r="BP417" t="s">
        <v>69</v>
      </c>
    </row>
    <row r="418" spans="1:68" x14ac:dyDescent="0.25">
      <c r="A418" t="s">
        <v>67</v>
      </c>
      <c r="B418" t="s">
        <v>3756</v>
      </c>
      <c r="C418" t="s">
        <v>69</v>
      </c>
      <c r="D418" t="s">
        <v>69</v>
      </c>
      <c r="E418" t="s">
        <v>69</v>
      </c>
      <c r="F418" t="s">
        <v>3757</v>
      </c>
      <c r="G418" t="s">
        <v>69</v>
      </c>
      <c r="H418" t="s">
        <v>69</v>
      </c>
      <c r="I418" t="s">
        <v>3758</v>
      </c>
      <c r="J418" t="s">
        <v>1267</v>
      </c>
      <c r="K418" t="s">
        <v>69</v>
      </c>
      <c r="L418" t="s">
        <v>69</v>
      </c>
      <c r="M418" t="s">
        <v>69</v>
      </c>
      <c r="N418" t="s">
        <v>69</v>
      </c>
      <c r="O418" t="s">
        <v>69</v>
      </c>
      <c r="P418" t="s">
        <v>69</v>
      </c>
      <c r="Q418" t="s">
        <v>69</v>
      </c>
      <c r="R418" t="s">
        <v>69</v>
      </c>
      <c r="S418" t="s">
        <v>69</v>
      </c>
      <c r="T418" t="s">
        <v>69</v>
      </c>
      <c r="U418" t="s">
        <v>3759</v>
      </c>
      <c r="V418" t="s">
        <v>69</v>
      </c>
      <c r="W418" t="s">
        <v>69</v>
      </c>
      <c r="X418" t="s">
        <v>69</v>
      </c>
      <c r="Y418" t="s">
        <v>69</v>
      </c>
      <c r="Z418" t="s">
        <v>3760</v>
      </c>
      <c r="AA418" t="s">
        <v>3761</v>
      </c>
      <c r="AB418" t="s">
        <v>69</v>
      </c>
      <c r="AC418" t="s">
        <v>69</v>
      </c>
      <c r="AD418" t="s">
        <v>69</v>
      </c>
      <c r="AE418" t="s">
        <v>69</v>
      </c>
      <c r="AF418">
        <v>14</v>
      </c>
      <c r="AG418">
        <v>16</v>
      </c>
      <c r="AH418" t="s">
        <v>69</v>
      </c>
      <c r="AI418" t="s">
        <v>69</v>
      </c>
      <c r="AJ418" t="s">
        <v>69</v>
      </c>
      <c r="AK418" t="s">
        <v>69</v>
      </c>
      <c r="AL418" t="s">
        <v>69</v>
      </c>
      <c r="AM418" t="s">
        <v>69</v>
      </c>
      <c r="AN418" t="s">
        <v>69</v>
      </c>
      <c r="AO418" t="s">
        <v>69</v>
      </c>
      <c r="AP418" t="s">
        <v>69</v>
      </c>
      <c r="AQ418" t="s">
        <v>69</v>
      </c>
      <c r="AR418" t="s">
        <v>3762</v>
      </c>
      <c r="AS418">
        <v>2012</v>
      </c>
      <c r="AT418">
        <v>7</v>
      </c>
      <c r="AU418">
        <v>6</v>
      </c>
      <c r="AV418" t="s">
        <v>69</v>
      </c>
      <c r="AW418" t="s">
        <v>69</v>
      </c>
      <c r="AX418" t="s">
        <v>69</v>
      </c>
      <c r="AY418" t="s">
        <v>69</v>
      </c>
      <c r="AZ418" t="s">
        <v>69</v>
      </c>
      <c r="BA418" t="s">
        <v>69</v>
      </c>
      <c r="BB418" t="s">
        <v>3763</v>
      </c>
      <c r="BC418" t="s">
        <v>3764</v>
      </c>
      <c r="BD418" t="s">
        <v>69</v>
      </c>
      <c r="BE418" t="s">
        <v>69</v>
      </c>
      <c r="BF418" t="s">
        <v>69</v>
      </c>
      <c r="BG418" t="s">
        <v>69</v>
      </c>
      <c r="BH418" t="s">
        <v>69</v>
      </c>
      <c r="BI418" t="s">
        <v>69</v>
      </c>
      <c r="BJ418" t="s">
        <v>3765</v>
      </c>
      <c r="BK418">
        <v>22701653</v>
      </c>
      <c r="BL418" t="s">
        <v>88</v>
      </c>
      <c r="BM418" t="s">
        <v>69</v>
      </c>
      <c r="BN418" t="s">
        <v>69</v>
      </c>
      <c r="BO418" t="s">
        <v>69</v>
      </c>
      <c r="BP418" t="s">
        <v>69</v>
      </c>
    </row>
    <row r="419" spans="1:68" x14ac:dyDescent="0.25">
      <c r="A419" t="s">
        <v>67</v>
      </c>
      <c r="B419" t="s">
        <v>3766</v>
      </c>
      <c r="C419" t="s">
        <v>69</v>
      </c>
      <c r="D419" t="s">
        <v>69</v>
      </c>
      <c r="E419" t="s">
        <v>69</v>
      </c>
      <c r="F419" t="s">
        <v>3767</v>
      </c>
      <c r="G419" t="s">
        <v>69</v>
      </c>
      <c r="H419" t="s">
        <v>69</v>
      </c>
      <c r="I419" t="s">
        <v>3768</v>
      </c>
      <c r="J419" t="s">
        <v>111</v>
      </c>
      <c r="K419" t="s">
        <v>69</v>
      </c>
      <c r="L419" t="s">
        <v>69</v>
      </c>
      <c r="M419" t="s">
        <v>69</v>
      </c>
      <c r="N419" t="s">
        <v>69</v>
      </c>
      <c r="O419" t="s">
        <v>69</v>
      </c>
      <c r="P419" t="s">
        <v>69</v>
      </c>
      <c r="Q419" t="s">
        <v>69</v>
      </c>
      <c r="R419" t="s">
        <v>69</v>
      </c>
      <c r="S419" t="s">
        <v>69</v>
      </c>
      <c r="T419" t="s">
        <v>3769</v>
      </c>
      <c r="U419" t="s">
        <v>3770</v>
      </c>
      <c r="V419" t="s">
        <v>69</v>
      </c>
      <c r="W419" t="s">
        <v>69</v>
      </c>
      <c r="X419" t="s">
        <v>69</v>
      </c>
      <c r="Y419" t="s">
        <v>69</v>
      </c>
      <c r="Z419" t="s">
        <v>3771</v>
      </c>
      <c r="AA419" t="s">
        <v>3772</v>
      </c>
      <c r="AB419" t="s">
        <v>69</v>
      </c>
      <c r="AC419" t="s">
        <v>69</v>
      </c>
      <c r="AD419" t="s">
        <v>69</v>
      </c>
      <c r="AE419" t="s">
        <v>69</v>
      </c>
      <c r="AF419">
        <v>25</v>
      </c>
      <c r="AG419">
        <v>25</v>
      </c>
      <c r="AH419" t="s">
        <v>69</v>
      </c>
      <c r="AI419" t="s">
        <v>69</v>
      </c>
      <c r="AJ419" t="s">
        <v>69</v>
      </c>
      <c r="AK419" t="s">
        <v>69</v>
      </c>
      <c r="AL419" t="s">
        <v>69</v>
      </c>
      <c r="AM419" t="s">
        <v>69</v>
      </c>
      <c r="AN419" t="s">
        <v>69</v>
      </c>
      <c r="AO419" t="s">
        <v>69</v>
      </c>
      <c r="AP419" t="s">
        <v>69</v>
      </c>
      <c r="AQ419" t="s">
        <v>69</v>
      </c>
      <c r="AR419" t="s">
        <v>317</v>
      </c>
      <c r="AS419">
        <v>2012</v>
      </c>
      <c r="AT419">
        <v>39</v>
      </c>
      <c r="AU419">
        <v>6</v>
      </c>
      <c r="AV419" t="s">
        <v>69</v>
      </c>
      <c r="AW419" t="s">
        <v>69</v>
      </c>
      <c r="AX419" t="s">
        <v>69</v>
      </c>
      <c r="AY419" t="s">
        <v>69</v>
      </c>
      <c r="AZ419">
        <v>1024</v>
      </c>
      <c r="BA419">
        <v>1040</v>
      </c>
      <c r="BB419" t="s">
        <v>69</v>
      </c>
      <c r="BC419" t="s">
        <v>3773</v>
      </c>
      <c r="BD419" t="s">
        <v>69</v>
      </c>
      <c r="BE419" t="s">
        <v>69</v>
      </c>
      <c r="BF419" t="s">
        <v>69</v>
      </c>
      <c r="BG419" t="s">
        <v>69</v>
      </c>
      <c r="BH419" t="s">
        <v>69</v>
      </c>
      <c r="BI419" t="s">
        <v>69</v>
      </c>
      <c r="BJ419" t="s">
        <v>3774</v>
      </c>
      <c r="BK419" t="s">
        <v>69</v>
      </c>
      <c r="BL419" t="s">
        <v>749</v>
      </c>
      <c r="BM419" t="s">
        <v>69</v>
      </c>
      <c r="BN419" t="s">
        <v>69</v>
      </c>
      <c r="BO419" t="s">
        <v>69</v>
      </c>
      <c r="BP419" t="s">
        <v>69</v>
      </c>
    </row>
    <row r="420" spans="1:68" x14ac:dyDescent="0.25">
      <c r="A420" t="s">
        <v>67</v>
      </c>
      <c r="B420" t="s">
        <v>3775</v>
      </c>
      <c r="C420" t="s">
        <v>69</v>
      </c>
      <c r="D420" t="s">
        <v>69</v>
      </c>
      <c r="E420" t="s">
        <v>69</v>
      </c>
      <c r="F420" t="s">
        <v>3776</v>
      </c>
      <c r="G420" t="s">
        <v>69</v>
      </c>
      <c r="H420" t="s">
        <v>69</v>
      </c>
      <c r="I420" t="s">
        <v>3777</v>
      </c>
      <c r="J420" t="s">
        <v>206</v>
      </c>
      <c r="K420" t="s">
        <v>69</v>
      </c>
      <c r="L420" t="s">
        <v>69</v>
      </c>
      <c r="M420" t="s">
        <v>69</v>
      </c>
      <c r="N420" t="s">
        <v>69</v>
      </c>
      <c r="O420" t="s">
        <v>69</v>
      </c>
      <c r="P420" t="s">
        <v>69</v>
      </c>
      <c r="Q420" t="s">
        <v>69</v>
      </c>
      <c r="R420" t="s">
        <v>69</v>
      </c>
      <c r="S420" t="s">
        <v>69</v>
      </c>
      <c r="T420" t="s">
        <v>3778</v>
      </c>
      <c r="U420" t="s">
        <v>3779</v>
      </c>
      <c r="V420" t="s">
        <v>69</v>
      </c>
      <c r="W420" t="s">
        <v>69</v>
      </c>
      <c r="X420" t="s">
        <v>69</v>
      </c>
      <c r="Y420" t="s">
        <v>69</v>
      </c>
      <c r="Z420" t="s">
        <v>69</v>
      </c>
      <c r="AA420" t="s">
        <v>69</v>
      </c>
      <c r="AB420" t="s">
        <v>69</v>
      </c>
      <c r="AC420" t="s">
        <v>69</v>
      </c>
      <c r="AD420" t="s">
        <v>69</v>
      </c>
      <c r="AE420" t="s">
        <v>69</v>
      </c>
      <c r="AF420">
        <v>10</v>
      </c>
      <c r="AG420">
        <v>10</v>
      </c>
      <c r="AH420" t="s">
        <v>69</v>
      </c>
      <c r="AI420" t="s">
        <v>69</v>
      </c>
      <c r="AJ420" t="s">
        <v>69</v>
      </c>
      <c r="AK420" t="s">
        <v>69</v>
      </c>
      <c r="AL420" t="s">
        <v>69</v>
      </c>
      <c r="AM420" t="s">
        <v>69</v>
      </c>
      <c r="AN420" t="s">
        <v>69</v>
      </c>
      <c r="AO420" t="s">
        <v>69</v>
      </c>
      <c r="AP420" t="s">
        <v>69</v>
      </c>
      <c r="AQ420" t="s">
        <v>69</v>
      </c>
      <c r="AR420" t="s">
        <v>317</v>
      </c>
      <c r="AS420">
        <v>2012</v>
      </c>
      <c r="AT420">
        <v>2</v>
      </c>
      <c r="AU420">
        <v>6</v>
      </c>
      <c r="AV420" t="s">
        <v>69</v>
      </c>
      <c r="AW420" t="s">
        <v>69</v>
      </c>
      <c r="AX420" t="s">
        <v>69</v>
      </c>
      <c r="AY420" t="s">
        <v>69</v>
      </c>
      <c r="AZ420">
        <v>1278</v>
      </c>
      <c r="BA420">
        <v>1295</v>
      </c>
      <c r="BB420" t="s">
        <v>69</v>
      </c>
      <c r="BC420" t="s">
        <v>3780</v>
      </c>
      <c r="BD420" t="s">
        <v>69</v>
      </c>
      <c r="BE420" t="s">
        <v>69</v>
      </c>
      <c r="BF420" t="s">
        <v>69</v>
      </c>
      <c r="BG420" t="s">
        <v>69</v>
      </c>
      <c r="BH420" t="s">
        <v>69</v>
      </c>
      <c r="BI420" t="s">
        <v>69</v>
      </c>
      <c r="BJ420" t="s">
        <v>3781</v>
      </c>
      <c r="BK420">
        <v>22833800</v>
      </c>
      <c r="BL420" t="s">
        <v>88</v>
      </c>
      <c r="BM420" t="s">
        <v>69</v>
      </c>
      <c r="BN420" t="s">
        <v>69</v>
      </c>
      <c r="BO420" t="s">
        <v>69</v>
      </c>
      <c r="BP420" t="s">
        <v>69</v>
      </c>
    </row>
    <row r="421" spans="1:68" x14ac:dyDescent="0.25">
      <c r="A421" t="s">
        <v>67</v>
      </c>
      <c r="B421" t="s">
        <v>3782</v>
      </c>
      <c r="C421" t="s">
        <v>69</v>
      </c>
      <c r="D421" t="s">
        <v>69</v>
      </c>
      <c r="E421" t="s">
        <v>69</v>
      </c>
      <c r="F421" t="s">
        <v>3783</v>
      </c>
      <c r="G421" t="s">
        <v>69</v>
      </c>
      <c r="H421" t="s">
        <v>69</v>
      </c>
      <c r="I421" t="s">
        <v>3784</v>
      </c>
      <c r="J421" t="s">
        <v>72</v>
      </c>
      <c r="K421" t="s">
        <v>69</v>
      </c>
      <c r="L421" t="s">
        <v>69</v>
      </c>
      <c r="M421" t="s">
        <v>69</v>
      </c>
      <c r="N421" t="s">
        <v>69</v>
      </c>
      <c r="O421" t="s">
        <v>69</v>
      </c>
      <c r="P421" t="s">
        <v>69</v>
      </c>
      <c r="Q421" t="s">
        <v>69</v>
      </c>
      <c r="R421" t="s">
        <v>69</v>
      </c>
      <c r="S421" t="s">
        <v>69</v>
      </c>
      <c r="T421" t="s">
        <v>3785</v>
      </c>
      <c r="U421" t="s">
        <v>3786</v>
      </c>
      <c r="V421" t="s">
        <v>69</v>
      </c>
      <c r="W421" t="s">
        <v>69</v>
      </c>
      <c r="X421" t="s">
        <v>69</v>
      </c>
      <c r="Y421" t="s">
        <v>69</v>
      </c>
      <c r="Z421" t="s">
        <v>3787</v>
      </c>
      <c r="AA421" t="s">
        <v>3788</v>
      </c>
      <c r="AB421" t="s">
        <v>69</v>
      </c>
      <c r="AC421" t="s">
        <v>69</v>
      </c>
      <c r="AD421" t="s">
        <v>69</v>
      </c>
      <c r="AE421" t="s">
        <v>69</v>
      </c>
      <c r="AF421">
        <v>30</v>
      </c>
      <c r="AG421">
        <v>32</v>
      </c>
      <c r="AH421" t="s">
        <v>69</v>
      </c>
      <c r="AI421" t="s">
        <v>69</v>
      </c>
      <c r="AJ421" t="s">
        <v>69</v>
      </c>
      <c r="AK421" t="s">
        <v>69</v>
      </c>
      <c r="AL421" t="s">
        <v>69</v>
      </c>
      <c r="AM421" t="s">
        <v>69</v>
      </c>
      <c r="AN421" t="s">
        <v>69</v>
      </c>
      <c r="AO421" t="s">
        <v>69</v>
      </c>
      <c r="AP421" t="s">
        <v>69</v>
      </c>
      <c r="AQ421" t="s">
        <v>69</v>
      </c>
      <c r="AR421" t="s">
        <v>317</v>
      </c>
      <c r="AS421">
        <v>2012</v>
      </c>
      <c r="AT421">
        <v>21</v>
      </c>
      <c r="AU421">
        <v>12</v>
      </c>
      <c r="AV421" t="s">
        <v>69</v>
      </c>
      <c r="AW421" t="s">
        <v>69</v>
      </c>
      <c r="AX421" t="s">
        <v>69</v>
      </c>
      <c r="AY421" t="s">
        <v>69</v>
      </c>
      <c r="AZ421">
        <v>2863</v>
      </c>
      <c r="BA421">
        <v>2876</v>
      </c>
      <c r="BB421" t="s">
        <v>69</v>
      </c>
      <c r="BC421" t="s">
        <v>3789</v>
      </c>
      <c r="BD421" t="s">
        <v>69</v>
      </c>
      <c r="BE421" t="s">
        <v>69</v>
      </c>
      <c r="BF421" t="s">
        <v>69</v>
      </c>
      <c r="BG421" t="s">
        <v>69</v>
      </c>
      <c r="BH421" t="s">
        <v>69</v>
      </c>
      <c r="BI421" t="s">
        <v>69</v>
      </c>
      <c r="BJ421" t="s">
        <v>3790</v>
      </c>
      <c r="BK421">
        <v>22548276</v>
      </c>
      <c r="BL421" t="s">
        <v>69</v>
      </c>
      <c r="BM421" t="s">
        <v>69</v>
      </c>
      <c r="BN421" t="s">
        <v>69</v>
      </c>
      <c r="BO421" t="s">
        <v>69</v>
      </c>
      <c r="BP421" t="s">
        <v>69</v>
      </c>
    </row>
    <row r="422" spans="1:68" x14ac:dyDescent="0.25">
      <c r="A422" t="s">
        <v>67</v>
      </c>
      <c r="B422" t="s">
        <v>3791</v>
      </c>
      <c r="C422" t="s">
        <v>69</v>
      </c>
      <c r="D422" t="s">
        <v>69</v>
      </c>
      <c r="E422" t="s">
        <v>69</v>
      </c>
      <c r="F422" t="s">
        <v>3792</v>
      </c>
      <c r="G422" t="s">
        <v>69</v>
      </c>
      <c r="H422" t="s">
        <v>69</v>
      </c>
      <c r="I422" t="s">
        <v>3793</v>
      </c>
      <c r="J422" t="s">
        <v>1267</v>
      </c>
      <c r="K422" t="s">
        <v>69</v>
      </c>
      <c r="L422" t="s">
        <v>69</v>
      </c>
      <c r="M422" t="s">
        <v>69</v>
      </c>
      <c r="N422" t="s">
        <v>69</v>
      </c>
      <c r="O422" t="s">
        <v>69</v>
      </c>
      <c r="P422" t="s">
        <v>69</v>
      </c>
      <c r="Q422" t="s">
        <v>69</v>
      </c>
      <c r="R422" t="s">
        <v>69</v>
      </c>
      <c r="S422" t="s">
        <v>69</v>
      </c>
      <c r="T422" t="s">
        <v>69</v>
      </c>
      <c r="U422" t="s">
        <v>3794</v>
      </c>
      <c r="V422" t="s">
        <v>69</v>
      </c>
      <c r="W422" t="s">
        <v>69</v>
      </c>
      <c r="X422" t="s">
        <v>69</v>
      </c>
      <c r="Y422" t="s">
        <v>69</v>
      </c>
      <c r="Z422" t="s">
        <v>3795</v>
      </c>
      <c r="AA422" t="s">
        <v>3796</v>
      </c>
      <c r="AB422" t="s">
        <v>69</v>
      </c>
      <c r="AC422" t="s">
        <v>69</v>
      </c>
      <c r="AD422" t="s">
        <v>69</v>
      </c>
      <c r="AE422" t="s">
        <v>69</v>
      </c>
      <c r="AF422">
        <v>29</v>
      </c>
      <c r="AG422">
        <v>30</v>
      </c>
      <c r="AH422" t="s">
        <v>69</v>
      </c>
      <c r="AI422" t="s">
        <v>69</v>
      </c>
      <c r="AJ422" t="s">
        <v>69</v>
      </c>
      <c r="AK422" t="s">
        <v>69</v>
      </c>
      <c r="AL422" t="s">
        <v>69</v>
      </c>
      <c r="AM422" t="s">
        <v>69</v>
      </c>
      <c r="AN422" t="s">
        <v>69</v>
      </c>
      <c r="AO422" t="s">
        <v>69</v>
      </c>
      <c r="AP422" t="s">
        <v>69</v>
      </c>
      <c r="AQ422" t="s">
        <v>69</v>
      </c>
      <c r="AR422" t="s">
        <v>3797</v>
      </c>
      <c r="AS422">
        <v>2012</v>
      </c>
      <c r="AT422">
        <v>7</v>
      </c>
      <c r="AU422">
        <v>5</v>
      </c>
      <c r="AV422" t="s">
        <v>69</v>
      </c>
      <c r="AW422" t="s">
        <v>69</v>
      </c>
      <c r="AX422" t="s">
        <v>69</v>
      </c>
      <c r="AY422" t="s">
        <v>69</v>
      </c>
      <c r="AZ422" t="s">
        <v>69</v>
      </c>
      <c r="BA422" t="s">
        <v>69</v>
      </c>
      <c r="BB422" t="s">
        <v>3798</v>
      </c>
      <c r="BC422" t="s">
        <v>3799</v>
      </c>
      <c r="BD422" t="s">
        <v>69</v>
      </c>
      <c r="BE422" t="s">
        <v>69</v>
      </c>
      <c r="BF422" t="s">
        <v>69</v>
      </c>
      <c r="BG422" t="s">
        <v>69</v>
      </c>
      <c r="BH422" t="s">
        <v>69</v>
      </c>
      <c r="BI422" t="s">
        <v>69</v>
      </c>
      <c r="BJ422" t="s">
        <v>3800</v>
      </c>
      <c r="BK422">
        <v>22615869</v>
      </c>
      <c r="BL422" t="s">
        <v>88</v>
      </c>
      <c r="BM422" t="s">
        <v>69</v>
      </c>
      <c r="BN422" t="s">
        <v>69</v>
      </c>
      <c r="BO422" t="s">
        <v>69</v>
      </c>
      <c r="BP422" t="s">
        <v>69</v>
      </c>
    </row>
    <row r="423" spans="1:68" x14ac:dyDescent="0.25">
      <c r="A423" t="s">
        <v>67</v>
      </c>
      <c r="B423" t="s">
        <v>3801</v>
      </c>
      <c r="C423" t="s">
        <v>69</v>
      </c>
      <c r="D423" t="s">
        <v>69</v>
      </c>
      <c r="E423" t="s">
        <v>69</v>
      </c>
      <c r="F423" t="s">
        <v>3802</v>
      </c>
      <c r="G423" t="s">
        <v>69</v>
      </c>
      <c r="H423" t="s">
        <v>69</v>
      </c>
      <c r="I423" t="s">
        <v>3803</v>
      </c>
      <c r="J423" t="s">
        <v>111</v>
      </c>
      <c r="K423" t="s">
        <v>69</v>
      </c>
      <c r="L423" t="s">
        <v>69</v>
      </c>
      <c r="M423" t="s">
        <v>69</v>
      </c>
      <c r="N423" t="s">
        <v>69</v>
      </c>
      <c r="O423" t="s">
        <v>69</v>
      </c>
      <c r="P423" t="s">
        <v>69</v>
      </c>
      <c r="Q423" t="s">
        <v>69</v>
      </c>
      <c r="R423" t="s">
        <v>69</v>
      </c>
      <c r="S423" t="s">
        <v>69</v>
      </c>
      <c r="T423" t="s">
        <v>3804</v>
      </c>
      <c r="U423" t="s">
        <v>3805</v>
      </c>
      <c r="V423" t="s">
        <v>69</v>
      </c>
      <c r="W423" t="s">
        <v>69</v>
      </c>
      <c r="X423" t="s">
        <v>69</v>
      </c>
      <c r="Y423" t="s">
        <v>69</v>
      </c>
      <c r="Z423" t="s">
        <v>1647</v>
      </c>
      <c r="AA423" t="s">
        <v>69</v>
      </c>
      <c r="AB423" t="s">
        <v>69</v>
      </c>
      <c r="AC423" t="s">
        <v>69</v>
      </c>
      <c r="AD423" t="s">
        <v>69</v>
      </c>
      <c r="AE423" t="s">
        <v>69</v>
      </c>
      <c r="AF423">
        <v>22</v>
      </c>
      <c r="AG423">
        <v>22</v>
      </c>
      <c r="AH423" t="s">
        <v>69</v>
      </c>
      <c r="AI423" t="s">
        <v>69</v>
      </c>
      <c r="AJ423" t="s">
        <v>69</v>
      </c>
      <c r="AK423" t="s">
        <v>69</v>
      </c>
      <c r="AL423" t="s">
        <v>69</v>
      </c>
      <c r="AM423" t="s">
        <v>69</v>
      </c>
      <c r="AN423" t="s">
        <v>69</v>
      </c>
      <c r="AO423" t="s">
        <v>69</v>
      </c>
      <c r="AP423" t="s">
        <v>69</v>
      </c>
      <c r="AQ423" t="s">
        <v>69</v>
      </c>
      <c r="AR423" t="s">
        <v>361</v>
      </c>
      <c r="AS423">
        <v>2012</v>
      </c>
      <c r="AT423">
        <v>39</v>
      </c>
      <c r="AU423">
        <v>5</v>
      </c>
      <c r="AV423" t="s">
        <v>69</v>
      </c>
      <c r="AW423" t="s">
        <v>69</v>
      </c>
      <c r="AX423" t="s">
        <v>69</v>
      </c>
      <c r="AY423" t="s">
        <v>69</v>
      </c>
      <c r="AZ423">
        <v>918</v>
      </c>
      <c r="BA423">
        <v>928</v>
      </c>
      <c r="BB423" t="s">
        <v>69</v>
      </c>
      <c r="BC423" t="s">
        <v>3806</v>
      </c>
      <c r="BD423" t="s">
        <v>69</v>
      </c>
      <c r="BE423" t="s">
        <v>69</v>
      </c>
      <c r="BF423" t="s">
        <v>69</v>
      </c>
      <c r="BG423" t="s">
        <v>69</v>
      </c>
      <c r="BH423" t="s">
        <v>69</v>
      </c>
      <c r="BI423" t="s">
        <v>69</v>
      </c>
      <c r="BJ423" t="s">
        <v>3807</v>
      </c>
      <c r="BK423" t="s">
        <v>69</v>
      </c>
      <c r="BL423" t="s">
        <v>69</v>
      </c>
      <c r="BM423" t="s">
        <v>69</v>
      </c>
      <c r="BN423" t="s">
        <v>69</v>
      </c>
      <c r="BO423" t="s">
        <v>69</v>
      </c>
      <c r="BP423" t="s">
        <v>69</v>
      </c>
    </row>
    <row r="424" spans="1:68" x14ac:dyDescent="0.25">
      <c r="A424" t="s">
        <v>67</v>
      </c>
      <c r="B424" t="s">
        <v>3808</v>
      </c>
      <c r="C424" t="s">
        <v>69</v>
      </c>
      <c r="D424" t="s">
        <v>69</v>
      </c>
      <c r="E424" t="s">
        <v>69</v>
      </c>
      <c r="F424" t="s">
        <v>3809</v>
      </c>
      <c r="G424" t="s">
        <v>69</v>
      </c>
      <c r="H424" t="s">
        <v>69</v>
      </c>
      <c r="I424" t="s">
        <v>3810</v>
      </c>
      <c r="J424" t="s">
        <v>2721</v>
      </c>
      <c r="K424" t="s">
        <v>69</v>
      </c>
      <c r="L424" t="s">
        <v>69</v>
      </c>
      <c r="M424" t="s">
        <v>69</v>
      </c>
      <c r="N424" t="s">
        <v>69</v>
      </c>
      <c r="O424" t="s">
        <v>69</v>
      </c>
      <c r="P424" t="s">
        <v>69</v>
      </c>
      <c r="Q424" t="s">
        <v>69</v>
      </c>
      <c r="R424" t="s">
        <v>69</v>
      </c>
      <c r="S424" t="s">
        <v>69</v>
      </c>
      <c r="T424" t="s">
        <v>69</v>
      </c>
      <c r="U424" t="s">
        <v>3811</v>
      </c>
      <c r="V424" t="s">
        <v>69</v>
      </c>
      <c r="W424" t="s">
        <v>69</v>
      </c>
      <c r="X424" t="s">
        <v>69</v>
      </c>
      <c r="Y424" t="s">
        <v>69</v>
      </c>
      <c r="Z424" t="s">
        <v>3812</v>
      </c>
      <c r="AA424" t="s">
        <v>3813</v>
      </c>
      <c r="AB424" t="s">
        <v>69</v>
      </c>
      <c r="AC424" t="s">
        <v>69</v>
      </c>
      <c r="AD424" t="s">
        <v>69</v>
      </c>
      <c r="AE424" t="s">
        <v>69</v>
      </c>
      <c r="AF424">
        <v>141</v>
      </c>
      <c r="AG424">
        <v>145</v>
      </c>
      <c r="AH424" t="s">
        <v>69</v>
      </c>
      <c r="AI424" t="s">
        <v>69</v>
      </c>
      <c r="AJ424" t="s">
        <v>69</v>
      </c>
      <c r="AK424" t="s">
        <v>69</v>
      </c>
      <c r="AL424" t="s">
        <v>69</v>
      </c>
      <c r="AM424" t="s">
        <v>69</v>
      </c>
      <c r="AN424" t="s">
        <v>69</v>
      </c>
      <c r="AO424" t="s">
        <v>69</v>
      </c>
      <c r="AP424" t="s">
        <v>69</v>
      </c>
      <c r="AQ424" t="s">
        <v>69</v>
      </c>
      <c r="AR424" t="s">
        <v>3814</v>
      </c>
      <c r="AS424">
        <v>2012</v>
      </c>
      <c r="AT424">
        <v>336</v>
      </c>
      <c r="AU424">
        <v>6079</v>
      </c>
      <c r="AV424" t="s">
        <v>69</v>
      </c>
      <c r="AW424" t="s">
        <v>69</v>
      </c>
      <c r="AX424" t="s">
        <v>69</v>
      </c>
      <c r="AY424" t="s">
        <v>69</v>
      </c>
      <c r="AZ424">
        <v>344</v>
      </c>
      <c r="BA424">
        <v>347</v>
      </c>
      <c r="BB424" t="s">
        <v>69</v>
      </c>
      <c r="BC424" t="s">
        <v>3815</v>
      </c>
      <c r="BD424" t="s">
        <v>69</v>
      </c>
      <c r="BE424" t="s">
        <v>69</v>
      </c>
      <c r="BF424" t="s">
        <v>69</v>
      </c>
      <c r="BG424" t="s">
        <v>69</v>
      </c>
      <c r="BH424" t="s">
        <v>69</v>
      </c>
      <c r="BI424" t="s">
        <v>69</v>
      </c>
      <c r="BJ424" t="s">
        <v>3816</v>
      </c>
      <c r="BK424">
        <v>22517859</v>
      </c>
      <c r="BL424" t="s">
        <v>69</v>
      </c>
      <c r="BM424" t="s">
        <v>69</v>
      </c>
      <c r="BN424" t="s">
        <v>69</v>
      </c>
      <c r="BO424" t="s">
        <v>69</v>
      </c>
      <c r="BP424" t="s">
        <v>69</v>
      </c>
    </row>
    <row r="425" spans="1:68" x14ac:dyDescent="0.25">
      <c r="A425" t="s">
        <v>67</v>
      </c>
      <c r="B425" t="s">
        <v>3817</v>
      </c>
      <c r="C425" t="s">
        <v>69</v>
      </c>
      <c r="D425" t="s">
        <v>69</v>
      </c>
      <c r="E425" t="s">
        <v>69</v>
      </c>
      <c r="F425" t="s">
        <v>3818</v>
      </c>
      <c r="G425" t="s">
        <v>69</v>
      </c>
      <c r="H425" t="s">
        <v>69</v>
      </c>
      <c r="I425" t="s">
        <v>3819</v>
      </c>
      <c r="J425" t="s">
        <v>72</v>
      </c>
      <c r="K425" t="s">
        <v>69</v>
      </c>
      <c r="L425" t="s">
        <v>69</v>
      </c>
      <c r="M425" t="s">
        <v>69</v>
      </c>
      <c r="N425" t="s">
        <v>69</v>
      </c>
      <c r="O425" t="s">
        <v>69</v>
      </c>
      <c r="P425" t="s">
        <v>69</v>
      </c>
      <c r="Q425" t="s">
        <v>69</v>
      </c>
      <c r="R425" t="s">
        <v>69</v>
      </c>
      <c r="S425" t="s">
        <v>69</v>
      </c>
      <c r="T425" t="s">
        <v>3820</v>
      </c>
      <c r="U425" t="s">
        <v>3821</v>
      </c>
      <c r="V425" t="s">
        <v>69</v>
      </c>
      <c r="W425" t="s">
        <v>69</v>
      </c>
      <c r="X425" t="s">
        <v>69</v>
      </c>
      <c r="Y425" t="s">
        <v>69</v>
      </c>
      <c r="Z425" t="s">
        <v>3822</v>
      </c>
      <c r="AA425" t="s">
        <v>3823</v>
      </c>
      <c r="AB425" t="s">
        <v>69</v>
      </c>
      <c r="AC425" t="s">
        <v>69</v>
      </c>
      <c r="AD425" t="s">
        <v>69</v>
      </c>
      <c r="AE425" t="s">
        <v>69</v>
      </c>
      <c r="AF425">
        <v>23</v>
      </c>
      <c r="AG425">
        <v>24</v>
      </c>
      <c r="AH425" t="s">
        <v>69</v>
      </c>
      <c r="AI425" t="s">
        <v>69</v>
      </c>
      <c r="AJ425" t="s">
        <v>69</v>
      </c>
      <c r="AK425" t="s">
        <v>69</v>
      </c>
      <c r="AL425" t="s">
        <v>69</v>
      </c>
      <c r="AM425" t="s">
        <v>69</v>
      </c>
      <c r="AN425" t="s">
        <v>69</v>
      </c>
      <c r="AO425" t="s">
        <v>69</v>
      </c>
      <c r="AP425" t="s">
        <v>69</v>
      </c>
      <c r="AQ425" t="s">
        <v>69</v>
      </c>
      <c r="AR425" t="s">
        <v>448</v>
      </c>
      <c r="AS425">
        <v>2012</v>
      </c>
      <c r="AT425">
        <v>21</v>
      </c>
      <c r="AU425">
        <v>5</v>
      </c>
      <c r="AV425" t="s">
        <v>69</v>
      </c>
      <c r="AW425" t="s">
        <v>69</v>
      </c>
      <c r="AX425" t="s">
        <v>69</v>
      </c>
      <c r="AY425" t="s">
        <v>69</v>
      </c>
      <c r="AZ425">
        <v>1175</v>
      </c>
      <c r="BA425">
        <v>1189</v>
      </c>
      <c r="BB425" t="s">
        <v>69</v>
      </c>
      <c r="BC425" t="s">
        <v>3824</v>
      </c>
      <c r="BD425" t="s">
        <v>69</v>
      </c>
      <c r="BE425" t="s">
        <v>69</v>
      </c>
      <c r="BF425" t="s">
        <v>69</v>
      </c>
      <c r="BG425" t="s">
        <v>69</v>
      </c>
      <c r="BH425" t="s">
        <v>69</v>
      </c>
      <c r="BI425" t="s">
        <v>69</v>
      </c>
      <c r="BJ425" t="s">
        <v>3825</v>
      </c>
      <c r="BK425">
        <v>22260276</v>
      </c>
      <c r="BL425" t="s">
        <v>69</v>
      </c>
      <c r="BM425" t="s">
        <v>69</v>
      </c>
      <c r="BN425" t="s">
        <v>69</v>
      </c>
      <c r="BO425" t="s">
        <v>69</v>
      </c>
      <c r="BP425" t="s">
        <v>69</v>
      </c>
    </row>
    <row r="426" spans="1:68" x14ac:dyDescent="0.25">
      <c r="A426" t="s">
        <v>67</v>
      </c>
      <c r="B426" t="s">
        <v>3826</v>
      </c>
      <c r="C426" t="s">
        <v>69</v>
      </c>
      <c r="D426" t="s">
        <v>69</v>
      </c>
      <c r="E426" t="s">
        <v>69</v>
      </c>
      <c r="F426" t="s">
        <v>3827</v>
      </c>
      <c r="G426" t="s">
        <v>69</v>
      </c>
      <c r="H426" t="s">
        <v>69</v>
      </c>
      <c r="I426" t="s">
        <v>3828</v>
      </c>
      <c r="J426" t="s">
        <v>111</v>
      </c>
      <c r="K426" t="s">
        <v>69</v>
      </c>
      <c r="L426" t="s">
        <v>69</v>
      </c>
      <c r="M426" t="s">
        <v>69</v>
      </c>
      <c r="N426" t="s">
        <v>69</v>
      </c>
      <c r="O426" t="s">
        <v>69</v>
      </c>
      <c r="P426" t="s">
        <v>69</v>
      </c>
      <c r="Q426" t="s">
        <v>69</v>
      </c>
      <c r="R426" t="s">
        <v>69</v>
      </c>
      <c r="S426" t="s">
        <v>69</v>
      </c>
      <c r="T426" t="s">
        <v>3829</v>
      </c>
      <c r="U426" t="s">
        <v>3830</v>
      </c>
      <c r="V426" t="s">
        <v>69</v>
      </c>
      <c r="W426" t="s">
        <v>69</v>
      </c>
      <c r="X426" t="s">
        <v>69</v>
      </c>
      <c r="Y426" t="s">
        <v>69</v>
      </c>
      <c r="Z426" t="s">
        <v>3831</v>
      </c>
      <c r="AA426" t="s">
        <v>3832</v>
      </c>
      <c r="AB426" t="s">
        <v>69</v>
      </c>
      <c r="AC426" t="s">
        <v>69</v>
      </c>
      <c r="AD426" t="s">
        <v>69</v>
      </c>
      <c r="AE426" t="s">
        <v>69</v>
      </c>
      <c r="AF426">
        <v>14</v>
      </c>
      <c r="AG426">
        <v>14</v>
      </c>
      <c r="AH426" t="s">
        <v>69</v>
      </c>
      <c r="AI426" t="s">
        <v>69</v>
      </c>
      <c r="AJ426" t="s">
        <v>69</v>
      </c>
      <c r="AK426" t="s">
        <v>69</v>
      </c>
      <c r="AL426" t="s">
        <v>69</v>
      </c>
      <c r="AM426" t="s">
        <v>69</v>
      </c>
      <c r="AN426" t="s">
        <v>69</v>
      </c>
      <c r="AO426" t="s">
        <v>69</v>
      </c>
      <c r="AP426" t="s">
        <v>69</v>
      </c>
      <c r="AQ426" t="s">
        <v>69</v>
      </c>
      <c r="AR426" t="s">
        <v>466</v>
      </c>
      <c r="AS426">
        <v>2012</v>
      </c>
      <c r="AT426">
        <v>39</v>
      </c>
      <c r="AU426">
        <v>2</v>
      </c>
      <c r="AV426" t="s">
        <v>69</v>
      </c>
      <c r="AW426" t="s">
        <v>69</v>
      </c>
      <c r="AX426" t="s">
        <v>69</v>
      </c>
      <c r="AY426" t="s">
        <v>69</v>
      </c>
      <c r="AZ426">
        <v>408</v>
      </c>
      <c r="BA426">
        <v>420</v>
      </c>
      <c r="BB426" t="s">
        <v>69</v>
      </c>
      <c r="BC426" t="s">
        <v>3833</v>
      </c>
      <c r="BD426" t="s">
        <v>69</v>
      </c>
      <c r="BE426" t="s">
        <v>69</v>
      </c>
      <c r="BF426" t="s">
        <v>69</v>
      </c>
      <c r="BG426" t="s">
        <v>69</v>
      </c>
      <c r="BH426" t="s">
        <v>69</v>
      </c>
      <c r="BI426" t="s">
        <v>69</v>
      </c>
      <c r="BJ426" t="s">
        <v>3834</v>
      </c>
      <c r="BK426" t="s">
        <v>69</v>
      </c>
      <c r="BL426" t="s">
        <v>69</v>
      </c>
      <c r="BM426" t="s">
        <v>69</v>
      </c>
      <c r="BN426" t="s">
        <v>69</v>
      </c>
      <c r="BO426" t="s">
        <v>69</v>
      </c>
      <c r="BP426" t="s">
        <v>69</v>
      </c>
    </row>
    <row r="427" spans="1:68" x14ac:dyDescent="0.25">
      <c r="A427" t="s">
        <v>67</v>
      </c>
      <c r="B427" t="s">
        <v>3835</v>
      </c>
      <c r="C427" t="s">
        <v>69</v>
      </c>
      <c r="D427" t="s">
        <v>69</v>
      </c>
      <c r="E427" t="s">
        <v>69</v>
      </c>
      <c r="F427" t="s">
        <v>3836</v>
      </c>
      <c r="G427" t="s">
        <v>69</v>
      </c>
      <c r="H427" t="s">
        <v>69</v>
      </c>
      <c r="I427" t="s">
        <v>3837</v>
      </c>
      <c r="J427" t="s">
        <v>332</v>
      </c>
      <c r="K427" t="s">
        <v>69</v>
      </c>
      <c r="L427" t="s">
        <v>69</v>
      </c>
      <c r="M427" t="s">
        <v>69</v>
      </c>
      <c r="N427" t="s">
        <v>69</v>
      </c>
      <c r="O427" t="s">
        <v>69</v>
      </c>
      <c r="P427" t="s">
        <v>69</v>
      </c>
      <c r="Q427" t="s">
        <v>69</v>
      </c>
      <c r="R427" t="s">
        <v>69</v>
      </c>
      <c r="S427" t="s">
        <v>69</v>
      </c>
      <c r="T427" t="s">
        <v>3838</v>
      </c>
      <c r="U427" t="s">
        <v>3839</v>
      </c>
      <c r="V427" t="s">
        <v>69</v>
      </c>
      <c r="W427" t="s">
        <v>69</v>
      </c>
      <c r="X427" t="s">
        <v>69</v>
      </c>
      <c r="Y427" t="s">
        <v>69</v>
      </c>
      <c r="Z427" t="s">
        <v>3840</v>
      </c>
      <c r="AA427" t="s">
        <v>3841</v>
      </c>
      <c r="AB427" t="s">
        <v>69</v>
      </c>
      <c r="AC427" t="s">
        <v>69</v>
      </c>
      <c r="AD427" t="s">
        <v>69</v>
      </c>
      <c r="AE427" t="s">
        <v>69</v>
      </c>
      <c r="AF427">
        <v>62</v>
      </c>
      <c r="AG427">
        <v>65</v>
      </c>
      <c r="AH427" t="s">
        <v>69</v>
      </c>
      <c r="AI427" t="s">
        <v>69</v>
      </c>
      <c r="AJ427" t="s">
        <v>69</v>
      </c>
      <c r="AK427" t="s">
        <v>69</v>
      </c>
      <c r="AL427" t="s">
        <v>69</v>
      </c>
      <c r="AM427" t="s">
        <v>69</v>
      </c>
      <c r="AN427" t="s">
        <v>69</v>
      </c>
      <c r="AO427" t="s">
        <v>69</v>
      </c>
      <c r="AP427" t="s">
        <v>69</v>
      </c>
      <c r="AQ427" t="s">
        <v>69</v>
      </c>
      <c r="AR427" t="s">
        <v>75</v>
      </c>
      <c r="AS427">
        <v>2012</v>
      </c>
      <c r="AT427">
        <v>62</v>
      </c>
      <c r="AU427">
        <v>1</v>
      </c>
      <c r="AV427" t="s">
        <v>69</v>
      </c>
      <c r="AW427" t="s">
        <v>69</v>
      </c>
      <c r="AX427" t="s">
        <v>69</v>
      </c>
      <c r="AY427" t="s">
        <v>69</v>
      </c>
      <c r="AZ427">
        <v>397</v>
      </c>
      <c r="BA427">
        <v>406</v>
      </c>
      <c r="BB427" t="s">
        <v>69</v>
      </c>
      <c r="BC427" t="s">
        <v>3842</v>
      </c>
      <c r="BD427" t="s">
        <v>69</v>
      </c>
      <c r="BE427" t="s">
        <v>69</v>
      </c>
      <c r="BF427" t="s">
        <v>69</v>
      </c>
      <c r="BG427" t="s">
        <v>69</v>
      </c>
      <c r="BH427" t="s">
        <v>69</v>
      </c>
      <c r="BI427" t="s">
        <v>69</v>
      </c>
      <c r="BJ427" t="s">
        <v>3843</v>
      </c>
      <c r="BK427">
        <v>22063264</v>
      </c>
      <c r="BL427" t="s">
        <v>69</v>
      </c>
      <c r="BM427" t="s">
        <v>69</v>
      </c>
      <c r="BN427" t="s">
        <v>69</v>
      </c>
      <c r="BO427" t="s">
        <v>69</v>
      </c>
      <c r="BP427" t="s">
        <v>69</v>
      </c>
    </row>
    <row r="428" spans="1:68" x14ac:dyDescent="0.25">
      <c r="A428" t="s">
        <v>67</v>
      </c>
      <c r="B428" t="s">
        <v>3844</v>
      </c>
      <c r="C428" t="s">
        <v>69</v>
      </c>
      <c r="D428" t="s">
        <v>69</v>
      </c>
      <c r="E428" t="s">
        <v>69</v>
      </c>
      <c r="F428" t="s">
        <v>3845</v>
      </c>
      <c r="G428" t="s">
        <v>69</v>
      </c>
      <c r="H428" t="s">
        <v>69</v>
      </c>
      <c r="I428" t="s">
        <v>3846</v>
      </c>
      <c r="J428" t="s">
        <v>544</v>
      </c>
      <c r="K428" t="s">
        <v>69</v>
      </c>
      <c r="L428" t="s">
        <v>69</v>
      </c>
      <c r="M428" t="s">
        <v>69</v>
      </c>
      <c r="N428" t="s">
        <v>69</v>
      </c>
      <c r="O428" t="s">
        <v>69</v>
      </c>
      <c r="P428" t="s">
        <v>69</v>
      </c>
      <c r="Q428" t="s">
        <v>69</v>
      </c>
      <c r="R428" t="s">
        <v>69</v>
      </c>
      <c r="S428" t="s">
        <v>69</v>
      </c>
      <c r="T428" t="s">
        <v>3847</v>
      </c>
      <c r="U428" t="s">
        <v>3848</v>
      </c>
      <c r="V428" t="s">
        <v>69</v>
      </c>
      <c r="W428" t="s">
        <v>69</v>
      </c>
      <c r="X428" t="s">
        <v>69</v>
      </c>
      <c r="Y428" t="s">
        <v>69</v>
      </c>
      <c r="Z428" t="s">
        <v>3666</v>
      </c>
      <c r="AA428" t="s">
        <v>3849</v>
      </c>
      <c r="AB428" t="s">
        <v>69</v>
      </c>
      <c r="AC428" t="s">
        <v>69</v>
      </c>
      <c r="AD428" t="s">
        <v>69</v>
      </c>
      <c r="AE428" t="s">
        <v>69</v>
      </c>
      <c r="AF428">
        <v>42</v>
      </c>
      <c r="AG428">
        <v>42</v>
      </c>
      <c r="AH428" t="s">
        <v>69</v>
      </c>
      <c r="AI428" t="s">
        <v>69</v>
      </c>
      <c r="AJ428" t="s">
        <v>69</v>
      </c>
      <c r="AK428" t="s">
        <v>69</v>
      </c>
      <c r="AL428" t="s">
        <v>69</v>
      </c>
      <c r="AM428" t="s">
        <v>69</v>
      </c>
      <c r="AN428" t="s">
        <v>69</v>
      </c>
      <c r="AO428" t="s">
        <v>69</v>
      </c>
      <c r="AP428" t="s">
        <v>69</v>
      </c>
      <c r="AQ428" t="s">
        <v>69</v>
      </c>
      <c r="AR428" t="s">
        <v>75</v>
      </c>
      <c r="AS428">
        <v>2012</v>
      </c>
      <c r="AT428">
        <v>61</v>
      </c>
      <c r="AU428">
        <v>1</v>
      </c>
      <c r="AV428" t="s">
        <v>69</v>
      </c>
      <c r="AW428" t="s">
        <v>69</v>
      </c>
      <c r="AX428" t="s">
        <v>69</v>
      </c>
      <c r="AY428" t="s">
        <v>69</v>
      </c>
      <c r="AZ428">
        <v>44</v>
      </c>
      <c r="BA428">
        <v>62</v>
      </c>
      <c r="BB428" t="s">
        <v>69</v>
      </c>
      <c r="BC428" t="s">
        <v>3850</v>
      </c>
      <c r="BD428" t="s">
        <v>69</v>
      </c>
      <c r="BE428" t="s">
        <v>69</v>
      </c>
      <c r="BF428" t="s">
        <v>69</v>
      </c>
      <c r="BG428" t="s">
        <v>69</v>
      </c>
      <c r="BH428" t="s">
        <v>69</v>
      </c>
      <c r="BI428" t="s">
        <v>69</v>
      </c>
      <c r="BJ428" t="s">
        <v>3851</v>
      </c>
      <c r="BK428">
        <v>21878471</v>
      </c>
      <c r="BL428" t="s">
        <v>662</v>
      </c>
      <c r="BM428" t="s">
        <v>69</v>
      </c>
      <c r="BN428" t="s">
        <v>69</v>
      </c>
      <c r="BO428" t="s">
        <v>69</v>
      </c>
      <c r="BP428" t="s">
        <v>69</v>
      </c>
    </row>
    <row r="429" spans="1:68" x14ac:dyDescent="0.25">
      <c r="A429" t="s">
        <v>67</v>
      </c>
      <c r="B429" t="s">
        <v>3852</v>
      </c>
      <c r="C429" t="s">
        <v>69</v>
      </c>
      <c r="D429" t="s">
        <v>69</v>
      </c>
      <c r="E429" t="s">
        <v>69</v>
      </c>
      <c r="F429" t="s">
        <v>3853</v>
      </c>
      <c r="G429" t="s">
        <v>69</v>
      </c>
      <c r="H429" t="s">
        <v>69</v>
      </c>
      <c r="I429" t="s">
        <v>3854</v>
      </c>
      <c r="J429" t="s">
        <v>416</v>
      </c>
      <c r="K429" t="s">
        <v>69</v>
      </c>
      <c r="L429" t="s">
        <v>69</v>
      </c>
      <c r="M429" t="s">
        <v>69</v>
      </c>
      <c r="N429" t="s">
        <v>69</v>
      </c>
      <c r="O429" t="s">
        <v>69</v>
      </c>
      <c r="P429" t="s">
        <v>69</v>
      </c>
      <c r="Q429" t="s">
        <v>69</v>
      </c>
      <c r="R429" t="s">
        <v>69</v>
      </c>
      <c r="S429" t="s">
        <v>69</v>
      </c>
      <c r="T429" t="s">
        <v>3855</v>
      </c>
      <c r="U429" t="s">
        <v>3856</v>
      </c>
      <c r="V429" t="s">
        <v>69</v>
      </c>
      <c r="W429" t="s">
        <v>69</v>
      </c>
      <c r="X429" t="s">
        <v>69</v>
      </c>
      <c r="Y429" t="s">
        <v>69</v>
      </c>
      <c r="Z429" t="s">
        <v>3857</v>
      </c>
      <c r="AA429" t="s">
        <v>3858</v>
      </c>
      <c r="AB429" t="s">
        <v>69</v>
      </c>
      <c r="AC429" t="s">
        <v>69</v>
      </c>
      <c r="AD429" t="s">
        <v>69</v>
      </c>
      <c r="AE429" t="s">
        <v>69</v>
      </c>
      <c r="AF429">
        <v>16</v>
      </c>
      <c r="AG429">
        <v>17</v>
      </c>
      <c r="AH429" t="s">
        <v>69</v>
      </c>
      <c r="AI429" t="s">
        <v>69</v>
      </c>
      <c r="AJ429" t="s">
        <v>69</v>
      </c>
      <c r="AK429" t="s">
        <v>69</v>
      </c>
      <c r="AL429" t="s">
        <v>69</v>
      </c>
      <c r="AM429" t="s">
        <v>69</v>
      </c>
      <c r="AN429" t="s">
        <v>69</v>
      </c>
      <c r="AO429" t="s">
        <v>69</v>
      </c>
      <c r="AP429" t="s">
        <v>69</v>
      </c>
      <c r="AQ429" t="s">
        <v>69</v>
      </c>
      <c r="AR429" t="s">
        <v>75</v>
      </c>
      <c r="AS429">
        <v>2012</v>
      </c>
      <c r="AT429">
        <v>29</v>
      </c>
      <c r="AU429">
        <v>1</v>
      </c>
      <c r="AV429" t="s">
        <v>69</v>
      </c>
      <c r="AW429" t="s">
        <v>69</v>
      </c>
      <c r="AX429" t="s">
        <v>69</v>
      </c>
      <c r="AY429" t="s">
        <v>69</v>
      </c>
      <c r="AZ429">
        <v>145</v>
      </c>
      <c r="BA429">
        <v>156</v>
      </c>
      <c r="BB429" t="s">
        <v>69</v>
      </c>
      <c r="BC429" t="s">
        <v>3859</v>
      </c>
      <c r="BD429" t="s">
        <v>69</v>
      </c>
      <c r="BE429" t="s">
        <v>69</v>
      </c>
      <c r="BF429" t="s">
        <v>69</v>
      </c>
      <c r="BG429" t="s">
        <v>69</v>
      </c>
      <c r="BH429" t="s">
        <v>69</v>
      </c>
      <c r="BI429" t="s">
        <v>69</v>
      </c>
      <c r="BJ429" t="s">
        <v>3860</v>
      </c>
      <c r="BK429">
        <v>21903679</v>
      </c>
      <c r="BL429" t="s">
        <v>662</v>
      </c>
      <c r="BM429" t="s">
        <v>69</v>
      </c>
      <c r="BN429" t="s">
        <v>69</v>
      </c>
      <c r="BO429" t="s">
        <v>69</v>
      </c>
      <c r="BP429" t="s">
        <v>69</v>
      </c>
    </row>
    <row r="430" spans="1:68" x14ac:dyDescent="0.25">
      <c r="A430" t="s">
        <v>67</v>
      </c>
      <c r="B430" t="s">
        <v>3861</v>
      </c>
      <c r="C430" t="s">
        <v>69</v>
      </c>
      <c r="D430" t="s">
        <v>69</v>
      </c>
      <c r="E430" t="s">
        <v>69</v>
      </c>
      <c r="F430" t="s">
        <v>3862</v>
      </c>
      <c r="G430" t="s">
        <v>69</v>
      </c>
      <c r="H430" t="s">
        <v>69</v>
      </c>
      <c r="I430" t="s">
        <v>3863</v>
      </c>
      <c r="J430" t="s">
        <v>1031</v>
      </c>
      <c r="K430" t="s">
        <v>69</v>
      </c>
      <c r="L430" t="s">
        <v>69</v>
      </c>
      <c r="M430" t="s">
        <v>69</v>
      </c>
      <c r="N430" t="s">
        <v>69</v>
      </c>
      <c r="O430" t="s">
        <v>69</v>
      </c>
      <c r="P430" t="s">
        <v>69</v>
      </c>
      <c r="Q430" t="s">
        <v>69</v>
      </c>
      <c r="R430" t="s">
        <v>69</v>
      </c>
      <c r="S430" t="s">
        <v>69</v>
      </c>
      <c r="T430" t="s">
        <v>3864</v>
      </c>
      <c r="U430" t="s">
        <v>3865</v>
      </c>
      <c r="V430" t="s">
        <v>69</v>
      </c>
      <c r="W430" t="s">
        <v>69</v>
      </c>
      <c r="X430" t="s">
        <v>69</v>
      </c>
      <c r="Y430" t="s">
        <v>69</v>
      </c>
      <c r="Z430" t="s">
        <v>3866</v>
      </c>
      <c r="AA430" t="s">
        <v>3867</v>
      </c>
      <c r="AB430" t="s">
        <v>69</v>
      </c>
      <c r="AC430" t="s">
        <v>69</v>
      </c>
      <c r="AD430" t="s">
        <v>69</v>
      </c>
      <c r="AE430" t="s">
        <v>69</v>
      </c>
      <c r="AF430">
        <v>13</v>
      </c>
      <c r="AG430">
        <v>13</v>
      </c>
      <c r="AH430" t="s">
        <v>69</v>
      </c>
      <c r="AI430" t="s">
        <v>69</v>
      </c>
      <c r="AJ430" t="s">
        <v>69</v>
      </c>
      <c r="AK430" t="s">
        <v>69</v>
      </c>
      <c r="AL430" t="s">
        <v>69</v>
      </c>
      <c r="AM430" t="s">
        <v>69</v>
      </c>
      <c r="AN430" t="s">
        <v>69</v>
      </c>
      <c r="AO430" t="s">
        <v>69</v>
      </c>
      <c r="AP430" t="s">
        <v>69</v>
      </c>
      <c r="AQ430" t="s">
        <v>69</v>
      </c>
      <c r="AR430" t="s">
        <v>75</v>
      </c>
      <c r="AS430">
        <v>2012</v>
      </c>
      <c r="AT430">
        <v>105</v>
      </c>
      <c r="AU430">
        <v>1</v>
      </c>
      <c r="AV430" t="s">
        <v>69</v>
      </c>
      <c r="AW430" t="s">
        <v>69</v>
      </c>
      <c r="AX430" t="s">
        <v>69</v>
      </c>
      <c r="AY430" t="s">
        <v>69</v>
      </c>
      <c r="AZ430">
        <v>131</v>
      </c>
      <c r="BA430">
        <v>145</v>
      </c>
      <c r="BB430" t="s">
        <v>69</v>
      </c>
      <c r="BC430" t="s">
        <v>3868</v>
      </c>
      <c r="BD430" t="s">
        <v>69</v>
      </c>
      <c r="BE430" t="s">
        <v>69</v>
      </c>
      <c r="BF430" t="s">
        <v>69</v>
      </c>
      <c r="BG430" t="s">
        <v>69</v>
      </c>
      <c r="BH430" t="s">
        <v>69</v>
      </c>
      <c r="BI430" t="s">
        <v>69</v>
      </c>
      <c r="BJ430" t="s">
        <v>3869</v>
      </c>
      <c r="BK430" t="s">
        <v>69</v>
      </c>
      <c r="BL430" t="s">
        <v>524</v>
      </c>
      <c r="BM430" t="s">
        <v>69</v>
      </c>
      <c r="BN430" t="s">
        <v>69</v>
      </c>
      <c r="BO430" t="s">
        <v>69</v>
      </c>
      <c r="BP430" t="s">
        <v>69</v>
      </c>
    </row>
    <row r="431" spans="1:68" x14ac:dyDescent="0.25">
      <c r="A431" t="s">
        <v>67</v>
      </c>
      <c r="B431" t="s">
        <v>3870</v>
      </c>
      <c r="C431" t="s">
        <v>69</v>
      </c>
      <c r="D431" t="s">
        <v>69</v>
      </c>
      <c r="E431" t="s">
        <v>69</v>
      </c>
      <c r="F431" t="s">
        <v>3871</v>
      </c>
      <c r="G431" t="s">
        <v>69</v>
      </c>
      <c r="H431" t="s">
        <v>69</v>
      </c>
      <c r="I431" t="s">
        <v>3872</v>
      </c>
      <c r="J431" t="s">
        <v>707</v>
      </c>
      <c r="K431" t="s">
        <v>69</v>
      </c>
      <c r="L431" t="s">
        <v>69</v>
      </c>
      <c r="M431" t="s">
        <v>69</v>
      </c>
      <c r="N431" t="s">
        <v>69</v>
      </c>
      <c r="O431" t="s">
        <v>69</v>
      </c>
      <c r="P431" t="s">
        <v>69</v>
      </c>
      <c r="Q431" t="s">
        <v>69</v>
      </c>
      <c r="R431" t="s">
        <v>69</v>
      </c>
      <c r="S431" t="s">
        <v>69</v>
      </c>
      <c r="T431" t="s">
        <v>3873</v>
      </c>
      <c r="U431" t="s">
        <v>3874</v>
      </c>
      <c r="V431" t="s">
        <v>69</v>
      </c>
      <c r="W431" t="s">
        <v>69</v>
      </c>
      <c r="X431" t="s">
        <v>69</v>
      </c>
      <c r="Y431" t="s">
        <v>69</v>
      </c>
      <c r="Z431" t="s">
        <v>3875</v>
      </c>
      <c r="AA431" t="s">
        <v>3876</v>
      </c>
      <c r="AB431" t="s">
        <v>69</v>
      </c>
      <c r="AC431" t="s">
        <v>69</v>
      </c>
      <c r="AD431" t="s">
        <v>69</v>
      </c>
      <c r="AE431" t="s">
        <v>69</v>
      </c>
      <c r="AF431">
        <v>23</v>
      </c>
      <c r="AG431">
        <v>24</v>
      </c>
      <c r="AH431" t="s">
        <v>69</v>
      </c>
      <c r="AI431" t="s">
        <v>69</v>
      </c>
      <c r="AJ431" t="s">
        <v>69</v>
      </c>
      <c r="AK431" t="s">
        <v>69</v>
      </c>
      <c r="AL431" t="s">
        <v>69</v>
      </c>
      <c r="AM431" t="s">
        <v>69</v>
      </c>
      <c r="AN431" t="s">
        <v>69</v>
      </c>
      <c r="AO431" t="s">
        <v>69</v>
      </c>
      <c r="AP431" t="s">
        <v>69</v>
      </c>
      <c r="AQ431" t="s">
        <v>69</v>
      </c>
      <c r="AR431" t="s">
        <v>3877</v>
      </c>
      <c r="AS431">
        <v>2012</v>
      </c>
      <c r="AT431">
        <v>103</v>
      </c>
      <c r="AU431">
        <v>1</v>
      </c>
      <c r="AV431" t="s">
        <v>69</v>
      </c>
      <c r="AW431" t="s">
        <v>69</v>
      </c>
      <c r="AX431" t="s">
        <v>69</v>
      </c>
      <c r="AY431" t="s">
        <v>69</v>
      </c>
      <c r="AZ431">
        <v>55</v>
      </c>
      <c r="BA431">
        <v>63</v>
      </c>
      <c r="BB431" t="s">
        <v>69</v>
      </c>
      <c r="BC431" t="s">
        <v>3878</v>
      </c>
      <c r="BD431" t="s">
        <v>69</v>
      </c>
      <c r="BE431" t="s">
        <v>69</v>
      </c>
      <c r="BF431" t="s">
        <v>69</v>
      </c>
      <c r="BG431" t="s">
        <v>69</v>
      </c>
      <c r="BH431" t="s">
        <v>69</v>
      </c>
      <c r="BI431" t="s">
        <v>69</v>
      </c>
      <c r="BJ431" t="s">
        <v>3879</v>
      </c>
      <c r="BK431">
        <v>22071313</v>
      </c>
      <c r="BL431" t="s">
        <v>524</v>
      </c>
      <c r="BM431" t="s">
        <v>69</v>
      </c>
      <c r="BN431" t="s">
        <v>69</v>
      </c>
      <c r="BO431" t="s">
        <v>69</v>
      </c>
      <c r="BP431" t="s">
        <v>69</v>
      </c>
    </row>
    <row r="432" spans="1:68" x14ac:dyDescent="0.25">
      <c r="A432" t="s">
        <v>67</v>
      </c>
      <c r="B432" t="s">
        <v>3880</v>
      </c>
      <c r="C432" t="s">
        <v>69</v>
      </c>
      <c r="D432" t="s">
        <v>69</v>
      </c>
      <c r="E432" t="s">
        <v>69</v>
      </c>
      <c r="F432" t="s">
        <v>3881</v>
      </c>
      <c r="G432" t="s">
        <v>69</v>
      </c>
      <c r="H432" t="s">
        <v>69</v>
      </c>
      <c r="I432" t="s">
        <v>3882</v>
      </c>
      <c r="J432" t="s">
        <v>3883</v>
      </c>
      <c r="K432" t="s">
        <v>69</v>
      </c>
      <c r="L432" t="s">
        <v>69</v>
      </c>
      <c r="M432" t="s">
        <v>69</v>
      </c>
      <c r="N432" t="s">
        <v>69</v>
      </c>
      <c r="O432" t="s">
        <v>69</v>
      </c>
      <c r="P432" t="s">
        <v>69</v>
      </c>
      <c r="Q432" t="s">
        <v>69</v>
      </c>
      <c r="R432" t="s">
        <v>69</v>
      </c>
      <c r="S432" t="s">
        <v>69</v>
      </c>
      <c r="T432" t="s">
        <v>3884</v>
      </c>
      <c r="U432" t="s">
        <v>3885</v>
      </c>
      <c r="V432" t="s">
        <v>69</v>
      </c>
      <c r="W432" t="s">
        <v>69</v>
      </c>
      <c r="X432" t="s">
        <v>69</v>
      </c>
      <c r="Y432" t="s">
        <v>69</v>
      </c>
      <c r="Z432" t="s">
        <v>69</v>
      </c>
      <c r="AA432" t="s">
        <v>69</v>
      </c>
      <c r="AB432" t="s">
        <v>69</v>
      </c>
      <c r="AC432" t="s">
        <v>69</v>
      </c>
      <c r="AD432" t="s">
        <v>69</v>
      </c>
      <c r="AE432" t="s">
        <v>69</v>
      </c>
      <c r="AF432">
        <v>2</v>
      </c>
      <c r="AG432">
        <v>2</v>
      </c>
      <c r="AH432" t="s">
        <v>69</v>
      </c>
      <c r="AI432" t="s">
        <v>69</v>
      </c>
      <c r="AJ432" t="s">
        <v>69</v>
      </c>
      <c r="AK432" t="s">
        <v>69</v>
      </c>
      <c r="AL432" t="s">
        <v>69</v>
      </c>
      <c r="AM432" t="s">
        <v>69</v>
      </c>
      <c r="AN432" t="s">
        <v>69</v>
      </c>
      <c r="AO432" t="s">
        <v>69</v>
      </c>
      <c r="AP432" t="s">
        <v>69</v>
      </c>
      <c r="AQ432" t="s">
        <v>69</v>
      </c>
      <c r="AR432" t="s">
        <v>69</v>
      </c>
      <c r="AS432">
        <v>2012</v>
      </c>
      <c r="AT432">
        <v>7</v>
      </c>
      <c r="AU432">
        <v>4</v>
      </c>
      <c r="AV432" t="s">
        <v>69</v>
      </c>
      <c r="AW432" t="s">
        <v>69</v>
      </c>
      <c r="AX432" t="s">
        <v>69</v>
      </c>
      <c r="AY432" t="s">
        <v>69</v>
      </c>
      <c r="AZ432">
        <v>917</v>
      </c>
      <c r="BA432">
        <v>973</v>
      </c>
      <c r="BB432" t="s">
        <v>69</v>
      </c>
      <c r="BC432" t="s">
        <v>3886</v>
      </c>
      <c r="BD432" t="s">
        <v>69</v>
      </c>
      <c r="BE432" t="s">
        <v>69</v>
      </c>
      <c r="BF432" t="s">
        <v>69</v>
      </c>
      <c r="BG432" t="s">
        <v>69</v>
      </c>
      <c r="BH432" t="s">
        <v>69</v>
      </c>
      <c r="BI432" t="s">
        <v>69</v>
      </c>
      <c r="BJ432" t="s">
        <v>3887</v>
      </c>
      <c r="BK432" t="s">
        <v>69</v>
      </c>
      <c r="BL432" t="s">
        <v>524</v>
      </c>
      <c r="BM432" t="s">
        <v>69</v>
      </c>
      <c r="BN432" t="s">
        <v>69</v>
      </c>
      <c r="BO432" t="s">
        <v>69</v>
      </c>
      <c r="BP432" t="s">
        <v>69</v>
      </c>
    </row>
    <row r="433" spans="1:68" x14ac:dyDescent="0.25">
      <c r="A433" t="s">
        <v>67</v>
      </c>
      <c r="B433" t="s">
        <v>3888</v>
      </c>
      <c r="C433" t="s">
        <v>69</v>
      </c>
      <c r="D433" t="s">
        <v>69</v>
      </c>
      <c r="E433" t="s">
        <v>69</v>
      </c>
      <c r="F433" t="s">
        <v>3889</v>
      </c>
      <c r="G433" t="s">
        <v>69</v>
      </c>
      <c r="H433" t="s">
        <v>69</v>
      </c>
      <c r="I433" t="s">
        <v>3890</v>
      </c>
      <c r="J433" t="s">
        <v>3891</v>
      </c>
      <c r="K433" t="s">
        <v>69</v>
      </c>
      <c r="L433" t="s">
        <v>69</v>
      </c>
      <c r="M433" t="s">
        <v>69</v>
      </c>
      <c r="N433" t="s">
        <v>69</v>
      </c>
      <c r="O433" t="s">
        <v>69</v>
      </c>
      <c r="P433" t="s">
        <v>69</v>
      </c>
      <c r="Q433" t="s">
        <v>69</v>
      </c>
      <c r="R433" t="s">
        <v>69</v>
      </c>
      <c r="S433" t="s">
        <v>69</v>
      </c>
      <c r="T433" t="s">
        <v>3892</v>
      </c>
      <c r="U433" t="s">
        <v>3893</v>
      </c>
      <c r="V433" t="s">
        <v>69</v>
      </c>
      <c r="W433" t="s">
        <v>69</v>
      </c>
      <c r="X433" t="s">
        <v>69</v>
      </c>
      <c r="Y433" t="s">
        <v>69</v>
      </c>
      <c r="Z433" t="s">
        <v>3894</v>
      </c>
      <c r="AA433" t="s">
        <v>3895</v>
      </c>
      <c r="AB433" t="s">
        <v>69</v>
      </c>
      <c r="AC433" t="s">
        <v>69</v>
      </c>
      <c r="AD433" t="s">
        <v>69</v>
      </c>
      <c r="AE433" t="s">
        <v>69</v>
      </c>
      <c r="AF433">
        <v>6</v>
      </c>
      <c r="AG433">
        <v>6</v>
      </c>
      <c r="AH433" t="s">
        <v>69</v>
      </c>
      <c r="AI433" t="s">
        <v>69</v>
      </c>
      <c r="AJ433" t="s">
        <v>69</v>
      </c>
      <c r="AK433" t="s">
        <v>69</v>
      </c>
      <c r="AL433" t="s">
        <v>69</v>
      </c>
      <c r="AM433" t="s">
        <v>69</v>
      </c>
      <c r="AN433" t="s">
        <v>69</v>
      </c>
      <c r="AO433" t="s">
        <v>69</v>
      </c>
      <c r="AP433" t="s">
        <v>69</v>
      </c>
      <c r="AQ433" t="s">
        <v>69</v>
      </c>
      <c r="AR433" t="s">
        <v>69</v>
      </c>
      <c r="AS433">
        <v>2012</v>
      </c>
      <c r="AT433">
        <v>35</v>
      </c>
      <c r="AU433">
        <v>2</v>
      </c>
      <c r="AV433" t="s">
        <v>69</v>
      </c>
      <c r="AW433" t="s">
        <v>69</v>
      </c>
      <c r="AX433" t="s">
        <v>69</v>
      </c>
      <c r="AY433" t="s">
        <v>69</v>
      </c>
      <c r="AZ433">
        <v>480</v>
      </c>
      <c r="BA433">
        <v>497</v>
      </c>
      <c r="BB433" t="s">
        <v>69</v>
      </c>
      <c r="BC433" t="s">
        <v>3896</v>
      </c>
      <c r="BD433" t="s">
        <v>69</v>
      </c>
      <c r="BE433" t="s">
        <v>69</v>
      </c>
      <c r="BF433" t="s">
        <v>69</v>
      </c>
      <c r="BG433" t="s">
        <v>69</v>
      </c>
      <c r="BH433" t="s">
        <v>69</v>
      </c>
      <c r="BI433" t="s">
        <v>69</v>
      </c>
      <c r="BJ433" t="s">
        <v>3897</v>
      </c>
      <c r="BK433">
        <v>22888299</v>
      </c>
      <c r="BL433" t="s">
        <v>88</v>
      </c>
      <c r="BM433" t="s">
        <v>69</v>
      </c>
      <c r="BN433" t="s">
        <v>69</v>
      </c>
      <c r="BO433" t="s">
        <v>69</v>
      </c>
      <c r="BP433" t="s">
        <v>69</v>
      </c>
    </row>
    <row r="434" spans="1:68" x14ac:dyDescent="0.25">
      <c r="A434" t="s">
        <v>67</v>
      </c>
      <c r="B434" t="s">
        <v>3898</v>
      </c>
      <c r="C434" t="s">
        <v>69</v>
      </c>
      <c r="D434" t="s">
        <v>69</v>
      </c>
      <c r="E434" t="s">
        <v>69</v>
      </c>
      <c r="F434" t="s">
        <v>3899</v>
      </c>
      <c r="G434" t="s">
        <v>69</v>
      </c>
      <c r="H434" t="s">
        <v>69</v>
      </c>
      <c r="I434" t="s">
        <v>3900</v>
      </c>
      <c r="J434" t="s">
        <v>3901</v>
      </c>
      <c r="K434" t="s">
        <v>69</v>
      </c>
      <c r="L434" t="s">
        <v>69</v>
      </c>
      <c r="M434" t="s">
        <v>69</v>
      </c>
      <c r="N434" t="s">
        <v>69</v>
      </c>
      <c r="O434" t="s">
        <v>69</v>
      </c>
      <c r="P434" t="s">
        <v>69</v>
      </c>
      <c r="Q434" t="s">
        <v>69</v>
      </c>
      <c r="R434" t="s">
        <v>69</v>
      </c>
      <c r="S434" t="s">
        <v>69</v>
      </c>
      <c r="T434" t="s">
        <v>3902</v>
      </c>
      <c r="U434" t="s">
        <v>3903</v>
      </c>
      <c r="V434" t="s">
        <v>69</v>
      </c>
      <c r="W434" t="s">
        <v>69</v>
      </c>
      <c r="X434" t="s">
        <v>69</v>
      </c>
      <c r="Y434" t="s">
        <v>69</v>
      </c>
      <c r="Z434" t="s">
        <v>69</v>
      </c>
      <c r="AA434" t="s">
        <v>3904</v>
      </c>
      <c r="AB434" t="s">
        <v>69</v>
      </c>
      <c r="AC434" t="s">
        <v>69</v>
      </c>
      <c r="AD434" t="s">
        <v>69</v>
      </c>
      <c r="AE434" t="s">
        <v>69</v>
      </c>
      <c r="AF434">
        <v>10</v>
      </c>
      <c r="AG434">
        <v>10</v>
      </c>
      <c r="AH434" t="s">
        <v>69</v>
      </c>
      <c r="AI434" t="s">
        <v>69</v>
      </c>
      <c r="AJ434" t="s">
        <v>69</v>
      </c>
      <c r="AK434" t="s">
        <v>69</v>
      </c>
      <c r="AL434" t="s">
        <v>69</v>
      </c>
      <c r="AM434" t="s">
        <v>69</v>
      </c>
      <c r="AN434" t="s">
        <v>69</v>
      </c>
      <c r="AO434" t="s">
        <v>69</v>
      </c>
      <c r="AP434" t="s">
        <v>69</v>
      </c>
      <c r="AQ434" t="s">
        <v>69</v>
      </c>
      <c r="AR434" t="s">
        <v>69</v>
      </c>
      <c r="AS434">
        <v>2012</v>
      </c>
      <c r="AT434">
        <v>63</v>
      </c>
      <c r="AU434">
        <v>9</v>
      </c>
      <c r="AV434" t="s">
        <v>69</v>
      </c>
      <c r="AW434" t="s">
        <v>69</v>
      </c>
      <c r="AX434" t="s">
        <v>69</v>
      </c>
      <c r="AY434" t="s">
        <v>69</v>
      </c>
      <c r="AZ434">
        <v>827</v>
      </c>
      <c r="BA434">
        <v>833</v>
      </c>
      <c r="BB434" t="s">
        <v>69</v>
      </c>
      <c r="BC434" t="s">
        <v>3905</v>
      </c>
      <c r="BD434" t="s">
        <v>69</v>
      </c>
      <c r="BE434" t="s">
        <v>69</v>
      </c>
      <c r="BF434" t="s">
        <v>69</v>
      </c>
      <c r="BG434" t="s">
        <v>69</v>
      </c>
      <c r="BH434" t="s">
        <v>69</v>
      </c>
      <c r="BI434" t="s">
        <v>69</v>
      </c>
      <c r="BJ434" t="s">
        <v>3906</v>
      </c>
      <c r="BK434" t="s">
        <v>69</v>
      </c>
      <c r="BL434" t="s">
        <v>69</v>
      </c>
      <c r="BM434" t="s">
        <v>69</v>
      </c>
      <c r="BN434" t="s">
        <v>69</v>
      </c>
      <c r="BO434" t="s">
        <v>69</v>
      </c>
      <c r="BP434" t="s">
        <v>69</v>
      </c>
    </row>
    <row r="435" spans="1:68" x14ac:dyDescent="0.25">
      <c r="A435" t="s">
        <v>67</v>
      </c>
      <c r="B435" t="s">
        <v>3907</v>
      </c>
      <c r="C435" t="s">
        <v>69</v>
      </c>
      <c r="D435" t="s">
        <v>69</v>
      </c>
      <c r="E435" t="s">
        <v>69</v>
      </c>
      <c r="F435" t="s">
        <v>3908</v>
      </c>
      <c r="G435" t="s">
        <v>69</v>
      </c>
      <c r="H435" t="s">
        <v>69</v>
      </c>
      <c r="I435" t="s">
        <v>3909</v>
      </c>
      <c r="J435" t="s">
        <v>332</v>
      </c>
      <c r="K435" t="s">
        <v>69</v>
      </c>
      <c r="L435" t="s">
        <v>69</v>
      </c>
      <c r="M435" t="s">
        <v>69</v>
      </c>
      <c r="N435" t="s">
        <v>69</v>
      </c>
      <c r="O435" t="s">
        <v>69</v>
      </c>
      <c r="P435" t="s">
        <v>69</v>
      </c>
      <c r="Q435" t="s">
        <v>69</v>
      </c>
      <c r="R435" t="s">
        <v>69</v>
      </c>
      <c r="S435" t="s">
        <v>69</v>
      </c>
      <c r="T435" t="s">
        <v>3910</v>
      </c>
      <c r="U435" t="s">
        <v>3911</v>
      </c>
      <c r="V435" t="s">
        <v>69</v>
      </c>
      <c r="W435" t="s">
        <v>69</v>
      </c>
      <c r="X435" t="s">
        <v>69</v>
      </c>
      <c r="Y435" t="s">
        <v>69</v>
      </c>
      <c r="Z435" t="s">
        <v>3912</v>
      </c>
      <c r="AA435" t="s">
        <v>3913</v>
      </c>
      <c r="AB435" t="s">
        <v>69</v>
      </c>
      <c r="AC435" t="s">
        <v>69</v>
      </c>
      <c r="AD435" t="s">
        <v>69</v>
      </c>
      <c r="AE435" t="s">
        <v>69</v>
      </c>
      <c r="AF435">
        <v>21</v>
      </c>
      <c r="AG435">
        <v>21</v>
      </c>
      <c r="AH435" t="s">
        <v>69</v>
      </c>
      <c r="AI435" t="s">
        <v>69</v>
      </c>
      <c r="AJ435" t="s">
        <v>69</v>
      </c>
      <c r="AK435" t="s">
        <v>69</v>
      </c>
      <c r="AL435" t="s">
        <v>69</v>
      </c>
      <c r="AM435" t="s">
        <v>69</v>
      </c>
      <c r="AN435" t="s">
        <v>69</v>
      </c>
      <c r="AO435" t="s">
        <v>69</v>
      </c>
      <c r="AP435" t="s">
        <v>69</v>
      </c>
      <c r="AQ435" t="s">
        <v>69</v>
      </c>
      <c r="AR435" t="s">
        <v>104</v>
      </c>
      <c r="AS435">
        <v>2011</v>
      </c>
      <c r="AT435">
        <v>61</v>
      </c>
      <c r="AU435">
        <v>3</v>
      </c>
      <c r="AV435" t="s">
        <v>69</v>
      </c>
      <c r="AW435" t="s">
        <v>69</v>
      </c>
      <c r="AX435" t="s">
        <v>69</v>
      </c>
      <c r="AY435" t="s">
        <v>69</v>
      </c>
      <c r="AZ435">
        <v>686</v>
      </c>
      <c r="BA435">
        <v>696</v>
      </c>
      <c r="BB435" t="s">
        <v>69</v>
      </c>
      <c r="BC435" t="s">
        <v>3914</v>
      </c>
      <c r="BD435" t="s">
        <v>69</v>
      </c>
      <c r="BE435" t="s">
        <v>69</v>
      </c>
      <c r="BF435" t="s">
        <v>69</v>
      </c>
      <c r="BG435" t="s">
        <v>69</v>
      </c>
      <c r="BH435" t="s">
        <v>69</v>
      </c>
      <c r="BI435" t="s">
        <v>69</v>
      </c>
      <c r="BJ435" t="s">
        <v>3915</v>
      </c>
      <c r="BK435">
        <v>21930219</v>
      </c>
      <c r="BL435" t="s">
        <v>69</v>
      </c>
      <c r="BM435" t="s">
        <v>69</v>
      </c>
      <c r="BN435" t="s">
        <v>69</v>
      </c>
      <c r="BO435" t="s">
        <v>69</v>
      </c>
      <c r="BP435" t="s">
        <v>69</v>
      </c>
    </row>
    <row r="436" spans="1:68" x14ac:dyDescent="0.25">
      <c r="A436" t="s">
        <v>67</v>
      </c>
      <c r="B436" t="s">
        <v>3916</v>
      </c>
      <c r="C436" t="s">
        <v>69</v>
      </c>
      <c r="D436" t="s">
        <v>69</v>
      </c>
      <c r="E436" t="s">
        <v>69</v>
      </c>
      <c r="F436" t="s">
        <v>3917</v>
      </c>
      <c r="G436" t="s">
        <v>69</v>
      </c>
      <c r="H436" t="s">
        <v>69</v>
      </c>
      <c r="I436" t="s">
        <v>3918</v>
      </c>
      <c r="J436" t="s">
        <v>1168</v>
      </c>
      <c r="K436" t="s">
        <v>69</v>
      </c>
      <c r="L436" t="s">
        <v>69</v>
      </c>
      <c r="M436" t="s">
        <v>69</v>
      </c>
      <c r="N436" t="s">
        <v>69</v>
      </c>
      <c r="O436" t="s">
        <v>69</v>
      </c>
      <c r="P436" t="s">
        <v>69</v>
      </c>
      <c r="Q436" t="s">
        <v>69</v>
      </c>
      <c r="R436" t="s">
        <v>69</v>
      </c>
      <c r="S436" t="s">
        <v>69</v>
      </c>
      <c r="T436" t="s">
        <v>69</v>
      </c>
      <c r="U436" t="s">
        <v>3919</v>
      </c>
      <c r="V436" t="s">
        <v>69</v>
      </c>
      <c r="W436" t="s">
        <v>69</v>
      </c>
      <c r="X436" t="s">
        <v>69</v>
      </c>
      <c r="Y436" t="s">
        <v>69</v>
      </c>
      <c r="Z436" t="s">
        <v>3920</v>
      </c>
      <c r="AA436" t="s">
        <v>3921</v>
      </c>
      <c r="AB436" t="s">
        <v>69</v>
      </c>
      <c r="AC436" t="s">
        <v>69</v>
      </c>
      <c r="AD436" t="s">
        <v>69</v>
      </c>
      <c r="AE436" t="s">
        <v>69</v>
      </c>
      <c r="AF436">
        <v>51</v>
      </c>
      <c r="AG436">
        <v>52</v>
      </c>
      <c r="AH436" t="s">
        <v>69</v>
      </c>
      <c r="AI436" t="s">
        <v>69</v>
      </c>
      <c r="AJ436" t="s">
        <v>69</v>
      </c>
      <c r="AK436" t="s">
        <v>69</v>
      </c>
      <c r="AL436" t="s">
        <v>69</v>
      </c>
      <c r="AM436" t="s">
        <v>69</v>
      </c>
      <c r="AN436" t="s">
        <v>69</v>
      </c>
      <c r="AO436" t="s">
        <v>69</v>
      </c>
      <c r="AP436" t="s">
        <v>69</v>
      </c>
      <c r="AQ436" t="s">
        <v>69</v>
      </c>
      <c r="AR436" t="s">
        <v>240</v>
      </c>
      <c r="AS436">
        <v>2011</v>
      </c>
      <c r="AT436">
        <v>189</v>
      </c>
      <c r="AU436">
        <v>3</v>
      </c>
      <c r="AV436" t="s">
        <v>69</v>
      </c>
      <c r="AW436" t="s">
        <v>69</v>
      </c>
      <c r="AX436" t="s">
        <v>69</v>
      </c>
      <c r="AY436" t="s">
        <v>69</v>
      </c>
      <c r="AZ436">
        <v>977</v>
      </c>
      <c r="BA436" t="s">
        <v>3922</v>
      </c>
      <c r="BB436" t="s">
        <v>69</v>
      </c>
      <c r="BC436" t="s">
        <v>3923</v>
      </c>
      <c r="BD436" t="s">
        <v>69</v>
      </c>
      <c r="BE436" t="s">
        <v>69</v>
      </c>
      <c r="BF436" t="s">
        <v>69</v>
      </c>
      <c r="BG436" t="s">
        <v>69</v>
      </c>
      <c r="BH436" t="s">
        <v>69</v>
      </c>
      <c r="BI436" t="s">
        <v>69</v>
      </c>
      <c r="BJ436" t="s">
        <v>3924</v>
      </c>
      <c r="BK436">
        <v>21900266</v>
      </c>
      <c r="BL436" t="s">
        <v>662</v>
      </c>
      <c r="BM436" t="s">
        <v>69</v>
      </c>
      <c r="BN436" t="s">
        <v>69</v>
      </c>
      <c r="BO436" t="s">
        <v>69</v>
      </c>
      <c r="BP436" t="s">
        <v>69</v>
      </c>
    </row>
    <row r="437" spans="1:68" x14ac:dyDescent="0.25">
      <c r="A437" t="s">
        <v>67</v>
      </c>
      <c r="B437" t="s">
        <v>3925</v>
      </c>
      <c r="C437" t="s">
        <v>69</v>
      </c>
      <c r="D437" t="s">
        <v>69</v>
      </c>
      <c r="E437" t="s">
        <v>69</v>
      </c>
      <c r="F437" t="s">
        <v>3926</v>
      </c>
      <c r="G437" t="s">
        <v>69</v>
      </c>
      <c r="H437" t="s">
        <v>69</v>
      </c>
      <c r="I437" t="s">
        <v>3927</v>
      </c>
      <c r="J437" t="s">
        <v>394</v>
      </c>
      <c r="K437" t="s">
        <v>69</v>
      </c>
      <c r="L437" t="s">
        <v>69</v>
      </c>
      <c r="M437" t="s">
        <v>69</v>
      </c>
      <c r="N437" t="s">
        <v>69</v>
      </c>
      <c r="O437" t="s">
        <v>69</v>
      </c>
      <c r="P437" t="s">
        <v>69</v>
      </c>
      <c r="Q437" t="s">
        <v>69</v>
      </c>
      <c r="R437" t="s">
        <v>69</v>
      </c>
      <c r="S437" t="s">
        <v>69</v>
      </c>
      <c r="T437" t="s">
        <v>3928</v>
      </c>
      <c r="U437" t="s">
        <v>3929</v>
      </c>
      <c r="V437" t="s">
        <v>69</v>
      </c>
      <c r="W437" t="s">
        <v>69</v>
      </c>
      <c r="X437" t="s">
        <v>69</v>
      </c>
      <c r="Y437" t="s">
        <v>69</v>
      </c>
      <c r="Z437" t="s">
        <v>3930</v>
      </c>
      <c r="AA437" t="s">
        <v>3931</v>
      </c>
      <c r="AB437" t="s">
        <v>69</v>
      </c>
      <c r="AC437" t="s">
        <v>69</v>
      </c>
      <c r="AD437" t="s">
        <v>69</v>
      </c>
      <c r="AE437" t="s">
        <v>69</v>
      </c>
      <c r="AF437">
        <v>36</v>
      </c>
      <c r="AG437">
        <v>36</v>
      </c>
      <c r="AH437" t="s">
        <v>69</v>
      </c>
      <c r="AI437" t="s">
        <v>69</v>
      </c>
      <c r="AJ437" t="s">
        <v>69</v>
      </c>
      <c r="AK437" t="s">
        <v>69</v>
      </c>
      <c r="AL437" t="s">
        <v>69</v>
      </c>
      <c r="AM437" t="s">
        <v>69</v>
      </c>
      <c r="AN437" t="s">
        <v>69</v>
      </c>
      <c r="AO437" t="s">
        <v>69</v>
      </c>
      <c r="AP437" t="s">
        <v>69</v>
      </c>
      <c r="AQ437" t="s">
        <v>69</v>
      </c>
      <c r="AR437" t="s">
        <v>3932</v>
      </c>
      <c r="AS437">
        <v>2011</v>
      </c>
      <c r="AT437">
        <v>108</v>
      </c>
      <c r="AU437">
        <v>41</v>
      </c>
      <c r="AV437" t="s">
        <v>69</v>
      </c>
      <c r="AW437" t="s">
        <v>69</v>
      </c>
      <c r="AX437" t="s">
        <v>69</v>
      </c>
      <c r="AY437" t="s">
        <v>69</v>
      </c>
      <c r="AZ437">
        <v>17052</v>
      </c>
      <c r="BA437">
        <v>17057</v>
      </c>
      <c r="BB437" t="s">
        <v>69</v>
      </c>
      <c r="BC437" t="s">
        <v>3933</v>
      </c>
      <c r="BD437" t="s">
        <v>69</v>
      </c>
      <c r="BE437" t="s">
        <v>69</v>
      </c>
      <c r="BF437" t="s">
        <v>69</v>
      </c>
      <c r="BG437" t="s">
        <v>69</v>
      </c>
      <c r="BH437" t="s">
        <v>69</v>
      </c>
      <c r="BI437" t="s">
        <v>69</v>
      </c>
      <c r="BJ437" t="s">
        <v>3934</v>
      </c>
      <c r="BK437">
        <v>21949404</v>
      </c>
      <c r="BL437" t="s">
        <v>402</v>
      </c>
      <c r="BM437" t="s">
        <v>69</v>
      </c>
      <c r="BN437" t="s">
        <v>69</v>
      </c>
      <c r="BO437" t="s">
        <v>69</v>
      </c>
      <c r="BP437" t="s">
        <v>69</v>
      </c>
    </row>
    <row r="438" spans="1:68" x14ac:dyDescent="0.25">
      <c r="A438" t="s">
        <v>67</v>
      </c>
      <c r="B438" t="s">
        <v>3935</v>
      </c>
      <c r="C438" t="s">
        <v>69</v>
      </c>
      <c r="D438" t="s">
        <v>69</v>
      </c>
      <c r="E438" t="s">
        <v>69</v>
      </c>
      <c r="F438" t="s">
        <v>3936</v>
      </c>
      <c r="G438" t="s">
        <v>69</v>
      </c>
      <c r="H438" t="s">
        <v>69</v>
      </c>
      <c r="I438" t="s">
        <v>3937</v>
      </c>
      <c r="J438" t="s">
        <v>348</v>
      </c>
      <c r="K438" t="s">
        <v>69</v>
      </c>
      <c r="L438" t="s">
        <v>69</v>
      </c>
      <c r="M438" t="s">
        <v>69</v>
      </c>
      <c r="N438" t="s">
        <v>69</v>
      </c>
      <c r="O438" t="s">
        <v>69</v>
      </c>
      <c r="P438" t="s">
        <v>69</v>
      </c>
      <c r="Q438" t="s">
        <v>69</v>
      </c>
      <c r="R438" t="s">
        <v>69</v>
      </c>
      <c r="S438" t="s">
        <v>69</v>
      </c>
      <c r="T438" t="s">
        <v>69</v>
      </c>
      <c r="U438" t="s">
        <v>3938</v>
      </c>
      <c r="V438" t="s">
        <v>69</v>
      </c>
      <c r="W438" t="s">
        <v>69</v>
      </c>
      <c r="X438" t="s">
        <v>69</v>
      </c>
      <c r="Y438" t="s">
        <v>69</v>
      </c>
      <c r="Z438" t="s">
        <v>3939</v>
      </c>
      <c r="AA438" t="s">
        <v>3940</v>
      </c>
      <c r="AB438" t="s">
        <v>69</v>
      </c>
      <c r="AC438" t="s">
        <v>69</v>
      </c>
      <c r="AD438" t="s">
        <v>69</v>
      </c>
      <c r="AE438" t="s">
        <v>69</v>
      </c>
      <c r="AF438">
        <v>57</v>
      </c>
      <c r="AG438">
        <v>57</v>
      </c>
      <c r="AH438" t="s">
        <v>69</v>
      </c>
      <c r="AI438" t="s">
        <v>69</v>
      </c>
      <c r="AJ438" t="s">
        <v>69</v>
      </c>
      <c r="AK438" t="s">
        <v>69</v>
      </c>
      <c r="AL438" t="s">
        <v>69</v>
      </c>
      <c r="AM438" t="s">
        <v>69</v>
      </c>
      <c r="AN438" t="s">
        <v>69</v>
      </c>
      <c r="AO438" t="s">
        <v>69</v>
      </c>
      <c r="AP438" t="s">
        <v>69</v>
      </c>
      <c r="AQ438" t="s">
        <v>69</v>
      </c>
      <c r="AR438" t="s">
        <v>3941</v>
      </c>
      <c r="AS438">
        <v>2011</v>
      </c>
      <c r="AT438">
        <v>11</v>
      </c>
      <c r="AU438" t="s">
        <v>69</v>
      </c>
      <c r="AV438" t="s">
        <v>69</v>
      </c>
      <c r="AW438" t="s">
        <v>69</v>
      </c>
      <c r="AX438" t="s">
        <v>69</v>
      </c>
      <c r="AY438" t="s">
        <v>69</v>
      </c>
      <c r="AZ438" t="s">
        <v>69</v>
      </c>
      <c r="BA438" t="s">
        <v>69</v>
      </c>
      <c r="BB438">
        <v>293</v>
      </c>
      <c r="BC438" t="s">
        <v>3942</v>
      </c>
      <c r="BD438" t="s">
        <v>69</v>
      </c>
      <c r="BE438" t="s">
        <v>69</v>
      </c>
      <c r="BF438" t="s">
        <v>69</v>
      </c>
      <c r="BG438" t="s">
        <v>69</v>
      </c>
      <c r="BH438" t="s">
        <v>69</v>
      </c>
      <c r="BI438" t="s">
        <v>69</v>
      </c>
      <c r="BJ438" t="s">
        <v>3943</v>
      </c>
      <c r="BK438">
        <v>21978175</v>
      </c>
      <c r="BL438" t="s">
        <v>88</v>
      </c>
      <c r="BM438" t="s">
        <v>69</v>
      </c>
      <c r="BN438" t="s">
        <v>69</v>
      </c>
      <c r="BO438" t="s">
        <v>69</v>
      </c>
      <c r="BP438" t="s">
        <v>69</v>
      </c>
    </row>
    <row r="439" spans="1:68" x14ac:dyDescent="0.25">
      <c r="A439" t="s">
        <v>67</v>
      </c>
      <c r="B439" t="s">
        <v>3944</v>
      </c>
      <c r="C439" t="s">
        <v>69</v>
      </c>
      <c r="D439" t="s">
        <v>69</v>
      </c>
      <c r="E439" t="s">
        <v>69</v>
      </c>
      <c r="F439" t="s">
        <v>3945</v>
      </c>
      <c r="G439" t="s">
        <v>69</v>
      </c>
      <c r="H439" t="s">
        <v>69</v>
      </c>
      <c r="I439" t="s">
        <v>3946</v>
      </c>
      <c r="J439" t="s">
        <v>3947</v>
      </c>
      <c r="K439" t="s">
        <v>69</v>
      </c>
      <c r="L439" t="s">
        <v>69</v>
      </c>
      <c r="M439" t="s">
        <v>69</v>
      </c>
      <c r="N439" t="s">
        <v>69</v>
      </c>
      <c r="O439" t="s">
        <v>69</v>
      </c>
      <c r="P439" t="s">
        <v>69</v>
      </c>
      <c r="Q439" t="s">
        <v>69</v>
      </c>
      <c r="R439" t="s">
        <v>69</v>
      </c>
      <c r="S439" t="s">
        <v>69</v>
      </c>
      <c r="T439" t="s">
        <v>69</v>
      </c>
      <c r="U439" t="s">
        <v>3948</v>
      </c>
      <c r="V439" t="s">
        <v>69</v>
      </c>
      <c r="W439" t="s">
        <v>69</v>
      </c>
      <c r="X439" t="s">
        <v>69</v>
      </c>
      <c r="Y439" t="s">
        <v>69</v>
      </c>
      <c r="Z439" t="s">
        <v>69</v>
      </c>
      <c r="AA439" t="s">
        <v>3949</v>
      </c>
      <c r="AB439" t="s">
        <v>69</v>
      </c>
      <c r="AC439" t="s">
        <v>69</v>
      </c>
      <c r="AD439" t="s">
        <v>69</v>
      </c>
      <c r="AE439" t="s">
        <v>69</v>
      </c>
      <c r="AF439">
        <v>39</v>
      </c>
      <c r="AG439">
        <v>44</v>
      </c>
      <c r="AH439" t="s">
        <v>69</v>
      </c>
      <c r="AI439" t="s">
        <v>69</v>
      </c>
      <c r="AJ439" t="s">
        <v>69</v>
      </c>
      <c r="AK439" t="s">
        <v>69</v>
      </c>
      <c r="AL439" t="s">
        <v>69</v>
      </c>
      <c r="AM439" t="s">
        <v>69</v>
      </c>
      <c r="AN439" t="s">
        <v>69</v>
      </c>
      <c r="AO439" t="s">
        <v>69</v>
      </c>
      <c r="AP439" t="s">
        <v>69</v>
      </c>
      <c r="AQ439" t="s">
        <v>69</v>
      </c>
      <c r="AR439" t="s">
        <v>168</v>
      </c>
      <c r="AS439">
        <v>2011</v>
      </c>
      <c r="AT439">
        <v>5</v>
      </c>
      <c r="AU439">
        <v>10</v>
      </c>
      <c r="AV439" t="s">
        <v>69</v>
      </c>
      <c r="AW439" t="s">
        <v>69</v>
      </c>
      <c r="AX439" t="s">
        <v>69</v>
      </c>
      <c r="AY439" t="s">
        <v>69</v>
      </c>
      <c r="AZ439" t="s">
        <v>69</v>
      </c>
      <c r="BA439" t="s">
        <v>69</v>
      </c>
      <c r="BB439" t="s">
        <v>3950</v>
      </c>
      <c r="BC439" t="s">
        <v>3951</v>
      </c>
      <c r="BD439" t="s">
        <v>69</v>
      </c>
      <c r="BE439" t="s">
        <v>69</v>
      </c>
      <c r="BF439" t="s">
        <v>69</v>
      </c>
      <c r="BG439" t="s">
        <v>69</v>
      </c>
      <c r="BH439" t="s">
        <v>69</v>
      </c>
      <c r="BI439" t="s">
        <v>69</v>
      </c>
      <c r="BJ439" t="s">
        <v>3952</v>
      </c>
      <c r="BK439">
        <v>21991403</v>
      </c>
      <c r="BL439" t="s">
        <v>88</v>
      </c>
      <c r="BM439" t="s">
        <v>69</v>
      </c>
      <c r="BN439" t="s">
        <v>69</v>
      </c>
      <c r="BO439" t="s">
        <v>69</v>
      </c>
      <c r="BP439" t="s">
        <v>69</v>
      </c>
    </row>
    <row r="440" spans="1:68" x14ac:dyDescent="0.25">
      <c r="A440" t="s">
        <v>67</v>
      </c>
      <c r="B440" t="s">
        <v>3953</v>
      </c>
      <c r="C440" t="s">
        <v>69</v>
      </c>
      <c r="D440" t="s">
        <v>69</v>
      </c>
      <c r="E440" t="s">
        <v>69</v>
      </c>
      <c r="F440" t="s">
        <v>3954</v>
      </c>
      <c r="G440" t="s">
        <v>69</v>
      </c>
      <c r="H440" t="s">
        <v>69</v>
      </c>
      <c r="I440" t="s">
        <v>3955</v>
      </c>
      <c r="J440" t="s">
        <v>1302</v>
      </c>
      <c r="K440" t="s">
        <v>69</v>
      </c>
      <c r="L440" t="s">
        <v>69</v>
      </c>
      <c r="M440" t="s">
        <v>69</v>
      </c>
      <c r="N440" t="s">
        <v>69</v>
      </c>
      <c r="O440" t="s">
        <v>69</v>
      </c>
      <c r="P440" t="s">
        <v>69</v>
      </c>
      <c r="Q440" t="s">
        <v>69</v>
      </c>
      <c r="R440" t="s">
        <v>69</v>
      </c>
      <c r="S440" t="s">
        <v>69</v>
      </c>
      <c r="T440" t="s">
        <v>3956</v>
      </c>
      <c r="U440" t="s">
        <v>3957</v>
      </c>
      <c r="V440" t="s">
        <v>69</v>
      </c>
      <c r="W440" t="s">
        <v>69</v>
      </c>
      <c r="X440" t="s">
        <v>69</v>
      </c>
      <c r="Y440" t="s">
        <v>69</v>
      </c>
      <c r="Z440" t="s">
        <v>3958</v>
      </c>
      <c r="AA440" t="s">
        <v>3959</v>
      </c>
      <c r="AB440" t="s">
        <v>69</v>
      </c>
      <c r="AC440" t="s">
        <v>69</v>
      </c>
      <c r="AD440" t="s">
        <v>69</v>
      </c>
      <c r="AE440" t="s">
        <v>69</v>
      </c>
      <c r="AF440">
        <v>19</v>
      </c>
      <c r="AG440">
        <v>18</v>
      </c>
      <c r="AH440" t="s">
        <v>69</v>
      </c>
      <c r="AI440" t="s">
        <v>69</v>
      </c>
      <c r="AJ440" t="s">
        <v>69</v>
      </c>
      <c r="AK440" t="s">
        <v>69</v>
      </c>
      <c r="AL440" t="s">
        <v>69</v>
      </c>
      <c r="AM440" t="s">
        <v>69</v>
      </c>
      <c r="AN440" t="s">
        <v>69</v>
      </c>
      <c r="AO440" t="s">
        <v>69</v>
      </c>
      <c r="AP440" t="s">
        <v>69</v>
      </c>
      <c r="AQ440" t="s">
        <v>69</v>
      </c>
      <c r="AR440" t="s">
        <v>168</v>
      </c>
      <c r="AS440">
        <v>2011</v>
      </c>
      <c r="AT440">
        <v>12</v>
      </c>
      <c r="AU440">
        <v>5</v>
      </c>
      <c r="AV440" t="s">
        <v>69</v>
      </c>
      <c r="AW440" t="s">
        <v>69</v>
      </c>
      <c r="AX440" t="s">
        <v>69</v>
      </c>
      <c r="AY440" t="s">
        <v>69</v>
      </c>
      <c r="AZ440">
        <v>1131</v>
      </c>
      <c r="BA440">
        <v>1143</v>
      </c>
      <c r="BB440" t="s">
        <v>69</v>
      </c>
      <c r="BC440" t="s">
        <v>3960</v>
      </c>
      <c r="BD440" t="s">
        <v>69</v>
      </c>
      <c r="BE440" t="s">
        <v>69</v>
      </c>
      <c r="BF440" t="s">
        <v>69</v>
      </c>
      <c r="BG440" t="s">
        <v>69</v>
      </c>
      <c r="BH440" t="s">
        <v>69</v>
      </c>
      <c r="BI440" t="s">
        <v>69</v>
      </c>
      <c r="BJ440" t="s">
        <v>3961</v>
      </c>
      <c r="BK440" t="s">
        <v>69</v>
      </c>
      <c r="BL440" t="s">
        <v>251</v>
      </c>
      <c r="BM440" t="s">
        <v>69</v>
      </c>
      <c r="BN440" t="s">
        <v>69</v>
      </c>
      <c r="BO440" t="s">
        <v>69</v>
      </c>
      <c r="BP440" t="s">
        <v>69</v>
      </c>
    </row>
    <row r="441" spans="1:68" x14ac:dyDescent="0.25">
      <c r="A441" t="s">
        <v>67</v>
      </c>
      <c r="B441" t="s">
        <v>3962</v>
      </c>
      <c r="C441" t="s">
        <v>69</v>
      </c>
      <c r="D441" t="s">
        <v>69</v>
      </c>
      <c r="E441" t="s">
        <v>69</v>
      </c>
      <c r="F441" t="s">
        <v>3963</v>
      </c>
      <c r="G441" t="s">
        <v>69</v>
      </c>
      <c r="H441" t="s">
        <v>69</v>
      </c>
      <c r="I441" t="s">
        <v>3964</v>
      </c>
      <c r="J441" t="s">
        <v>1950</v>
      </c>
      <c r="K441" t="s">
        <v>69</v>
      </c>
      <c r="L441" t="s">
        <v>69</v>
      </c>
      <c r="M441" t="s">
        <v>69</v>
      </c>
      <c r="N441" t="s">
        <v>69</v>
      </c>
      <c r="O441" t="s">
        <v>69</v>
      </c>
      <c r="P441" t="s">
        <v>69</v>
      </c>
      <c r="Q441" t="s">
        <v>69</v>
      </c>
      <c r="R441" t="s">
        <v>69</v>
      </c>
      <c r="S441" t="s">
        <v>69</v>
      </c>
      <c r="T441" t="s">
        <v>69</v>
      </c>
      <c r="U441" t="s">
        <v>3965</v>
      </c>
      <c r="V441" t="s">
        <v>69</v>
      </c>
      <c r="W441" t="s">
        <v>69</v>
      </c>
      <c r="X441" t="s">
        <v>69</v>
      </c>
      <c r="Y441" t="s">
        <v>69</v>
      </c>
      <c r="Z441" t="s">
        <v>69</v>
      </c>
      <c r="AA441" t="s">
        <v>3966</v>
      </c>
      <c r="AB441" t="s">
        <v>69</v>
      </c>
      <c r="AC441" t="s">
        <v>69</v>
      </c>
      <c r="AD441" t="s">
        <v>69</v>
      </c>
      <c r="AE441" t="s">
        <v>69</v>
      </c>
      <c r="AF441">
        <v>297</v>
      </c>
      <c r="AG441">
        <v>303</v>
      </c>
      <c r="AH441" t="s">
        <v>69</v>
      </c>
      <c r="AI441" t="s">
        <v>69</v>
      </c>
      <c r="AJ441" t="s">
        <v>69</v>
      </c>
      <c r="AK441" t="s">
        <v>69</v>
      </c>
      <c r="AL441" t="s">
        <v>69</v>
      </c>
      <c r="AM441" t="s">
        <v>69</v>
      </c>
      <c r="AN441" t="s">
        <v>69</v>
      </c>
      <c r="AO441" t="s">
        <v>69</v>
      </c>
      <c r="AP441" t="s">
        <v>69</v>
      </c>
      <c r="AQ441" t="s">
        <v>69</v>
      </c>
      <c r="AR441" t="s">
        <v>168</v>
      </c>
      <c r="AS441">
        <v>2011</v>
      </c>
      <c r="AT441">
        <v>43</v>
      </c>
      <c r="AU441">
        <v>10</v>
      </c>
      <c r="AV441" t="s">
        <v>69</v>
      </c>
      <c r="AW441" t="s">
        <v>69</v>
      </c>
      <c r="AX441" t="s">
        <v>69</v>
      </c>
      <c r="AY441" t="s">
        <v>69</v>
      </c>
      <c r="AZ441">
        <v>1031</v>
      </c>
      <c r="BA441" t="s">
        <v>3967</v>
      </c>
      <c r="BB441" t="s">
        <v>69</v>
      </c>
      <c r="BC441" t="s">
        <v>3968</v>
      </c>
      <c r="BD441" t="s">
        <v>69</v>
      </c>
      <c r="BE441" t="s">
        <v>69</v>
      </c>
      <c r="BF441" t="s">
        <v>69</v>
      </c>
      <c r="BG441" t="s">
        <v>69</v>
      </c>
      <c r="BH441" t="s">
        <v>69</v>
      </c>
      <c r="BI441" t="s">
        <v>69</v>
      </c>
      <c r="BJ441" t="s">
        <v>3969</v>
      </c>
      <c r="BK441">
        <v>21926973</v>
      </c>
      <c r="BL441" t="s">
        <v>551</v>
      </c>
      <c r="BM441" t="s">
        <v>69</v>
      </c>
      <c r="BN441" t="s">
        <v>69</v>
      </c>
      <c r="BO441" t="s">
        <v>69</v>
      </c>
      <c r="BP441" t="s">
        <v>69</v>
      </c>
    </row>
    <row r="442" spans="1:68" x14ac:dyDescent="0.25">
      <c r="A442" t="s">
        <v>67</v>
      </c>
      <c r="B442" t="s">
        <v>3970</v>
      </c>
      <c r="C442" t="s">
        <v>69</v>
      </c>
      <c r="D442" t="s">
        <v>69</v>
      </c>
      <c r="E442" t="s">
        <v>69</v>
      </c>
      <c r="F442" t="s">
        <v>3971</v>
      </c>
      <c r="G442" t="s">
        <v>69</v>
      </c>
      <c r="H442" t="s">
        <v>69</v>
      </c>
      <c r="I442" t="s">
        <v>3972</v>
      </c>
      <c r="J442" t="s">
        <v>348</v>
      </c>
      <c r="K442" t="s">
        <v>69</v>
      </c>
      <c r="L442" t="s">
        <v>69</v>
      </c>
      <c r="M442" t="s">
        <v>69</v>
      </c>
      <c r="N442" t="s">
        <v>69</v>
      </c>
      <c r="O442" t="s">
        <v>69</v>
      </c>
      <c r="P442" t="s">
        <v>69</v>
      </c>
      <c r="Q442" t="s">
        <v>69</v>
      </c>
      <c r="R442" t="s">
        <v>69</v>
      </c>
      <c r="S442" t="s">
        <v>69</v>
      </c>
      <c r="T442" t="s">
        <v>69</v>
      </c>
      <c r="U442" t="s">
        <v>3973</v>
      </c>
      <c r="V442" t="s">
        <v>69</v>
      </c>
      <c r="W442" t="s">
        <v>69</v>
      </c>
      <c r="X442" t="s">
        <v>69</v>
      </c>
      <c r="Y442" t="s">
        <v>69</v>
      </c>
      <c r="Z442" t="s">
        <v>3974</v>
      </c>
      <c r="AA442" t="s">
        <v>3975</v>
      </c>
      <c r="AB442" t="s">
        <v>69</v>
      </c>
      <c r="AC442" t="s">
        <v>69</v>
      </c>
      <c r="AD442" t="s">
        <v>69</v>
      </c>
      <c r="AE442" t="s">
        <v>69</v>
      </c>
      <c r="AF442">
        <v>42</v>
      </c>
      <c r="AG442">
        <v>43</v>
      </c>
      <c r="AH442" t="s">
        <v>69</v>
      </c>
      <c r="AI442" t="s">
        <v>69</v>
      </c>
      <c r="AJ442" t="s">
        <v>69</v>
      </c>
      <c r="AK442" t="s">
        <v>69</v>
      </c>
      <c r="AL442" t="s">
        <v>69</v>
      </c>
      <c r="AM442" t="s">
        <v>69</v>
      </c>
      <c r="AN442" t="s">
        <v>69</v>
      </c>
      <c r="AO442" t="s">
        <v>69</v>
      </c>
      <c r="AP442" t="s">
        <v>69</v>
      </c>
      <c r="AQ442" t="s">
        <v>69</v>
      </c>
      <c r="AR442" t="s">
        <v>3976</v>
      </c>
      <c r="AS442">
        <v>2011</v>
      </c>
      <c r="AT442">
        <v>11</v>
      </c>
      <c r="AU442" t="s">
        <v>69</v>
      </c>
      <c r="AV442" t="s">
        <v>69</v>
      </c>
      <c r="AW442" t="s">
        <v>69</v>
      </c>
      <c r="AX442" t="s">
        <v>69</v>
      </c>
      <c r="AY442" t="s">
        <v>69</v>
      </c>
      <c r="AZ442" t="s">
        <v>69</v>
      </c>
      <c r="BA442" t="s">
        <v>69</v>
      </c>
      <c r="BB442">
        <v>264</v>
      </c>
      <c r="BC442" t="s">
        <v>3977</v>
      </c>
      <c r="BD442" t="s">
        <v>69</v>
      </c>
      <c r="BE442" t="s">
        <v>69</v>
      </c>
      <c r="BF442" t="s">
        <v>69</v>
      </c>
      <c r="BG442" t="s">
        <v>69</v>
      </c>
      <c r="BH442" t="s">
        <v>69</v>
      </c>
      <c r="BI442" t="s">
        <v>69</v>
      </c>
      <c r="BJ442" t="s">
        <v>3978</v>
      </c>
      <c r="BK442">
        <v>21939538</v>
      </c>
      <c r="BL442" t="s">
        <v>88</v>
      </c>
      <c r="BM442" t="s">
        <v>69</v>
      </c>
      <c r="BN442" t="s">
        <v>69</v>
      </c>
      <c r="BO442" t="s">
        <v>69</v>
      </c>
      <c r="BP442" t="s">
        <v>69</v>
      </c>
    </row>
    <row r="443" spans="1:68" x14ac:dyDescent="0.25">
      <c r="A443" t="s">
        <v>67</v>
      </c>
      <c r="B443" t="s">
        <v>3979</v>
      </c>
      <c r="C443" t="s">
        <v>69</v>
      </c>
      <c r="D443" t="s">
        <v>69</v>
      </c>
      <c r="E443" t="s">
        <v>69</v>
      </c>
      <c r="F443" t="s">
        <v>3980</v>
      </c>
      <c r="G443" t="s">
        <v>69</v>
      </c>
      <c r="H443" t="s">
        <v>69</v>
      </c>
      <c r="I443" t="s">
        <v>3981</v>
      </c>
      <c r="J443" t="s">
        <v>1267</v>
      </c>
      <c r="K443" t="s">
        <v>69</v>
      </c>
      <c r="L443" t="s">
        <v>69</v>
      </c>
      <c r="M443" t="s">
        <v>69</v>
      </c>
      <c r="N443" t="s">
        <v>69</v>
      </c>
      <c r="O443" t="s">
        <v>69</v>
      </c>
      <c r="P443" t="s">
        <v>69</v>
      </c>
      <c r="Q443" t="s">
        <v>69</v>
      </c>
      <c r="R443" t="s">
        <v>69</v>
      </c>
      <c r="S443" t="s">
        <v>69</v>
      </c>
      <c r="T443" t="s">
        <v>69</v>
      </c>
      <c r="U443" t="s">
        <v>3982</v>
      </c>
      <c r="V443" t="s">
        <v>69</v>
      </c>
      <c r="W443" t="s">
        <v>69</v>
      </c>
      <c r="X443" t="s">
        <v>69</v>
      </c>
      <c r="Y443" t="s">
        <v>69</v>
      </c>
      <c r="Z443" t="s">
        <v>3983</v>
      </c>
      <c r="AA443" t="s">
        <v>3984</v>
      </c>
      <c r="AB443" t="s">
        <v>69</v>
      </c>
      <c r="AC443" t="s">
        <v>69</v>
      </c>
      <c r="AD443" t="s">
        <v>69</v>
      </c>
      <c r="AE443" t="s">
        <v>69</v>
      </c>
      <c r="AF443">
        <v>27</v>
      </c>
      <c r="AG443">
        <v>28</v>
      </c>
      <c r="AH443" t="s">
        <v>69</v>
      </c>
      <c r="AI443" t="s">
        <v>69</v>
      </c>
      <c r="AJ443" t="s">
        <v>69</v>
      </c>
      <c r="AK443" t="s">
        <v>69</v>
      </c>
      <c r="AL443" t="s">
        <v>69</v>
      </c>
      <c r="AM443" t="s">
        <v>69</v>
      </c>
      <c r="AN443" t="s">
        <v>69</v>
      </c>
      <c r="AO443" t="s">
        <v>69</v>
      </c>
      <c r="AP443" t="s">
        <v>69</v>
      </c>
      <c r="AQ443" t="s">
        <v>69</v>
      </c>
      <c r="AR443" t="s">
        <v>3985</v>
      </c>
      <c r="AS443">
        <v>2011</v>
      </c>
      <c r="AT443">
        <v>6</v>
      </c>
      <c r="AU443">
        <v>9</v>
      </c>
      <c r="AV443" t="s">
        <v>69</v>
      </c>
      <c r="AW443" t="s">
        <v>69</v>
      </c>
      <c r="AX443" t="s">
        <v>69</v>
      </c>
      <c r="AY443" t="s">
        <v>69</v>
      </c>
      <c r="AZ443" t="s">
        <v>69</v>
      </c>
      <c r="BA443" t="s">
        <v>69</v>
      </c>
      <c r="BB443" t="s">
        <v>3986</v>
      </c>
      <c r="BC443" t="s">
        <v>3987</v>
      </c>
      <c r="BD443" t="s">
        <v>69</v>
      </c>
      <c r="BE443" t="s">
        <v>69</v>
      </c>
      <c r="BF443" t="s">
        <v>69</v>
      </c>
      <c r="BG443" t="s">
        <v>69</v>
      </c>
      <c r="BH443" t="s">
        <v>69</v>
      </c>
      <c r="BI443" t="s">
        <v>69</v>
      </c>
      <c r="BJ443" t="s">
        <v>3988</v>
      </c>
      <c r="BK443">
        <v>21949818</v>
      </c>
      <c r="BL443" t="s">
        <v>88</v>
      </c>
      <c r="BM443" t="s">
        <v>69</v>
      </c>
      <c r="BN443" t="s">
        <v>69</v>
      </c>
      <c r="BO443" t="s">
        <v>69</v>
      </c>
      <c r="BP443" t="s">
        <v>69</v>
      </c>
    </row>
    <row r="444" spans="1:68" x14ac:dyDescent="0.25">
      <c r="A444" t="s">
        <v>67</v>
      </c>
      <c r="B444" t="s">
        <v>3989</v>
      </c>
      <c r="C444" t="s">
        <v>69</v>
      </c>
      <c r="D444" t="s">
        <v>69</v>
      </c>
      <c r="E444" t="s">
        <v>69</v>
      </c>
      <c r="F444" t="s">
        <v>3990</v>
      </c>
      <c r="G444" t="s">
        <v>69</v>
      </c>
      <c r="H444" t="s">
        <v>69</v>
      </c>
      <c r="I444" t="s">
        <v>3991</v>
      </c>
      <c r="J444" t="s">
        <v>416</v>
      </c>
      <c r="K444" t="s">
        <v>69</v>
      </c>
      <c r="L444" t="s">
        <v>69</v>
      </c>
      <c r="M444" t="s">
        <v>69</v>
      </c>
      <c r="N444" t="s">
        <v>69</v>
      </c>
      <c r="O444" t="s">
        <v>69</v>
      </c>
      <c r="P444" t="s">
        <v>69</v>
      </c>
      <c r="Q444" t="s">
        <v>69</v>
      </c>
      <c r="R444" t="s">
        <v>69</v>
      </c>
      <c r="S444" t="s">
        <v>69</v>
      </c>
      <c r="T444" t="s">
        <v>3992</v>
      </c>
      <c r="U444" t="s">
        <v>3993</v>
      </c>
      <c r="V444" t="s">
        <v>69</v>
      </c>
      <c r="W444" t="s">
        <v>69</v>
      </c>
      <c r="X444" t="s">
        <v>69</v>
      </c>
      <c r="Y444" t="s">
        <v>69</v>
      </c>
      <c r="Z444" t="s">
        <v>69</v>
      </c>
      <c r="AA444" t="s">
        <v>3994</v>
      </c>
      <c r="AB444" t="s">
        <v>69</v>
      </c>
      <c r="AC444" t="s">
        <v>69</v>
      </c>
      <c r="AD444" t="s">
        <v>69</v>
      </c>
      <c r="AE444" t="s">
        <v>69</v>
      </c>
      <c r="AF444">
        <v>81</v>
      </c>
      <c r="AG444">
        <v>87</v>
      </c>
      <c r="AH444" t="s">
        <v>69</v>
      </c>
      <c r="AI444" t="s">
        <v>69</v>
      </c>
      <c r="AJ444" t="s">
        <v>69</v>
      </c>
      <c r="AK444" t="s">
        <v>69</v>
      </c>
      <c r="AL444" t="s">
        <v>69</v>
      </c>
      <c r="AM444" t="s">
        <v>69</v>
      </c>
      <c r="AN444" t="s">
        <v>69</v>
      </c>
      <c r="AO444" t="s">
        <v>69</v>
      </c>
      <c r="AP444" t="s">
        <v>69</v>
      </c>
      <c r="AQ444" t="s">
        <v>69</v>
      </c>
      <c r="AR444" t="s">
        <v>198</v>
      </c>
      <c r="AS444">
        <v>2011</v>
      </c>
      <c r="AT444">
        <v>28</v>
      </c>
      <c r="AU444">
        <v>9</v>
      </c>
      <c r="AV444" t="s">
        <v>69</v>
      </c>
      <c r="AW444" t="s">
        <v>69</v>
      </c>
      <c r="AX444" t="s">
        <v>69</v>
      </c>
      <c r="AY444" t="s">
        <v>69</v>
      </c>
      <c r="AZ444">
        <v>2521</v>
      </c>
      <c r="BA444">
        <v>2535</v>
      </c>
      <c r="BB444" t="s">
        <v>69</v>
      </c>
      <c r="BC444" t="s">
        <v>3995</v>
      </c>
      <c r="BD444" t="s">
        <v>69</v>
      </c>
      <c r="BE444" t="s">
        <v>69</v>
      </c>
      <c r="BF444" t="s">
        <v>69</v>
      </c>
      <c r="BG444" t="s">
        <v>69</v>
      </c>
      <c r="BH444" t="s">
        <v>69</v>
      </c>
      <c r="BI444" t="s">
        <v>69</v>
      </c>
      <c r="BJ444" t="s">
        <v>3996</v>
      </c>
      <c r="BK444">
        <v>21422243</v>
      </c>
      <c r="BL444" t="s">
        <v>524</v>
      </c>
      <c r="BM444" t="s">
        <v>69</v>
      </c>
      <c r="BN444" t="s">
        <v>69</v>
      </c>
      <c r="BO444" t="s">
        <v>69</v>
      </c>
      <c r="BP444" t="s">
        <v>69</v>
      </c>
    </row>
    <row r="445" spans="1:68" x14ac:dyDescent="0.25">
      <c r="A445" t="s">
        <v>67</v>
      </c>
      <c r="B445" t="s">
        <v>3997</v>
      </c>
      <c r="C445" t="s">
        <v>69</v>
      </c>
      <c r="D445" t="s">
        <v>69</v>
      </c>
      <c r="E445" t="s">
        <v>69</v>
      </c>
      <c r="F445" t="s">
        <v>3998</v>
      </c>
      <c r="G445" t="s">
        <v>69</v>
      </c>
      <c r="H445" t="s">
        <v>69</v>
      </c>
      <c r="I445" t="s">
        <v>3999</v>
      </c>
      <c r="J445" t="s">
        <v>3328</v>
      </c>
      <c r="K445" t="s">
        <v>69</v>
      </c>
      <c r="L445" t="s">
        <v>69</v>
      </c>
      <c r="M445" t="s">
        <v>69</v>
      </c>
      <c r="N445" t="s">
        <v>69</v>
      </c>
      <c r="O445" t="s">
        <v>69</v>
      </c>
      <c r="P445" t="s">
        <v>69</v>
      </c>
      <c r="Q445" t="s">
        <v>69</v>
      </c>
      <c r="R445" t="s">
        <v>69</v>
      </c>
      <c r="S445" t="s">
        <v>69</v>
      </c>
      <c r="T445" t="s">
        <v>4000</v>
      </c>
      <c r="U445" t="s">
        <v>4001</v>
      </c>
      <c r="V445" t="s">
        <v>69</v>
      </c>
      <c r="W445" t="s">
        <v>69</v>
      </c>
      <c r="X445" t="s">
        <v>69</v>
      </c>
      <c r="Y445" t="s">
        <v>69</v>
      </c>
      <c r="Z445" t="s">
        <v>69</v>
      </c>
      <c r="AA445" t="s">
        <v>3331</v>
      </c>
      <c r="AB445" t="s">
        <v>69</v>
      </c>
      <c r="AC445" t="s">
        <v>69</v>
      </c>
      <c r="AD445" t="s">
        <v>69</v>
      </c>
      <c r="AE445" t="s">
        <v>69</v>
      </c>
      <c r="AF445">
        <v>36</v>
      </c>
      <c r="AG445">
        <v>36</v>
      </c>
      <c r="AH445" t="s">
        <v>69</v>
      </c>
      <c r="AI445" t="s">
        <v>69</v>
      </c>
      <c r="AJ445" t="s">
        <v>69</v>
      </c>
      <c r="AK445" t="s">
        <v>69</v>
      </c>
      <c r="AL445" t="s">
        <v>69</v>
      </c>
      <c r="AM445" t="s">
        <v>69</v>
      </c>
      <c r="AN445" t="s">
        <v>69</v>
      </c>
      <c r="AO445" t="s">
        <v>69</v>
      </c>
      <c r="AP445" t="s">
        <v>69</v>
      </c>
      <c r="AQ445" t="s">
        <v>69</v>
      </c>
      <c r="AR445" t="s">
        <v>198</v>
      </c>
      <c r="AS445">
        <v>2011</v>
      </c>
      <c r="AT445">
        <v>80</v>
      </c>
      <c r="AU445">
        <v>2</v>
      </c>
      <c r="AV445" t="s">
        <v>69</v>
      </c>
      <c r="AW445" t="s">
        <v>69</v>
      </c>
      <c r="AX445" t="s">
        <v>69</v>
      </c>
      <c r="AY445" t="s">
        <v>69</v>
      </c>
      <c r="AZ445">
        <v>100</v>
      </c>
      <c r="BA445">
        <v>113</v>
      </c>
      <c r="BB445" t="s">
        <v>69</v>
      </c>
      <c r="BC445" t="s">
        <v>4002</v>
      </c>
      <c r="BD445" t="s">
        <v>69</v>
      </c>
      <c r="BE445" t="s">
        <v>69</v>
      </c>
      <c r="BF445" t="s">
        <v>69</v>
      </c>
      <c r="BG445" t="s">
        <v>69</v>
      </c>
      <c r="BH445" t="s">
        <v>69</v>
      </c>
      <c r="BI445" t="s">
        <v>69</v>
      </c>
      <c r="BJ445" t="s">
        <v>4003</v>
      </c>
      <c r="BK445">
        <v>21514313</v>
      </c>
      <c r="BL445" t="s">
        <v>551</v>
      </c>
      <c r="BM445" t="s">
        <v>69</v>
      </c>
      <c r="BN445" t="s">
        <v>69</v>
      </c>
      <c r="BO445" t="s">
        <v>69</v>
      </c>
      <c r="BP445" t="s">
        <v>69</v>
      </c>
    </row>
    <row r="446" spans="1:68" x14ac:dyDescent="0.25">
      <c r="A446" t="s">
        <v>67</v>
      </c>
      <c r="B446" t="s">
        <v>4004</v>
      </c>
      <c r="C446" t="s">
        <v>69</v>
      </c>
      <c r="D446" t="s">
        <v>69</v>
      </c>
      <c r="E446" t="s">
        <v>69</v>
      </c>
      <c r="F446" t="s">
        <v>4005</v>
      </c>
      <c r="G446" t="s">
        <v>69</v>
      </c>
      <c r="H446" t="s">
        <v>69</v>
      </c>
      <c r="I446" t="s">
        <v>4006</v>
      </c>
      <c r="J446" t="s">
        <v>4007</v>
      </c>
      <c r="K446" t="s">
        <v>69</v>
      </c>
      <c r="L446" t="s">
        <v>69</v>
      </c>
      <c r="M446" t="s">
        <v>69</v>
      </c>
      <c r="N446" t="s">
        <v>69</v>
      </c>
      <c r="O446" t="s">
        <v>69</v>
      </c>
      <c r="P446" t="s">
        <v>69</v>
      </c>
      <c r="Q446" t="s">
        <v>69</v>
      </c>
      <c r="R446" t="s">
        <v>69</v>
      </c>
      <c r="S446" t="s">
        <v>69</v>
      </c>
      <c r="T446" t="s">
        <v>4008</v>
      </c>
      <c r="U446" t="s">
        <v>4009</v>
      </c>
      <c r="V446" t="s">
        <v>69</v>
      </c>
      <c r="W446" t="s">
        <v>69</v>
      </c>
      <c r="X446" t="s">
        <v>69</v>
      </c>
      <c r="Y446" t="s">
        <v>69</v>
      </c>
      <c r="Z446" t="s">
        <v>69</v>
      </c>
      <c r="AA446" t="s">
        <v>69</v>
      </c>
      <c r="AB446" t="s">
        <v>69</v>
      </c>
      <c r="AC446" t="s">
        <v>69</v>
      </c>
      <c r="AD446" t="s">
        <v>69</v>
      </c>
      <c r="AE446" t="s">
        <v>69</v>
      </c>
      <c r="AF446">
        <v>14</v>
      </c>
      <c r="AG446">
        <v>14</v>
      </c>
      <c r="AH446" t="s">
        <v>69</v>
      </c>
      <c r="AI446" t="s">
        <v>69</v>
      </c>
      <c r="AJ446" t="s">
        <v>69</v>
      </c>
      <c r="AK446" t="s">
        <v>69</v>
      </c>
      <c r="AL446" t="s">
        <v>69</v>
      </c>
      <c r="AM446" t="s">
        <v>69</v>
      </c>
      <c r="AN446" t="s">
        <v>69</v>
      </c>
      <c r="AO446" t="s">
        <v>69</v>
      </c>
      <c r="AP446" t="s">
        <v>69</v>
      </c>
      <c r="AQ446" t="s">
        <v>69</v>
      </c>
      <c r="AR446" t="s">
        <v>198</v>
      </c>
      <c r="AS446">
        <v>2011</v>
      </c>
      <c r="AT446">
        <v>42</v>
      </c>
      <c r="AU446">
        <v>2</v>
      </c>
      <c r="AV446" t="s">
        <v>69</v>
      </c>
      <c r="AW446" t="s">
        <v>69</v>
      </c>
      <c r="AX446" t="s">
        <v>69</v>
      </c>
      <c r="AY446" t="s">
        <v>69</v>
      </c>
      <c r="AZ446">
        <v>179</v>
      </c>
      <c r="BA446">
        <v>193</v>
      </c>
      <c r="BB446" t="s">
        <v>69</v>
      </c>
      <c r="BC446" t="s">
        <v>4010</v>
      </c>
      <c r="BD446" t="s">
        <v>69</v>
      </c>
      <c r="BE446" t="s">
        <v>69</v>
      </c>
      <c r="BF446" t="s">
        <v>69</v>
      </c>
      <c r="BG446" t="s">
        <v>69</v>
      </c>
      <c r="BH446" t="s">
        <v>69</v>
      </c>
      <c r="BI446" t="s">
        <v>69</v>
      </c>
      <c r="BJ446" t="s">
        <v>4011</v>
      </c>
      <c r="BK446" t="s">
        <v>69</v>
      </c>
      <c r="BL446" t="s">
        <v>69</v>
      </c>
      <c r="BM446" t="s">
        <v>69</v>
      </c>
      <c r="BN446" t="s">
        <v>69</v>
      </c>
      <c r="BO446" t="s">
        <v>69</v>
      </c>
      <c r="BP446" t="s">
        <v>69</v>
      </c>
    </row>
    <row r="447" spans="1:68" x14ac:dyDescent="0.25">
      <c r="A447" t="s">
        <v>67</v>
      </c>
      <c r="B447" t="s">
        <v>4012</v>
      </c>
      <c r="C447" t="s">
        <v>69</v>
      </c>
      <c r="D447" t="s">
        <v>69</v>
      </c>
      <c r="E447" t="s">
        <v>69</v>
      </c>
      <c r="F447" t="s">
        <v>4013</v>
      </c>
      <c r="G447" t="s">
        <v>69</v>
      </c>
      <c r="H447" t="s">
        <v>69</v>
      </c>
      <c r="I447" t="s">
        <v>4014</v>
      </c>
      <c r="J447" t="s">
        <v>1267</v>
      </c>
      <c r="K447" t="s">
        <v>69</v>
      </c>
      <c r="L447" t="s">
        <v>69</v>
      </c>
      <c r="M447" t="s">
        <v>69</v>
      </c>
      <c r="N447" t="s">
        <v>69</v>
      </c>
      <c r="O447" t="s">
        <v>69</v>
      </c>
      <c r="P447" t="s">
        <v>69</v>
      </c>
      <c r="Q447" t="s">
        <v>69</v>
      </c>
      <c r="R447" t="s">
        <v>69</v>
      </c>
      <c r="S447" t="s">
        <v>69</v>
      </c>
      <c r="T447" t="s">
        <v>69</v>
      </c>
      <c r="U447" t="s">
        <v>4015</v>
      </c>
      <c r="V447" t="s">
        <v>69</v>
      </c>
      <c r="W447" t="s">
        <v>69</v>
      </c>
      <c r="X447" t="s">
        <v>69</v>
      </c>
      <c r="Y447" t="s">
        <v>69</v>
      </c>
      <c r="Z447" t="s">
        <v>69</v>
      </c>
      <c r="AA447" t="s">
        <v>69</v>
      </c>
      <c r="AB447" t="s">
        <v>69</v>
      </c>
      <c r="AC447" t="s">
        <v>69</v>
      </c>
      <c r="AD447" t="s">
        <v>69</v>
      </c>
      <c r="AE447" t="s">
        <v>69</v>
      </c>
      <c r="AF447">
        <v>45</v>
      </c>
      <c r="AG447">
        <v>47</v>
      </c>
      <c r="AH447" t="s">
        <v>69</v>
      </c>
      <c r="AI447" t="s">
        <v>69</v>
      </c>
      <c r="AJ447" t="s">
        <v>69</v>
      </c>
      <c r="AK447" t="s">
        <v>69</v>
      </c>
      <c r="AL447" t="s">
        <v>69</v>
      </c>
      <c r="AM447" t="s">
        <v>69</v>
      </c>
      <c r="AN447" t="s">
        <v>69</v>
      </c>
      <c r="AO447" t="s">
        <v>69</v>
      </c>
      <c r="AP447" t="s">
        <v>69</v>
      </c>
      <c r="AQ447" t="s">
        <v>69</v>
      </c>
      <c r="AR447" t="s">
        <v>4016</v>
      </c>
      <c r="AS447">
        <v>2011</v>
      </c>
      <c r="AT447">
        <v>6</v>
      </c>
      <c r="AU447">
        <v>7</v>
      </c>
      <c r="AV447" t="s">
        <v>69</v>
      </c>
      <c r="AW447" t="s">
        <v>69</v>
      </c>
      <c r="AX447" t="s">
        <v>69</v>
      </c>
      <c r="AY447" t="s">
        <v>69</v>
      </c>
      <c r="AZ447" t="s">
        <v>69</v>
      </c>
      <c r="BA447" t="s">
        <v>69</v>
      </c>
      <c r="BB447" t="s">
        <v>4017</v>
      </c>
      <c r="BC447" t="s">
        <v>4018</v>
      </c>
      <c r="BD447" t="s">
        <v>69</v>
      </c>
      <c r="BE447" t="s">
        <v>69</v>
      </c>
      <c r="BF447" t="s">
        <v>69</v>
      </c>
      <c r="BG447" t="s">
        <v>69</v>
      </c>
      <c r="BH447" t="s">
        <v>69</v>
      </c>
      <c r="BI447" t="s">
        <v>69</v>
      </c>
      <c r="BJ447" t="s">
        <v>4019</v>
      </c>
      <c r="BK447">
        <v>21789171</v>
      </c>
      <c r="BL447" t="s">
        <v>88</v>
      </c>
      <c r="BM447" t="s">
        <v>69</v>
      </c>
      <c r="BN447" t="s">
        <v>69</v>
      </c>
      <c r="BO447" t="s">
        <v>69</v>
      </c>
      <c r="BP447" t="s">
        <v>69</v>
      </c>
    </row>
    <row r="448" spans="1:68" x14ac:dyDescent="0.25">
      <c r="A448" t="s">
        <v>67</v>
      </c>
      <c r="B448" t="s">
        <v>4020</v>
      </c>
      <c r="C448" t="s">
        <v>69</v>
      </c>
      <c r="D448" t="s">
        <v>69</v>
      </c>
      <c r="E448" t="s">
        <v>69</v>
      </c>
      <c r="F448" t="s">
        <v>4021</v>
      </c>
      <c r="G448" t="s">
        <v>69</v>
      </c>
      <c r="H448" t="s">
        <v>69</v>
      </c>
      <c r="I448" t="s">
        <v>4022</v>
      </c>
      <c r="J448" t="s">
        <v>72</v>
      </c>
      <c r="K448" t="s">
        <v>69</v>
      </c>
      <c r="L448" t="s">
        <v>69</v>
      </c>
      <c r="M448" t="s">
        <v>69</v>
      </c>
      <c r="N448" t="s">
        <v>69</v>
      </c>
      <c r="O448" t="s">
        <v>69</v>
      </c>
      <c r="P448" t="s">
        <v>69</v>
      </c>
      <c r="Q448" t="s">
        <v>69</v>
      </c>
      <c r="R448" t="s">
        <v>69</v>
      </c>
      <c r="S448" t="s">
        <v>69</v>
      </c>
      <c r="T448" t="s">
        <v>4023</v>
      </c>
      <c r="U448" t="s">
        <v>4024</v>
      </c>
      <c r="V448" t="s">
        <v>69</v>
      </c>
      <c r="W448" t="s">
        <v>69</v>
      </c>
      <c r="X448" t="s">
        <v>69</v>
      </c>
      <c r="Y448" t="s">
        <v>69</v>
      </c>
      <c r="Z448" t="s">
        <v>69</v>
      </c>
      <c r="AA448" t="s">
        <v>69</v>
      </c>
      <c r="AB448" t="s">
        <v>69</v>
      </c>
      <c r="AC448" t="s">
        <v>69</v>
      </c>
      <c r="AD448" t="s">
        <v>69</v>
      </c>
      <c r="AE448" t="s">
        <v>69</v>
      </c>
      <c r="AF448">
        <v>24</v>
      </c>
      <c r="AG448">
        <v>26</v>
      </c>
      <c r="AH448" t="s">
        <v>69</v>
      </c>
      <c r="AI448" t="s">
        <v>69</v>
      </c>
      <c r="AJ448" t="s">
        <v>69</v>
      </c>
      <c r="AK448" t="s">
        <v>69</v>
      </c>
      <c r="AL448" t="s">
        <v>69</v>
      </c>
      <c r="AM448" t="s">
        <v>69</v>
      </c>
      <c r="AN448" t="s">
        <v>69</v>
      </c>
      <c r="AO448" t="s">
        <v>69</v>
      </c>
      <c r="AP448" t="s">
        <v>69</v>
      </c>
      <c r="AQ448" t="s">
        <v>69</v>
      </c>
      <c r="AR448" t="s">
        <v>306</v>
      </c>
      <c r="AS448">
        <v>2011</v>
      </c>
      <c r="AT448">
        <v>20</v>
      </c>
      <c r="AU448">
        <v>13</v>
      </c>
      <c r="AV448" t="s">
        <v>69</v>
      </c>
      <c r="AW448" t="s">
        <v>69</v>
      </c>
      <c r="AX448" t="s">
        <v>69</v>
      </c>
      <c r="AY448" t="s">
        <v>69</v>
      </c>
      <c r="AZ448">
        <v>2835</v>
      </c>
      <c r="BA448">
        <v>2850</v>
      </c>
      <c r="BB448" t="s">
        <v>69</v>
      </c>
      <c r="BC448" t="s">
        <v>4025</v>
      </c>
      <c r="BD448" t="s">
        <v>69</v>
      </c>
      <c r="BE448" t="s">
        <v>69</v>
      </c>
      <c r="BF448" t="s">
        <v>69</v>
      </c>
      <c r="BG448" t="s">
        <v>69</v>
      </c>
      <c r="BH448" t="s">
        <v>69</v>
      </c>
      <c r="BI448" t="s">
        <v>69</v>
      </c>
      <c r="BJ448" t="s">
        <v>4026</v>
      </c>
      <c r="BK448">
        <v>21615811</v>
      </c>
      <c r="BL448" t="s">
        <v>69</v>
      </c>
      <c r="BM448" t="s">
        <v>69</v>
      </c>
      <c r="BN448" t="s">
        <v>69</v>
      </c>
      <c r="BO448" t="s">
        <v>69</v>
      </c>
      <c r="BP448" t="s">
        <v>69</v>
      </c>
    </row>
    <row r="449" spans="1:68" x14ac:dyDescent="0.25">
      <c r="A449" t="s">
        <v>67</v>
      </c>
      <c r="B449" t="s">
        <v>4027</v>
      </c>
      <c r="C449" t="s">
        <v>69</v>
      </c>
      <c r="D449" t="s">
        <v>69</v>
      </c>
      <c r="E449" t="s">
        <v>69</v>
      </c>
      <c r="F449" t="s">
        <v>4028</v>
      </c>
      <c r="G449" t="s">
        <v>69</v>
      </c>
      <c r="H449" t="s">
        <v>69</v>
      </c>
      <c r="I449" t="s">
        <v>4029</v>
      </c>
      <c r="J449" t="s">
        <v>348</v>
      </c>
      <c r="K449" t="s">
        <v>69</v>
      </c>
      <c r="L449" t="s">
        <v>69</v>
      </c>
      <c r="M449" t="s">
        <v>69</v>
      </c>
      <c r="N449" t="s">
        <v>69</v>
      </c>
      <c r="O449" t="s">
        <v>69</v>
      </c>
      <c r="P449" t="s">
        <v>69</v>
      </c>
      <c r="Q449" t="s">
        <v>69</v>
      </c>
      <c r="R449" t="s">
        <v>69</v>
      </c>
      <c r="S449" t="s">
        <v>69</v>
      </c>
      <c r="T449" t="s">
        <v>4030</v>
      </c>
      <c r="U449" t="s">
        <v>4031</v>
      </c>
      <c r="V449" t="s">
        <v>69</v>
      </c>
      <c r="W449" t="s">
        <v>69</v>
      </c>
      <c r="X449" t="s">
        <v>69</v>
      </c>
      <c r="Y449" t="s">
        <v>69</v>
      </c>
      <c r="Z449" t="s">
        <v>69</v>
      </c>
      <c r="AA449" t="s">
        <v>69</v>
      </c>
      <c r="AB449" t="s">
        <v>69</v>
      </c>
      <c r="AC449" t="s">
        <v>69</v>
      </c>
      <c r="AD449" t="s">
        <v>69</v>
      </c>
      <c r="AE449" t="s">
        <v>69</v>
      </c>
      <c r="AF449">
        <v>48</v>
      </c>
      <c r="AG449">
        <v>51</v>
      </c>
      <c r="AH449" t="s">
        <v>69</v>
      </c>
      <c r="AI449" t="s">
        <v>69</v>
      </c>
      <c r="AJ449" t="s">
        <v>69</v>
      </c>
      <c r="AK449" t="s">
        <v>69</v>
      </c>
      <c r="AL449" t="s">
        <v>69</v>
      </c>
      <c r="AM449" t="s">
        <v>69</v>
      </c>
      <c r="AN449" t="s">
        <v>69</v>
      </c>
      <c r="AO449" t="s">
        <v>69</v>
      </c>
      <c r="AP449" t="s">
        <v>69</v>
      </c>
      <c r="AQ449" t="s">
        <v>69</v>
      </c>
      <c r="AR449" t="s">
        <v>4032</v>
      </c>
      <c r="AS449">
        <v>2011</v>
      </c>
      <c r="AT449">
        <v>11</v>
      </c>
      <c r="AU449" t="s">
        <v>69</v>
      </c>
      <c r="AV449" t="s">
        <v>69</v>
      </c>
      <c r="AW449" t="s">
        <v>69</v>
      </c>
      <c r="AX449" t="s">
        <v>69</v>
      </c>
      <c r="AY449" t="s">
        <v>69</v>
      </c>
      <c r="AZ449" t="s">
        <v>69</v>
      </c>
      <c r="BA449" t="s">
        <v>69</v>
      </c>
      <c r="BB449">
        <v>174</v>
      </c>
      <c r="BC449" t="s">
        <v>4033</v>
      </c>
      <c r="BD449" t="s">
        <v>69</v>
      </c>
      <c r="BE449" t="s">
        <v>69</v>
      </c>
      <c r="BF449" t="s">
        <v>69</v>
      </c>
      <c r="BG449" t="s">
        <v>69</v>
      </c>
      <c r="BH449" t="s">
        <v>69</v>
      </c>
      <c r="BI449" t="s">
        <v>69</v>
      </c>
      <c r="BJ449" t="s">
        <v>4034</v>
      </c>
      <c r="BK449">
        <v>21689460</v>
      </c>
      <c r="BL449" t="s">
        <v>88</v>
      </c>
      <c r="BM449" t="s">
        <v>69</v>
      </c>
      <c r="BN449" t="s">
        <v>69</v>
      </c>
      <c r="BO449" t="s">
        <v>69</v>
      </c>
      <c r="BP449" t="s">
        <v>69</v>
      </c>
    </row>
    <row r="450" spans="1:68" x14ac:dyDescent="0.25">
      <c r="A450" t="s">
        <v>67</v>
      </c>
      <c r="B450" t="s">
        <v>4035</v>
      </c>
      <c r="C450" t="s">
        <v>69</v>
      </c>
      <c r="D450" t="s">
        <v>69</v>
      </c>
      <c r="E450" t="s">
        <v>69</v>
      </c>
      <c r="F450" t="s">
        <v>4036</v>
      </c>
      <c r="G450" t="s">
        <v>69</v>
      </c>
      <c r="H450" t="s">
        <v>69</v>
      </c>
      <c r="I450" t="s">
        <v>4037</v>
      </c>
      <c r="J450" t="s">
        <v>72</v>
      </c>
      <c r="K450" t="s">
        <v>69</v>
      </c>
      <c r="L450" t="s">
        <v>69</v>
      </c>
      <c r="M450" t="s">
        <v>69</v>
      </c>
      <c r="N450" t="s">
        <v>69</v>
      </c>
      <c r="O450" t="s">
        <v>69</v>
      </c>
      <c r="P450" t="s">
        <v>69</v>
      </c>
      <c r="Q450" t="s">
        <v>69</v>
      </c>
      <c r="R450" t="s">
        <v>69</v>
      </c>
      <c r="S450" t="s">
        <v>69</v>
      </c>
      <c r="T450" t="s">
        <v>4038</v>
      </c>
      <c r="U450" t="s">
        <v>4039</v>
      </c>
      <c r="V450" t="s">
        <v>69</v>
      </c>
      <c r="W450" t="s">
        <v>69</v>
      </c>
      <c r="X450" t="s">
        <v>69</v>
      </c>
      <c r="Y450" t="s">
        <v>69</v>
      </c>
      <c r="Z450" t="s">
        <v>69</v>
      </c>
      <c r="AA450" t="s">
        <v>69</v>
      </c>
      <c r="AB450" t="s">
        <v>69</v>
      </c>
      <c r="AC450" t="s">
        <v>69</v>
      </c>
      <c r="AD450" t="s">
        <v>69</v>
      </c>
      <c r="AE450" t="s">
        <v>69</v>
      </c>
      <c r="AF450">
        <v>10</v>
      </c>
      <c r="AG450">
        <v>10</v>
      </c>
      <c r="AH450" t="s">
        <v>69</v>
      </c>
      <c r="AI450" t="s">
        <v>69</v>
      </c>
      <c r="AJ450" t="s">
        <v>69</v>
      </c>
      <c r="AK450" t="s">
        <v>69</v>
      </c>
      <c r="AL450" t="s">
        <v>69</v>
      </c>
      <c r="AM450" t="s">
        <v>69</v>
      </c>
      <c r="AN450" t="s">
        <v>69</v>
      </c>
      <c r="AO450" t="s">
        <v>69</v>
      </c>
      <c r="AP450" t="s">
        <v>69</v>
      </c>
      <c r="AQ450" t="s">
        <v>69</v>
      </c>
      <c r="AR450" t="s">
        <v>317</v>
      </c>
      <c r="AS450">
        <v>2011</v>
      </c>
      <c r="AT450">
        <v>20</v>
      </c>
      <c r="AU450">
        <v>12</v>
      </c>
      <c r="AV450" t="s">
        <v>69</v>
      </c>
      <c r="AW450" t="s">
        <v>69</v>
      </c>
      <c r="AX450" t="s">
        <v>69</v>
      </c>
      <c r="AY450" t="s">
        <v>69</v>
      </c>
      <c r="AZ450">
        <v>2603</v>
      </c>
      <c r="BA450">
        <v>2618</v>
      </c>
      <c r="BB450" t="s">
        <v>69</v>
      </c>
      <c r="BC450" t="s">
        <v>4040</v>
      </c>
      <c r="BD450" t="s">
        <v>69</v>
      </c>
      <c r="BE450" t="s">
        <v>69</v>
      </c>
      <c r="BF450" t="s">
        <v>69</v>
      </c>
      <c r="BG450" t="s">
        <v>69</v>
      </c>
      <c r="BH450" t="s">
        <v>69</v>
      </c>
      <c r="BI450" t="s">
        <v>69</v>
      </c>
      <c r="BJ450" t="s">
        <v>4041</v>
      </c>
      <c r="BK450">
        <v>21557784</v>
      </c>
      <c r="BL450" t="s">
        <v>69</v>
      </c>
      <c r="BM450" t="s">
        <v>69</v>
      </c>
      <c r="BN450" t="s">
        <v>69</v>
      </c>
      <c r="BO450" t="s">
        <v>69</v>
      </c>
      <c r="BP450" t="s">
        <v>69</v>
      </c>
    </row>
    <row r="451" spans="1:68" x14ac:dyDescent="0.25">
      <c r="A451" t="s">
        <v>67</v>
      </c>
      <c r="B451" t="s">
        <v>4042</v>
      </c>
      <c r="C451" t="s">
        <v>69</v>
      </c>
      <c r="D451" t="s">
        <v>69</v>
      </c>
      <c r="E451" t="s">
        <v>69</v>
      </c>
      <c r="F451" t="s">
        <v>4043</v>
      </c>
      <c r="G451" t="s">
        <v>69</v>
      </c>
      <c r="H451" t="s">
        <v>69</v>
      </c>
      <c r="I451" t="s">
        <v>4044</v>
      </c>
      <c r="J451" t="s">
        <v>454</v>
      </c>
      <c r="K451" t="s">
        <v>69</v>
      </c>
      <c r="L451" t="s">
        <v>69</v>
      </c>
      <c r="M451" t="s">
        <v>69</v>
      </c>
      <c r="N451" t="s">
        <v>69</v>
      </c>
      <c r="O451" t="s">
        <v>69</v>
      </c>
      <c r="P451" t="s">
        <v>69</v>
      </c>
      <c r="Q451" t="s">
        <v>69</v>
      </c>
      <c r="R451" t="s">
        <v>69</v>
      </c>
      <c r="S451" t="s">
        <v>69</v>
      </c>
      <c r="T451" t="s">
        <v>69</v>
      </c>
      <c r="U451" t="s">
        <v>4045</v>
      </c>
      <c r="V451" t="s">
        <v>69</v>
      </c>
      <c r="W451" t="s">
        <v>69</v>
      </c>
      <c r="X451" t="s">
        <v>69</v>
      </c>
      <c r="Y451" t="s">
        <v>69</v>
      </c>
      <c r="Z451" t="s">
        <v>69</v>
      </c>
      <c r="AA451" t="s">
        <v>4046</v>
      </c>
      <c r="AB451" t="s">
        <v>69</v>
      </c>
      <c r="AC451" t="s">
        <v>69</v>
      </c>
      <c r="AD451" t="s">
        <v>69</v>
      </c>
      <c r="AE451" t="s">
        <v>69</v>
      </c>
      <c r="AF451">
        <v>32</v>
      </c>
      <c r="AG451">
        <v>32</v>
      </c>
      <c r="AH451" t="s">
        <v>69</v>
      </c>
      <c r="AI451" t="s">
        <v>69</v>
      </c>
      <c r="AJ451" t="s">
        <v>69</v>
      </c>
      <c r="AK451" t="s">
        <v>69</v>
      </c>
      <c r="AL451" t="s">
        <v>69</v>
      </c>
      <c r="AM451" t="s">
        <v>69</v>
      </c>
      <c r="AN451" t="s">
        <v>69</v>
      </c>
      <c r="AO451" t="s">
        <v>69</v>
      </c>
      <c r="AP451" t="s">
        <v>69</v>
      </c>
      <c r="AQ451" t="s">
        <v>69</v>
      </c>
      <c r="AR451" t="s">
        <v>317</v>
      </c>
      <c r="AS451">
        <v>2011</v>
      </c>
      <c r="AT451">
        <v>7</v>
      </c>
      <c r="AU451">
        <v>6</v>
      </c>
      <c r="AV451" t="s">
        <v>69</v>
      </c>
      <c r="AW451" t="s">
        <v>69</v>
      </c>
      <c r="AX451" t="s">
        <v>69</v>
      </c>
      <c r="AY451" t="s">
        <v>69</v>
      </c>
      <c r="AZ451" t="s">
        <v>69</v>
      </c>
      <c r="BA451" t="s">
        <v>69</v>
      </c>
      <c r="BB451" t="s">
        <v>4047</v>
      </c>
      <c r="BC451" t="s">
        <v>4048</v>
      </c>
      <c r="BD451" t="s">
        <v>69</v>
      </c>
      <c r="BE451" t="s">
        <v>69</v>
      </c>
      <c r="BF451" t="s">
        <v>69</v>
      </c>
      <c r="BG451" t="s">
        <v>69</v>
      </c>
      <c r="BH451" t="s">
        <v>69</v>
      </c>
      <c r="BI451" t="s">
        <v>69</v>
      </c>
      <c r="BJ451" t="s">
        <v>4049</v>
      </c>
      <c r="BK451">
        <v>21698142</v>
      </c>
      <c r="BL451" t="s">
        <v>88</v>
      </c>
      <c r="BM451" t="s">
        <v>69</v>
      </c>
      <c r="BN451" t="s">
        <v>69</v>
      </c>
      <c r="BO451" t="s">
        <v>69</v>
      </c>
      <c r="BP451" t="s">
        <v>69</v>
      </c>
    </row>
    <row r="452" spans="1:68" x14ac:dyDescent="0.25">
      <c r="A452" t="s">
        <v>67</v>
      </c>
      <c r="B452" t="s">
        <v>4050</v>
      </c>
      <c r="C452" t="s">
        <v>69</v>
      </c>
      <c r="D452" t="s">
        <v>69</v>
      </c>
      <c r="E452" t="s">
        <v>69</v>
      </c>
      <c r="F452" t="s">
        <v>4051</v>
      </c>
      <c r="G452" t="s">
        <v>69</v>
      </c>
      <c r="H452" t="s">
        <v>69</v>
      </c>
      <c r="I452" t="s">
        <v>4052</v>
      </c>
      <c r="J452" t="s">
        <v>1267</v>
      </c>
      <c r="K452" t="s">
        <v>69</v>
      </c>
      <c r="L452" t="s">
        <v>69</v>
      </c>
      <c r="M452" t="s">
        <v>69</v>
      </c>
      <c r="N452" t="s">
        <v>69</v>
      </c>
      <c r="O452" t="s">
        <v>69</v>
      </c>
      <c r="P452" t="s">
        <v>69</v>
      </c>
      <c r="Q452" t="s">
        <v>69</v>
      </c>
      <c r="R452" t="s">
        <v>69</v>
      </c>
      <c r="S452" t="s">
        <v>69</v>
      </c>
      <c r="T452" t="s">
        <v>69</v>
      </c>
      <c r="U452" t="s">
        <v>4053</v>
      </c>
      <c r="V452" t="s">
        <v>69</v>
      </c>
      <c r="W452" t="s">
        <v>69</v>
      </c>
      <c r="X452" t="s">
        <v>69</v>
      </c>
      <c r="Y452" t="s">
        <v>69</v>
      </c>
      <c r="Z452" t="s">
        <v>4054</v>
      </c>
      <c r="AA452" t="s">
        <v>4055</v>
      </c>
      <c r="AB452" t="s">
        <v>69</v>
      </c>
      <c r="AC452" t="s">
        <v>69</v>
      </c>
      <c r="AD452" t="s">
        <v>69</v>
      </c>
      <c r="AE452" t="s">
        <v>69</v>
      </c>
      <c r="AF452">
        <v>34</v>
      </c>
      <c r="AG452">
        <v>36</v>
      </c>
      <c r="AH452" t="s">
        <v>69</v>
      </c>
      <c r="AI452" t="s">
        <v>69</v>
      </c>
      <c r="AJ452" t="s">
        <v>69</v>
      </c>
      <c r="AK452" t="s">
        <v>69</v>
      </c>
      <c r="AL452" t="s">
        <v>69</v>
      </c>
      <c r="AM452" t="s">
        <v>69</v>
      </c>
      <c r="AN452" t="s">
        <v>69</v>
      </c>
      <c r="AO452" t="s">
        <v>69</v>
      </c>
      <c r="AP452" t="s">
        <v>69</v>
      </c>
      <c r="AQ452" t="s">
        <v>69</v>
      </c>
      <c r="AR452" t="s">
        <v>4056</v>
      </c>
      <c r="AS452">
        <v>2011</v>
      </c>
      <c r="AT452">
        <v>6</v>
      </c>
      <c r="AU452">
        <v>5</v>
      </c>
      <c r="AV452" t="s">
        <v>69</v>
      </c>
      <c r="AW452" t="s">
        <v>69</v>
      </c>
      <c r="AX452" t="s">
        <v>69</v>
      </c>
      <c r="AY452" t="s">
        <v>69</v>
      </c>
      <c r="AZ452" t="s">
        <v>69</v>
      </c>
      <c r="BA452" t="s">
        <v>69</v>
      </c>
      <c r="BB452" t="s">
        <v>4057</v>
      </c>
      <c r="BC452" t="s">
        <v>4058</v>
      </c>
      <c r="BD452" t="s">
        <v>69</v>
      </c>
      <c r="BE452" t="s">
        <v>69</v>
      </c>
      <c r="BF452" t="s">
        <v>69</v>
      </c>
      <c r="BG452" t="s">
        <v>69</v>
      </c>
      <c r="BH452" t="s">
        <v>69</v>
      </c>
      <c r="BI452" t="s">
        <v>69</v>
      </c>
      <c r="BJ452" t="s">
        <v>4059</v>
      </c>
      <c r="BK452">
        <v>21603653</v>
      </c>
      <c r="BL452" t="s">
        <v>88</v>
      </c>
      <c r="BM452" t="s">
        <v>69</v>
      </c>
      <c r="BN452" t="s">
        <v>69</v>
      </c>
      <c r="BO452" t="s">
        <v>69</v>
      </c>
      <c r="BP452" t="s">
        <v>69</v>
      </c>
    </row>
    <row r="453" spans="1:68" x14ac:dyDescent="0.25">
      <c r="A453" t="s">
        <v>67</v>
      </c>
      <c r="B453" t="s">
        <v>4060</v>
      </c>
      <c r="C453" t="s">
        <v>69</v>
      </c>
      <c r="D453" t="s">
        <v>69</v>
      </c>
      <c r="E453" t="s">
        <v>69</v>
      </c>
      <c r="F453" t="s">
        <v>4061</v>
      </c>
      <c r="G453" t="s">
        <v>69</v>
      </c>
      <c r="H453" t="s">
        <v>69</v>
      </c>
      <c r="I453" t="s">
        <v>4062</v>
      </c>
      <c r="J453" t="s">
        <v>4063</v>
      </c>
      <c r="K453" t="s">
        <v>69</v>
      </c>
      <c r="L453" t="s">
        <v>69</v>
      </c>
      <c r="M453" t="s">
        <v>69</v>
      </c>
      <c r="N453" t="s">
        <v>69</v>
      </c>
      <c r="O453" t="s">
        <v>69</v>
      </c>
      <c r="P453" t="s">
        <v>69</v>
      </c>
      <c r="Q453" t="s">
        <v>69</v>
      </c>
      <c r="R453" t="s">
        <v>69</v>
      </c>
      <c r="S453" t="s">
        <v>69</v>
      </c>
      <c r="T453" t="s">
        <v>69</v>
      </c>
      <c r="U453" t="s">
        <v>4064</v>
      </c>
      <c r="V453" t="s">
        <v>69</v>
      </c>
      <c r="W453" t="s">
        <v>69</v>
      </c>
      <c r="X453" t="s">
        <v>69</v>
      </c>
      <c r="Y453" t="s">
        <v>69</v>
      </c>
      <c r="Z453" t="s">
        <v>69</v>
      </c>
      <c r="AA453" t="s">
        <v>69</v>
      </c>
      <c r="AB453" t="s">
        <v>69</v>
      </c>
      <c r="AC453" t="s">
        <v>69</v>
      </c>
      <c r="AD453" t="s">
        <v>69</v>
      </c>
      <c r="AE453" t="s">
        <v>69</v>
      </c>
      <c r="AF453">
        <v>12</v>
      </c>
      <c r="AG453">
        <v>12</v>
      </c>
      <c r="AH453" t="s">
        <v>69</v>
      </c>
      <c r="AI453" t="s">
        <v>69</v>
      </c>
      <c r="AJ453" t="s">
        <v>69</v>
      </c>
      <c r="AK453" t="s">
        <v>69</v>
      </c>
      <c r="AL453" t="s">
        <v>69</v>
      </c>
      <c r="AM453" t="s">
        <v>69</v>
      </c>
      <c r="AN453" t="s">
        <v>69</v>
      </c>
      <c r="AO453" t="s">
        <v>69</v>
      </c>
      <c r="AP453" t="s">
        <v>69</v>
      </c>
      <c r="AQ453" t="s">
        <v>69</v>
      </c>
      <c r="AR453" t="s">
        <v>419</v>
      </c>
      <c r="AS453">
        <v>2011</v>
      </c>
      <c r="AT453">
        <v>89</v>
      </c>
      <c r="AU453">
        <v>4</v>
      </c>
      <c r="AV453" t="s">
        <v>69</v>
      </c>
      <c r="AW453" t="s">
        <v>69</v>
      </c>
      <c r="AX453" t="s">
        <v>69</v>
      </c>
      <c r="AY453" t="s">
        <v>69</v>
      </c>
      <c r="AZ453">
        <v>255</v>
      </c>
      <c r="BA453">
        <v>266</v>
      </c>
      <c r="BB453" t="s">
        <v>69</v>
      </c>
      <c r="BC453" t="s">
        <v>4065</v>
      </c>
      <c r="BD453" t="s">
        <v>69</v>
      </c>
      <c r="BE453" t="s">
        <v>69</v>
      </c>
      <c r="BF453" t="s">
        <v>69</v>
      </c>
      <c r="BG453" t="s">
        <v>69</v>
      </c>
      <c r="BH453" t="s">
        <v>69</v>
      </c>
      <c r="BI453" t="s">
        <v>69</v>
      </c>
      <c r="BJ453" t="s">
        <v>4066</v>
      </c>
      <c r="BK453" t="s">
        <v>69</v>
      </c>
      <c r="BL453" t="s">
        <v>69</v>
      </c>
      <c r="BM453" t="s">
        <v>69</v>
      </c>
      <c r="BN453" t="s">
        <v>69</v>
      </c>
      <c r="BO453" t="s">
        <v>69</v>
      </c>
      <c r="BP453" t="s">
        <v>69</v>
      </c>
    </row>
    <row r="454" spans="1:68" x14ac:dyDescent="0.25">
      <c r="A454" t="s">
        <v>67</v>
      </c>
      <c r="B454" t="s">
        <v>4067</v>
      </c>
      <c r="C454" t="s">
        <v>69</v>
      </c>
      <c r="D454" t="s">
        <v>69</v>
      </c>
      <c r="E454" t="s">
        <v>69</v>
      </c>
      <c r="F454" t="s">
        <v>4068</v>
      </c>
      <c r="G454" t="s">
        <v>69</v>
      </c>
      <c r="H454" t="s">
        <v>69</v>
      </c>
      <c r="I454" t="s">
        <v>4069</v>
      </c>
      <c r="J454" t="s">
        <v>215</v>
      </c>
      <c r="K454" t="s">
        <v>69</v>
      </c>
      <c r="L454" t="s">
        <v>69</v>
      </c>
      <c r="M454" t="s">
        <v>69</v>
      </c>
      <c r="N454" t="s">
        <v>69</v>
      </c>
      <c r="O454" t="s">
        <v>69</v>
      </c>
      <c r="P454" t="s">
        <v>69</v>
      </c>
      <c r="Q454" t="s">
        <v>69</v>
      </c>
      <c r="R454" t="s">
        <v>69</v>
      </c>
      <c r="S454" t="s">
        <v>69</v>
      </c>
      <c r="T454" t="s">
        <v>4070</v>
      </c>
      <c r="U454" t="s">
        <v>4071</v>
      </c>
      <c r="V454" t="s">
        <v>69</v>
      </c>
      <c r="W454" t="s">
        <v>69</v>
      </c>
      <c r="X454" t="s">
        <v>69</v>
      </c>
      <c r="Y454" t="s">
        <v>69</v>
      </c>
      <c r="Z454" t="s">
        <v>4072</v>
      </c>
      <c r="AA454" t="s">
        <v>4073</v>
      </c>
      <c r="AB454" t="s">
        <v>69</v>
      </c>
      <c r="AC454" t="s">
        <v>69</v>
      </c>
      <c r="AD454" t="s">
        <v>69</v>
      </c>
      <c r="AE454" t="s">
        <v>69</v>
      </c>
      <c r="AF454">
        <v>26</v>
      </c>
      <c r="AG454">
        <v>26</v>
      </c>
      <c r="AH454" t="s">
        <v>69</v>
      </c>
      <c r="AI454" t="s">
        <v>69</v>
      </c>
      <c r="AJ454" t="s">
        <v>69</v>
      </c>
      <c r="AK454" t="s">
        <v>69</v>
      </c>
      <c r="AL454" t="s">
        <v>69</v>
      </c>
      <c r="AM454" t="s">
        <v>69</v>
      </c>
      <c r="AN454" t="s">
        <v>69</v>
      </c>
      <c r="AO454" t="s">
        <v>69</v>
      </c>
      <c r="AP454" t="s">
        <v>69</v>
      </c>
      <c r="AQ454" t="s">
        <v>69</v>
      </c>
      <c r="AR454" t="s">
        <v>419</v>
      </c>
      <c r="AS454">
        <v>2011</v>
      </c>
      <c r="AT454">
        <v>24</v>
      </c>
      <c r="AU454">
        <v>4</v>
      </c>
      <c r="AV454" t="s">
        <v>69</v>
      </c>
      <c r="AW454" t="s">
        <v>69</v>
      </c>
      <c r="AX454" t="s">
        <v>69</v>
      </c>
      <c r="AY454" t="s">
        <v>69</v>
      </c>
      <c r="AZ454">
        <v>871</v>
      </c>
      <c r="BA454">
        <v>886</v>
      </c>
      <c r="BB454" t="s">
        <v>69</v>
      </c>
      <c r="BC454" t="s">
        <v>4074</v>
      </c>
      <c r="BD454" t="s">
        <v>69</v>
      </c>
      <c r="BE454" t="s">
        <v>69</v>
      </c>
      <c r="BF454" t="s">
        <v>69</v>
      </c>
      <c r="BG454" t="s">
        <v>69</v>
      </c>
      <c r="BH454" t="s">
        <v>69</v>
      </c>
      <c r="BI454" t="s">
        <v>69</v>
      </c>
      <c r="BJ454" t="s">
        <v>4075</v>
      </c>
      <c r="BK454">
        <v>21324025</v>
      </c>
      <c r="BL454" t="s">
        <v>662</v>
      </c>
      <c r="BM454" t="s">
        <v>69</v>
      </c>
      <c r="BN454" t="s">
        <v>69</v>
      </c>
      <c r="BO454" t="s">
        <v>69</v>
      </c>
      <c r="BP454" t="s">
        <v>69</v>
      </c>
    </row>
    <row r="455" spans="1:68" x14ac:dyDescent="0.25">
      <c r="A455" t="s">
        <v>67</v>
      </c>
      <c r="B455" t="s">
        <v>4076</v>
      </c>
      <c r="C455" t="s">
        <v>69</v>
      </c>
      <c r="D455" t="s">
        <v>69</v>
      </c>
      <c r="E455" t="s">
        <v>69</v>
      </c>
      <c r="F455" t="s">
        <v>4077</v>
      </c>
      <c r="G455" t="s">
        <v>69</v>
      </c>
      <c r="H455" t="s">
        <v>69</v>
      </c>
      <c r="I455" t="s">
        <v>4078</v>
      </c>
      <c r="J455" t="s">
        <v>416</v>
      </c>
      <c r="K455" t="s">
        <v>69</v>
      </c>
      <c r="L455" t="s">
        <v>69</v>
      </c>
      <c r="M455" t="s">
        <v>69</v>
      </c>
      <c r="N455" t="s">
        <v>69</v>
      </c>
      <c r="O455" t="s">
        <v>69</v>
      </c>
      <c r="P455" t="s">
        <v>69</v>
      </c>
      <c r="Q455" t="s">
        <v>69</v>
      </c>
      <c r="R455" t="s">
        <v>69</v>
      </c>
      <c r="S455" t="s">
        <v>69</v>
      </c>
      <c r="T455" t="s">
        <v>4079</v>
      </c>
      <c r="U455" t="s">
        <v>4080</v>
      </c>
      <c r="V455" t="s">
        <v>69</v>
      </c>
      <c r="W455" t="s">
        <v>69</v>
      </c>
      <c r="X455" t="s">
        <v>69</v>
      </c>
      <c r="Y455" t="s">
        <v>69</v>
      </c>
      <c r="Z455" t="s">
        <v>4081</v>
      </c>
      <c r="AA455" t="s">
        <v>4082</v>
      </c>
      <c r="AB455" t="s">
        <v>69</v>
      </c>
      <c r="AC455" t="s">
        <v>69</v>
      </c>
      <c r="AD455" t="s">
        <v>69</v>
      </c>
      <c r="AE455" t="s">
        <v>69</v>
      </c>
      <c r="AF455">
        <v>37</v>
      </c>
      <c r="AG455">
        <v>37</v>
      </c>
      <c r="AH455" t="s">
        <v>69</v>
      </c>
      <c r="AI455" t="s">
        <v>69</v>
      </c>
      <c r="AJ455" t="s">
        <v>69</v>
      </c>
      <c r="AK455" t="s">
        <v>69</v>
      </c>
      <c r="AL455" t="s">
        <v>69</v>
      </c>
      <c r="AM455" t="s">
        <v>69</v>
      </c>
      <c r="AN455" t="s">
        <v>69</v>
      </c>
      <c r="AO455" t="s">
        <v>69</v>
      </c>
      <c r="AP455" t="s">
        <v>69</v>
      </c>
      <c r="AQ455" t="s">
        <v>69</v>
      </c>
      <c r="AR455" t="s">
        <v>419</v>
      </c>
      <c r="AS455">
        <v>2011</v>
      </c>
      <c r="AT455">
        <v>28</v>
      </c>
      <c r="AU455">
        <v>4</v>
      </c>
      <c r="AV455" t="s">
        <v>69</v>
      </c>
      <c r="AW455" t="s">
        <v>69</v>
      </c>
      <c r="AX455" t="s">
        <v>69</v>
      </c>
      <c r="AY455" t="s">
        <v>69</v>
      </c>
      <c r="AZ455">
        <v>1505</v>
      </c>
      <c r="BA455">
        <v>1517</v>
      </c>
      <c r="BB455" t="s">
        <v>69</v>
      </c>
      <c r="BC455" t="s">
        <v>4083</v>
      </c>
      <c r="BD455" t="s">
        <v>69</v>
      </c>
      <c r="BE455" t="s">
        <v>69</v>
      </c>
      <c r="BF455" t="s">
        <v>69</v>
      </c>
      <c r="BG455" t="s">
        <v>69</v>
      </c>
      <c r="BH455" t="s">
        <v>69</v>
      </c>
      <c r="BI455" t="s">
        <v>69</v>
      </c>
      <c r="BJ455" t="s">
        <v>4084</v>
      </c>
      <c r="BK455">
        <v>21177316</v>
      </c>
      <c r="BL455" t="s">
        <v>524</v>
      </c>
      <c r="BM455" t="s">
        <v>69</v>
      </c>
      <c r="BN455" t="s">
        <v>69</v>
      </c>
      <c r="BO455" t="s">
        <v>69</v>
      </c>
      <c r="BP455" t="s">
        <v>69</v>
      </c>
    </row>
    <row r="456" spans="1:68" x14ac:dyDescent="0.25">
      <c r="A456" t="s">
        <v>67</v>
      </c>
      <c r="B456" t="s">
        <v>4085</v>
      </c>
      <c r="C456" t="s">
        <v>69</v>
      </c>
      <c r="D456" t="s">
        <v>69</v>
      </c>
      <c r="E456" t="s">
        <v>69</v>
      </c>
      <c r="F456" t="s">
        <v>4086</v>
      </c>
      <c r="G456" t="s">
        <v>69</v>
      </c>
      <c r="H456" t="s">
        <v>69</v>
      </c>
      <c r="I456" t="s">
        <v>4087</v>
      </c>
      <c r="J456" t="s">
        <v>386</v>
      </c>
      <c r="K456" t="s">
        <v>69</v>
      </c>
      <c r="L456" t="s">
        <v>69</v>
      </c>
      <c r="M456" t="s">
        <v>69</v>
      </c>
      <c r="N456" t="s">
        <v>69</v>
      </c>
      <c r="O456" t="s">
        <v>69</v>
      </c>
      <c r="P456" t="s">
        <v>69</v>
      </c>
      <c r="Q456" t="s">
        <v>69</v>
      </c>
      <c r="R456" t="s">
        <v>69</v>
      </c>
      <c r="S456" t="s">
        <v>69</v>
      </c>
      <c r="T456" t="s">
        <v>4088</v>
      </c>
      <c r="U456" t="s">
        <v>4089</v>
      </c>
      <c r="V456" t="s">
        <v>69</v>
      </c>
      <c r="W456" t="s">
        <v>69</v>
      </c>
      <c r="X456" t="s">
        <v>69</v>
      </c>
      <c r="Y456" t="s">
        <v>69</v>
      </c>
      <c r="Z456" t="s">
        <v>4090</v>
      </c>
      <c r="AA456" t="s">
        <v>4091</v>
      </c>
      <c r="AB456" t="s">
        <v>69</v>
      </c>
      <c r="AC456" t="s">
        <v>69</v>
      </c>
      <c r="AD456" t="s">
        <v>69</v>
      </c>
      <c r="AE456" t="s">
        <v>69</v>
      </c>
      <c r="AF456">
        <v>42</v>
      </c>
      <c r="AG456">
        <v>45</v>
      </c>
      <c r="AH456" t="s">
        <v>69</v>
      </c>
      <c r="AI456" t="s">
        <v>69</v>
      </c>
      <c r="AJ456" t="s">
        <v>69</v>
      </c>
      <c r="AK456" t="s">
        <v>69</v>
      </c>
      <c r="AL456" t="s">
        <v>69</v>
      </c>
      <c r="AM456" t="s">
        <v>69</v>
      </c>
      <c r="AN456" t="s">
        <v>69</v>
      </c>
      <c r="AO456" t="s">
        <v>69</v>
      </c>
      <c r="AP456" t="s">
        <v>69</v>
      </c>
      <c r="AQ456" t="s">
        <v>69</v>
      </c>
      <c r="AR456" t="s">
        <v>419</v>
      </c>
      <c r="AS456">
        <v>2011</v>
      </c>
      <c r="AT456">
        <v>65</v>
      </c>
      <c r="AU456">
        <v>4</v>
      </c>
      <c r="AV456" t="s">
        <v>69</v>
      </c>
      <c r="AW456" t="s">
        <v>69</v>
      </c>
      <c r="AX456" t="s">
        <v>69</v>
      </c>
      <c r="AY456" t="s">
        <v>69</v>
      </c>
      <c r="AZ456">
        <v>1181</v>
      </c>
      <c r="BA456">
        <v>1194</v>
      </c>
      <c r="BB456" t="s">
        <v>69</v>
      </c>
      <c r="BC456" t="s">
        <v>4092</v>
      </c>
      <c r="BD456" t="s">
        <v>69</v>
      </c>
      <c r="BE456" t="s">
        <v>69</v>
      </c>
      <c r="BF456" t="s">
        <v>69</v>
      </c>
      <c r="BG456" t="s">
        <v>69</v>
      </c>
      <c r="BH456" t="s">
        <v>69</v>
      </c>
      <c r="BI456" t="s">
        <v>69</v>
      </c>
      <c r="BJ456" t="s">
        <v>4093</v>
      </c>
      <c r="BK456">
        <v>21073451</v>
      </c>
      <c r="BL456" t="s">
        <v>524</v>
      </c>
      <c r="BM456" t="s">
        <v>69</v>
      </c>
      <c r="BN456" t="s">
        <v>69</v>
      </c>
      <c r="BO456" t="s">
        <v>69</v>
      </c>
      <c r="BP456" t="s">
        <v>69</v>
      </c>
    </row>
    <row r="457" spans="1:68" x14ac:dyDescent="0.25">
      <c r="A457" t="s">
        <v>67</v>
      </c>
      <c r="B457" t="s">
        <v>4094</v>
      </c>
      <c r="C457" t="s">
        <v>69</v>
      </c>
      <c r="D457" t="s">
        <v>69</v>
      </c>
      <c r="E457" t="s">
        <v>69</v>
      </c>
      <c r="F457" t="s">
        <v>4095</v>
      </c>
      <c r="G457" t="s">
        <v>69</v>
      </c>
      <c r="H457" t="s">
        <v>69</v>
      </c>
      <c r="I457" t="s">
        <v>4096</v>
      </c>
      <c r="J457" t="s">
        <v>184</v>
      </c>
      <c r="K457" t="s">
        <v>69</v>
      </c>
      <c r="L457" t="s">
        <v>69</v>
      </c>
      <c r="M457" t="s">
        <v>69</v>
      </c>
      <c r="N457" t="s">
        <v>69</v>
      </c>
      <c r="O457" t="s">
        <v>69</v>
      </c>
      <c r="P457" t="s">
        <v>69</v>
      </c>
      <c r="Q457" t="s">
        <v>69</v>
      </c>
      <c r="R457" t="s">
        <v>69</v>
      </c>
      <c r="S457" t="s">
        <v>69</v>
      </c>
      <c r="T457" t="s">
        <v>4097</v>
      </c>
      <c r="U457" t="s">
        <v>4098</v>
      </c>
      <c r="V457" t="s">
        <v>69</v>
      </c>
      <c r="W457" t="s">
        <v>69</v>
      </c>
      <c r="X457" t="s">
        <v>69</v>
      </c>
      <c r="Y457" t="s">
        <v>69</v>
      </c>
      <c r="Z457" t="s">
        <v>4099</v>
      </c>
      <c r="AA457" t="s">
        <v>69</v>
      </c>
      <c r="AB457" t="s">
        <v>69</v>
      </c>
      <c r="AC457" t="s">
        <v>69</v>
      </c>
      <c r="AD457" t="s">
        <v>69</v>
      </c>
      <c r="AE457" t="s">
        <v>69</v>
      </c>
      <c r="AF457">
        <v>19</v>
      </c>
      <c r="AG457">
        <v>22</v>
      </c>
      <c r="AH457" t="s">
        <v>69</v>
      </c>
      <c r="AI457" t="s">
        <v>69</v>
      </c>
      <c r="AJ457" t="s">
        <v>69</v>
      </c>
      <c r="AK457" t="s">
        <v>69</v>
      </c>
      <c r="AL457" t="s">
        <v>69</v>
      </c>
      <c r="AM457" t="s">
        <v>69</v>
      </c>
      <c r="AN457" t="s">
        <v>69</v>
      </c>
      <c r="AO457" t="s">
        <v>69</v>
      </c>
      <c r="AP457" t="s">
        <v>69</v>
      </c>
      <c r="AQ457" t="s">
        <v>69</v>
      </c>
      <c r="AR457" t="s">
        <v>448</v>
      </c>
      <c r="AS457">
        <v>2011</v>
      </c>
      <c r="AT457">
        <v>49</v>
      </c>
      <c r="AU457">
        <v>2</v>
      </c>
      <c r="AV457" t="s">
        <v>69</v>
      </c>
      <c r="AW457" t="s">
        <v>69</v>
      </c>
      <c r="AX457" t="s">
        <v>69</v>
      </c>
      <c r="AY457" t="s">
        <v>69</v>
      </c>
      <c r="AZ457">
        <v>108</v>
      </c>
      <c r="BA457">
        <v>119</v>
      </c>
      <c r="BB457" t="s">
        <v>69</v>
      </c>
      <c r="BC457" t="s">
        <v>4100</v>
      </c>
      <c r="BD457" t="s">
        <v>69</v>
      </c>
      <c r="BE457" t="s">
        <v>69</v>
      </c>
      <c r="BF457" t="s">
        <v>69</v>
      </c>
      <c r="BG457" t="s">
        <v>69</v>
      </c>
      <c r="BH457" t="s">
        <v>69</v>
      </c>
      <c r="BI457" t="s">
        <v>69</v>
      </c>
      <c r="BJ457" t="s">
        <v>4101</v>
      </c>
      <c r="BK457" t="s">
        <v>69</v>
      </c>
      <c r="BL457" t="s">
        <v>69</v>
      </c>
      <c r="BM457" t="s">
        <v>69</v>
      </c>
      <c r="BN457" t="s">
        <v>69</v>
      </c>
      <c r="BO457" t="s">
        <v>69</v>
      </c>
      <c r="BP457" t="s">
        <v>69</v>
      </c>
    </row>
    <row r="458" spans="1:68" x14ac:dyDescent="0.25">
      <c r="A458" t="s">
        <v>67</v>
      </c>
      <c r="B458" t="s">
        <v>4102</v>
      </c>
      <c r="C458" t="s">
        <v>69</v>
      </c>
      <c r="D458" t="s">
        <v>69</v>
      </c>
      <c r="E458" t="s">
        <v>69</v>
      </c>
      <c r="F458" t="s">
        <v>4103</v>
      </c>
      <c r="G458" t="s">
        <v>69</v>
      </c>
      <c r="H458" t="s">
        <v>69</v>
      </c>
      <c r="I458" t="s">
        <v>4104</v>
      </c>
      <c r="J458" t="s">
        <v>1904</v>
      </c>
      <c r="K458" t="s">
        <v>69</v>
      </c>
      <c r="L458" t="s">
        <v>69</v>
      </c>
      <c r="M458" t="s">
        <v>69</v>
      </c>
      <c r="N458" t="s">
        <v>69</v>
      </c>
      <c r="O458" t="s">
        <v>69</v>
      </c>
      <c r="P458" t="s">
        <v>69</v>
      </c>
      <c r="Q458" t="s">
        <v>69</v>
      </c>
      <c r="R458" t="s">
        <v>69</v>
      </c>
      <c r="S458" t="s">
        <v>69</v>
      </c>
      <c r="T458" t="s">
        <v>4105</v>
      </c>
      <c r="U458" t="s">
        <v>4106</v>
      </c>
      <c r="V458" t="s">
        <v>69</v>
      </c>
      <c r="W458" t="s">
        <v>69</v>
      </c>
      <c r="X458" t="s">
        <v>69</v>
      </c>
      <c r="Y458" t="s">
        <v>69</v>
      </c>
      <c r="Z458" t="s">
        <v>4107</v>
      </c>
      <c r="AA458" t="s">
        <v>4108</v>
      </c>
      <c r="AB458" t="s">
        <v>69</v>
      </c>
      <c r="AC458" t="s">
        <v>69</v>
      </c>
      <c r="AD458" t="s">
        <v>69</v>
      </c>
      <c r="AE458" t="s">
        <v>69</v>
      </c>
      <c r="AF458">
        <v>35</v>
      </c>
      <c r="AG458">
        <v>38</v>
      </c>
      <c r="AH458" t="s">
        <v>69</v>
      </c>
      <c r="AI458" t="s">
        <v>69</v>
      </c>
      <c r="AJ458" t="s">
        <v>69</v>
      </c>
      <c r="AK458" t="s">
        <v>69</v>
      </c>
      <c r="AL458" t="s">
        <v>69</v>
      </c>
      <c r="AM458" t="s">
        <v>69</v>
      </c>
      <c r="AN458" t="s">
        <v>69</v>
      </c>
      <c r="AO458" t="s">
        <v>69</v>
      </c>
      <c r="AP458" t="s">
        <v>69</v>
      </c>
      <c r="AQ458" t="s">
        <v>69</v>
      </c>
      <c r="AR458" t="s">
        <v>448</v>
      </c>
      <c r="AS458">
        <v>2011</v>
      </c>
      <c r="AT458">
        <v>11</v>
      </c>
      <c r="AU458">
        <v>2</v>
      </c>
      <c r="AV458" t="s">
        <v>69</v>
      </c>
      <c r="AW458" t="s">
        <v>69</v>
      </c>
      <c r="AX458" t="s">
        <v>69</v>
      </c>
      <c r="AY458" t="s">
        <v>69</v>
      </c>
      <c r="AZ458">
        <v>276</v>
      </c>
      <c r="BA458">
        <v>289</v>
      </c>
      <c r="BB458" t="s">
        <v>69</v>
      </c>
      <c r="BC458" t="s">
        <v>4109</v>
      </c>
      <c r="BD458" t="s">
        <v>69</v>
      </c>
      <c r="BE458" t="s">
        <v>69</v>
      </c>
      <c r="BF458" t="s">
        <v>69</v>
      </c>
      <c r="BG458" t="s">
        <v>69</v>
      </c>
      <c r="BH458" t="s">
        <v>69</v>
      </c>
      <c r="BI458" t="s">
        <v>69</v>
      </c>
      <c r="BJ458" t="s">
        <v>4110</v>
      </c>
      <c r="BK458">
        <v>20615482</v>
      </c>
      <c r="BL458" t="s">
        <v>69</v>
      </c>
      <c r="BM458" t="s">
        <v>69</v>
      </c>
      <c r="BN458" t="s">
        <v>69</v>
      </c>
      <c r="BO458" t="s">
        <v>69</v>
      </c>
      <c r="BP458" t="s">
        <v>69</v>
      </c>
    </row>
    <row r="459" spans="1:68" x14ac:dyDescent="0.25">
      <c r="A459" t="s">
        <v>67</v>
      </c>
      <c r="B459" t="s">
        <v>4111</v>
      </c>
      <c r="C459" t="s">
        <v>69</v>
      </c>
      <c r="D459" t="s">
        <v>69</v>
      </c>
      <c r="E459" t="s">
        <v>69</v>
      </c>
      <c r="F459" t="s">
        <v>4112</v>
      </c>
      <c r="G459" t="s">
        <v>69</v>
      </c>
      <c r="H459" t="s">
        <v>69</v>
      </c>
      <c r="I459" t="s">
        <v>4113</v>
      </c>
      <c r="J459" t="s">
        <v>1031</v>
      </c>
      <c r="K459" t="s">
        <v>69</v>
      </c>
      <c r="L459" t="s">
        <v>69</v>
      </c>
      <c r="M459" t="s">
        <v>69</v>
      </c>
      <c r="N459" t="s">
        <v>69</v>
      </c>
      <c r="O459" t="s">
        <v>69</v>
      </c>
      <c r="P459" t="s">
        <v>69</v>
      </c>
      <c r="Q459" t="s">
        <v>69</v>
      </c>
      <c r="R459" t="s">
        <v>69</v>
      </c>
      <c r="S459" t="s">
        <v>69</v>
      </c>
      <c r="T459" t="s">
        <v>4114</v>
      </c>
      <c r="U459" t="s">
        <v>4115</v>
      </c>
      <c r="V459" t="s">
        <v>69</v>
      </c>
      <c r="W459" t="s">
        <v>69</v>
      </c>
      <c r="X459" t="s">
        <v>69</v>
      </c>
      <c r="Y459" t="s">
        <v>69</v>
      </c>
      <c r="Z459" t="s">
        <v>69</v>
      </c>
      <c r="AA459" t="s">
        <v>4116</v>
      </c>
      <c r="AB459" t="s">
        <v>69</v>
      </c>
      <c r="AC459" t="s">
        <v>69</v>
      </c>
      <c r="AD459" t="s">
        <v>69</v>
      </c>
      <c r="AE459" t="s">
        <v>69</v>
      </c>
      <c r="AF459">
        <v>22</v>
      </c>
      <c r="AG459">
        <v>25</v>
      </c>
      <c r="AH459" t="s">
        <v>69</v>
      </c>
      <c r="AI459" t="s">
        <v>69</v>
      </c>
      <c r="AJ459" t="s">
        <v>69</v>
      </c>
      <c r="AK459" t="s">
        <v>69</v>
      </c>
      <c r="AL459" t="s">
        <v>69</v>
      </c>
      <c r="AM459" t="s">
        <v>69</v>
      </c>
      <c r="AN459" t="s">
        <v>69</v>
      </c>
      <c r="AO459" t="s">
        <v>69</v>
      </c>
      <c r="AP459" t="s">
        <v>69</v>
      </c>
      <c r="AQ459" t="s">
        <v>69</v>
      </c>
      <c r="AR459" t="s">
        <v>448</v>
      </c>
      <c r="AS459">
        <v>2011</v>
      </c>
      <c r="AT459">
        <v>102</v>
      </c>
      <c r="AU459">
        <v>3</v>
      </c>
      <c r="AV459" t="s">
        <v>69</v>
      </c>
      <c r="AW459" t="s">
        <v>69</v>
      </c>
      <c r="AX459" t="s">
        <v>69</v>
      </c>
      <c r="AY459" t="s">
        <v>69</v>
      </c>
      <c r="AZ459">
        <v>471</v>
      </c>
      <c r="BA459">
        <v>482</v>
      </c>
      <c r="BB459" t="s">
        <v>69</v>
      </c>
      <c r="BC459" t="s">
        <v>4117</v>
      </c>
      <c r="BD459" t="s">
        <v>69</v>
      </c>
      <c r="BE459" t="s">
        <v>69</v>
      </c>
      <c r="BF459" t="s">
        <v>69</v>
      </c>
      <c r="BG459" t="s">
        <v>69</v>
      </c>
      <c r="BH459" t="s">
        <v>69</v>
      </c>
      <c r="BI459" t="s">
        <v>69</v>
      </c>
      <c r="BJ459" t="s">
        <v>4118</v>
      </c>
      <c r="BK459" t="s">
        <v>69</v>
      </c>
      <c r="BL459" t="s">
        <v>524</v>
      </c>
      <c r="BM459" t="s">
        <v>69</v>
      </c>
      <c r="BN459" t="s">
        <v>69</v>
      </c>
      <c r="BO459" t="s">
        <v>69</v>
      </c>
      <c r="BP459" t="s">
        <v>69</v>
      </c>
    </row>
    <row r="460" spans="1:68" x14ac:dyDescent="0.25">
      <c r="A460" t="s">
        <v>67</v>
      </c>
      <c r="B460" t="s">
        <v>4119</v>
      </c>
      <c r="C460" t="s">
        <v>69</v>
      </c>
      <c r="D460" t="s">
        <v>69</v>
      </c>
      <c r="E460" t="s">
        <v>69</v>
      </c>
      <c r="F460" t="s">
        <v>4120</v>
      </c>
      <c r="G460" t="s">
        <v>69</v>
      </c>
      <c r="H460" t="s">
        <v>69</v>
      </c>
      <c r="I460" t="s">
        <v>4121</v>
      </c>
      <c r="J460" t="s">
        <v>2083</v>
      </c>
      <c r="K460" t="s">
        <v>69</v>
      </c>
      <c r="L460" t="s">
        <v>69</v>
      </c>
      <c r="M460" t="s">
        <v>69</v>
      </c>
      <c r="N460" t="s">
        <v>69</v>
      </c>
      <c r="O460" t="s">
        <v>69</v>
      </c>
      <c r="P460" t="s">
        <v>69</v>
      </c>
      <c r="Q460" t="s">
        <v>69</v>
      </c>
      <c r="R460" t="s">
        <v>69</v>
      </c>
      <c r="S460" t="s">
        <v>69</v>
      </c>
      <c r="T460" t="s">
        <v>69</v>
      </c>
      <c r="U460" t="s">
        <v>4122</v>
      </c>
      <c r="V460" t="s">
        <v>69</v>
      </c>
      <c r="W460" t="s">
        <v>69</v>
      </c>
      <c r="X460" t="s">
        <v>69</v>
      </c>
      <c r="Y460" t="s">
        <v>69</v>
      </c>
      <c r="Z460" t="s">
        <v>4123</v>
      </c>
      <c r="AA460" t="s">
        <v>4124</v>
      </c>
      <c r="AB460" t="s">
        <v>69</v>
      </c>
      <c r="AC460" t="s">
        <v>69</v>
      </c>
      <c r="AD460" t="s">
        <v>69</v>
      </c>
      <c r="AE460" t="s">
        <v>69</v>
      </c>
      <c r="AF460">
        <v>134</v>
      </c>
      <c r="AG460">
        <v>137</v>
      </c>
      <c r="AH460" t="s">
        <v>69</v>
      </c>
      <c r="AI460" t="s">
        <v>69</v>
      </c>
      <c r="AJ460" t="s">
        <v>69</v>
      </c>
      <c r="AK460" t="s">
        <v>69</v>
      </c>
      <c r="AL460" t="s">
        <v>69</v>
      </c>
      <c r="AM460" t="s">
        <v>69</v>
      </c>
      <c r="AN460" t="s">
        <v>69</v>
      </c>
      <c r="AO460" t="s">
        <v>69</v>
      </c>
      <c r="AP460" t="s">
        <v>69</v>
      </c>
      <c r="AQ460" t="s">
        <v>69</v>
      </c>
      <c r="AR460" t="s">
        <v>448</v>
      </c>
      <c r="AS460">
        <v>2011</v>
      </c>
      <c r="AT460">
        <v>21</v>
      </c>
      <c r="AU460">
        <v>3</v>
      </c>
      <c r="AV460" t="s">
        <v>69</v>
      </c>
      <c r="AW460" t="s">
        <v>69</v>
      </c>
      <c r="AX460" t="s">
        <v>69</v>
      </c>
      <c r="AY460" t="s">
        <v>69</v>
      </c>
      <c r="AZ460">
        <v>349</v>
      </c>
      <c r="BA460">
        <v>356</v>
      </c>
      <c r="BB460" t="s">
        <v>69</v>
      </c>
      <c r="BC460" t="s">
        <v>4125</v>
      </c>
      <c r="BD460" t="s">
        <v>69</v>
      </c>
      <c r="BE460" t="s">
        <v>69</v>
      </c>
      <c r="BF460" t="s">
        <v>69</v>
      </c>
      <c r="BG460" t="s">
        <v>69</v>
      </c>
      <c r="BH460" t="s">
        <v>69</v>
      </c>
      <c r="BI460" t="s">
        <v>69</v>
      </c>
      <c r="BJ460" t="s">
        <v>4126</v>
      </c>
      <c r="BK460">
        <v>21270173</v>
      </c>
      <c r="BL460" t="s">
        <v>662</v>
      </c>
      <c r="BM460" t="s">
        <v>69</v>
      </c>
      <c r="BN460" t="s">
        <v>69</v>
      </c>
      <c r="BO460" t="s">
        <v>69</v>
      </c>
      <c r="BP460" t="s">
        <v>69</v>
      </c>
    </row>
    <row r="461" spans="1:68" x14ac:dyDescent="0.25">
      <c r="A461" t="s">
        <v>67</v>
      </c>
      <c r="B461" t="s">
        <v>4127</v>
      </c>
      <c r="C461" t="s">
        <v>69</v>
      </c>
      <c r="D461" t="s">
        <v>69</v>
      </c>
      <c r="E461" t="s">
        <v>69</v>
      </c>
      <c r="F461" t="s">
        <v>4128</v>
      </c>
      <c r="G461" t="s">
        <v>69</v>
      </c>
      <c r="H461" t="s">
        <v>69</v>
      </c>
      <c r="I461" t="s">
        <v>4129</v>
      </c>
      <c r="J461" t="s">
        <v>454</v>
      </c>
      <c r="K461" t="s">
        <v>69</v>
      </c>
      <c r="L461" t="s">
        <v>69</v>
      </c>
      <c r="M461" t="s">
        <v>69</v>
      </c>
      <c r="N461" t="s">
        <v>69</v>
      </c>
      <c r="O461" t="s">
        <v>69</v>
      </c>
      <c r="P461" t="s">
        <v>69</v>
      </c>
      <c r="Q461" t="s">
        <v>69</v>
      </c>
      <c r="R461" t="s">
        <v>69</v>
      </c>
      <c r="S461" t="s">
        <v>69</v>
      </c>
      <c r="T461" t="s">
        <v>69</v>
      </c>
      <c r="U461" t="s">
        <v>4130</v>
      </c>
      <c r="V461" t="s">
        <v>69</v>
      </c>
      <c r="W461" t="s">
        <v>69</v>
      </c>
      <c r="X461" t="s">
        <v>69</v>
      </c>
      <c r="Y461" t="s">
        <v>69</v>
      </c>
      <c r="Z461" t="s">
        <v>4131</v>
      </c>
      <c r="AA461" t="s">
        <v>4132</v>
      </c>
      <c r="AB461" t="s">
        <v>69</v>
      </c>
      <c r="AC461" t="s">
        <v>69</v>
      </c>
      <c r="AD461" t="s">
        <v>69</v>
      </c>
      <c r="AE461" t="s">
        <v>69</v>
      </c>
      <c r="AF461">
        <v>51</v>
      </c>
      <c r="AG461">
        <v>53</v>
      </c>
      <c r="AH461" t="s">
        <v>69</v>
      </c>
      <c r="AI461" t="s">
        <v>69</v>
      </c>
      <c r="AJ461" t="s">
        <v>69</v>
      </c>
      <c r="AK461" t="s">
        <v>69</v>
      </c>
      <c r="AL461" t="s">
        <v>69</v>
      </c>
      <c r="AM461" t="s">
        <v>69</v>
      </c>
      <c r="AN461" t="s">
        <v>69</v>
      </c>
      <c r="AO461" t="s">
        <v>69</v>
      </c>
      <c r="AP461" t="s">
        <v>69</v>
      </c>
      <c r="AQ461" t="s">
        <v>69</v>
      </c>
      <c r="AR461" t="s">
        <v>448</v>
      </c>
      <c r="AS461">
        <v>2011</v>
      </c>
      <c r="AT461">
        <v>7</v>
      </c>
      <c r="AU461">
        <v>3</v>
      </c>
      <c r="AV461" t="s">
        <v>69</v>
      </c>
      <c r="AW461" t="s">
        <v>69</v>
      </c>
      <c r="AX461" t="s">
        <v>69</v>
      </c>
      <c r="AY461" t="s">
        <v>69</v>
      </c>
      <c r="AZ461" t="s">
        <v>69</v>
      </c>
      <c r="BA461" t="s">
        <v>69</v>
      </c>
      <c r="BB461" t="s">
        <v>4133</v>
      </c>
      <c r="BC461" t="s">
        <v>4134</v>
      </c>
      <c r="BD461" t="s">
        <v>69</v>
      </c>
      <c r="BE461" t="s">
        <v>69</v>
      </c>
      <c r="BF461" t="s">
        <v>69</v>
      </c>
      <c r="BG461" t="s">
        <v>69</v>
      </c>
      <c r="BH461" t="s">
        <v>69</v>
      </c>
      <c r="BI461" t="s">
        <v>69</v>
      </c>
      <c r="BJ461" t="s">
        <v>4135</v>
      </c>
      <c r="BK461">
        <v>21408205</v>
      </c>
      <c r="BL461" t="s">
        <v>88</v>
      </c>
      <c r="BM461" t="s">
        <v>69</v>
      </c>
      <c r="BN461" t="s">
        <v>69</v>
      </c>
      <c r="BO461" t="s">
        <v>69</v>
      </c>
      <c r="BP461" t="s">
        <v>69</v>
      </c>
    </row>
    <row r="462" spans="1:68" x14ac:dyDescent="0.25">
      <c r="A462" t="s">
        <v>67</v>
      </c>
      <c r="B462" t="s">
        <v>4136</v>
      </c>
      <c r="C462" t="s">
        <v>69</v>
      </c>
      <c r="D462" t="s">
        <v>69</v>
      </c>
      <c r="E462" t="s">
        <v>69</v>
      </c>
      <c r="F462" t="s">
        <v>4137</v>
      </c>
      <c r="G462" t="s">
        <v>69</v>
      </c>
      <c r="H462" t="s">
        <v>69</v>
      </c>
      <c r="I462" t="s">
        <v>4138</v>
      </c>
      <c r="J462" t="s">
        <v>348</v>
      </c>
      <c r="K462" t="s">
        <v>69</v>
      </c>
      <c r="L462" t="s">
        <v>69</v>
      </c>
      <c r="M462" t="s">
        <v>69</v>
      </c>
      <c r="N462" t="s">
        <v>69</v>
      </c>
      <c r="O462" t="s">
        <v>69</v>
      </c>
      <c r="P462" t="s">
        <v>69</v>
      </c>
      <c r="Q462" t="s">
        <v>69</v>
      </c>
      <c r="R462" t="s">
        <v>69</v>
      </c>
      <c r="S462" t="s">
        <v>69</v>
      </c>
      <c r="T462" t="s">
        <v>69</v>
      </c>
      <c r="U462" t="s">
        <v>4139</v>
      </c>
      <c r="V462" t="s">
        <v>69</v>
      </c>
      <c r="W462" t="s">
        <v>69</v>
      </c>
      <c r="X462" t="s">
        <v>69</v>
      </c>
      <c r="Y462" t="s">
        <v>69</v>
      </c>
      <c r="Z462" t="s">
        <v>2219</v>
      </c>
      <c r="AA462" t="s">
        <v>2220</v>
      </c>
      <c r="AB462" t="s">
        <v>69</v>
      </c>
      <c r="AC462" t="s">
        <v>69</v>
      </c>
      <c r="AD462" t="s">
        <v>69</v>
      </c>
      <c r="AE462" t="s">
        <v>69</v>
      </c>
      <c r="AF462">
        <v>60</v>
      </c>
      <c r="AG462">
        <v>62</v>
      </c>
      <c r="AH462" t="s">
        <v>69</v>
      </c>
      <c r="AI462" t="s">
        <v>69</v>
      </c>
      <c r="AJ462" t="s">
        <v>69</v>
      </c>
      <c r="AK462" t="s">
        <v>69</v>
      </c>
      <c r="AL462" t="s">
        <v>69</v>
      </c>
      <c r="AM462" t="s">
        <v>69</v>
      </c>
      <c r="AN462" t="s">
        <v>69</v>
      </c>
      <c r="AO462" t="s">
        <v>69</v>
      </c>
      <c r="AP462" t="s">
        <v>69</v>
      </c>
      <c r="AQ462" t="s">
        <v>69</v>
      </c>
      <c r="AR462" t="s">
        <v>4140</v>
      </c>
      <c r="AS462">
        <v>2011</v>
      </c>
      <c r="AT462">
        <v>11</v>
      </c>
      <c r="AU462" t="s">
        <v>69</v>
      </c>
      <c r="AV462" t="s">
        <v>69</v>
      </c>
      <c r="AW462" t="s">
        <v>69</v>
      </c>
      <c r="AX462" t="s">
        <v>69</v>
      </c>
      <c r="AY462" t="s">
        <v>69</v>
      </c>
      <c r="AZ462" t="s">
        <v>69</v>
      </c>
      <c r="BA462" t="s">
        <v>69</v>
      </c>
      <c r="BB462">
        <v>38</v>
      </c>
      <c r="BC462" t="s">
        <v>4141</v>
      </c>
      <c r="BD462" t="s">
        <v>69</v>
      </c>
      <c r="BE462" t="s">
        <v>69</v>
      </c>
      <c r="BF462" t="s">
        <v>69</v>
      </c>
      <c r="BG462" t="s">
        <v>69</v>
      </c>
      <c r="BH462" t="s">
        <v>69</v>
      </c>
      <c r="BI462" t="s">
        <v>69</v>
      </c>
      <c r="BJ462" t="s">
        <v>4142</v>
      </c>
      <c r="BK462">
        <v>21299905</v>
      </c>
      <c r="BL462" t="s">
        <v>88</v>
      </c>
      <c r="BM462" t="s">
        <v>69</v>
      </c>
      <c r="BN462" t="s">
        <v>69</v>
      </c>
      <c r="BO462" t="s">
        <v>69</v>
      </c>
      <c r="BP462" t="s">
        <v>69</v>
      </c>
    </row>
    <row r="463" spans="1:68" x14ac:dyDescent="0.25">
      <c r="A463" t="s">
        <v>67</v>
      </c>
      <c r="B463" t="s">
        <v>4143</v>
      </c>
      <c r="C463" t="s">
        <v>69</v>
      </c>
      <c r="D463" t="s">
        <v>69</v>
      </c>
      <c r="E463" t="s">
        <v>69</v>
      </c>
      <c r="F463" t="s">
        <v>4144</v>
      </c>
      <c r="G463" t="s">
        <v>69</v>
      </c>
      <c r="H463" t="s">
        <v>69</v>
      </c>
      <c r="I463" t="s">
        <v>4145</v>
      </c>
      <c r="J463" t="s">
        <v>3328</v>
      </c>
      <c r="K463" t="s">
        <v>69</v>
      </c>
      <c r="L463" t="s">
        <v>69</v>
      </c>
      <c r="M463" t="s">
        <v>69</v>
      </c>
      <c r="N463" t="s">
        <v>69</v>
      </c>
      <c r="O463" t="s">
        <v>69</v>
      </c>
      <c r="P463" t="s">
        <v>69</v>
      </c>
      <c r="Q463" t="s">
        <v>69</v>
      </c>
      <c r="R463" t="s">
        <v>69</v>
      </c>
      <c r="S463" t="s">
        <v>69</v>
      </c>
      <c r="T463" t="s">
        <v>4146</v>
      </c>
      <c r="U463" t="s">
        <v>4147</v>
      </c>
      <c r="V463" t="s">
        <v>69</v>
      </c>
      <c r="W463" t="s">
        <v>69</v>
      </c>
      <c r="X463" t="s">
        <v>69</v>
      </c>
      <c r="Y463" t="s">
        <v>69</v>
      </c>
      <c r="Z463" t="s">
        <v>69</v>
      </c>
      <c r="AA463" t="s">
        <v>4148</v>
      </c>
      <c r="AB463" t="s">
        <v>69</v>
      </c>
      <c r="AC463" t="s">
        <v>69</v>
      </c>
      <c r="AD463" t="s">
        <v>69</v>
      </c>
      <c r="AE463" t="s">
        <v>69</v>
      </c>
      <c r="AF463">
        <v>9</v>
      </c>
      <c r="AG463">
        <v>9</v>
      </c>
      <c r="AH463" t="s">
        <v>69</v>
      </c>
      <c r="AI463" t="s">
        <v>69</v>
      </c>
      <c r="AJ463" t="s">
        <v>69</v>
      </c>
      <c r="AK463" t="s">
        <v>69</v>
      </c>
      <c r="AL463" t="s">
        <v>69</v>
      </c>
      <c r="AM463" t="s">
        <v>69</v>
      </c>
      <c r="AN463" t="s">
        <v>69</v>
      </c>
      <c r="AO463" t="s">
        <v>69</v>
      </c>
      <c r="AP463" t="s">
        <v>69</v>
      </c>
      <c r="AQ463" t="s">
        <v>69</v>
      </c>
      <c r="AR463" t="s">
        <v>4149</v>
      </c>
      <c r="AS463">
        <v>2011</v>
      </c>
      <c r="AT463">
        <v>79</v>
      </c>
      <c r="AU463" t="s">
        <v>4150</v>
      </c>
      <c r="AV463" t="s">
        <v>69</v>
      </c>
      <c r="AW463" t="s">
        <v>69</v>
      </c>
      <c r="AX463" t="s">
        <v>69</v>
      </c>
      <c r="AY463" t="s">
        <v>69</v>
      </c>
      <c r="AZ463">
        <v>39</v>
      </c>
      <c r="BA463">
        <v>52</v>
      </c>
      <c r="BB463" t="s">
        <v>69</v>
      </c>
      <c r="BC463" t="s">
        <v>4151</v>
      </c>
      <c r="BD463" t="s">
        <v>69</v>
      </c>
      <c r="BE463" t="s">
        <v>69</v>
      </c>
      <c r="BF463" t="s">
        <v>69</v>
      </c>
      <c r="BG463" t="s">
        <v>69</v>
      </c>
      <c r="BH463" t="s">
        <v>69</v>
      </c>
      <c r="BI463" t="s">
        <v>69</v>
      </c>
      <c r="BJ463" t="s">
        <v>4152</v>
      </c>
      <c r="BK463">
        <v>21094655</v>
      </c>
      <c r="BL463" t="s">
        <v>69</v>
      </c>
      <c r="BM463" t="s">
        <v>69</v>
      </c>
      <c r="BN463" t="s">
        <v>69</v>
      </c>
      <c r="BO463" t="s">
        <v>69</v>
      </c>
      <c r="BP463" t="s">
        <v>69</v>
      </c>
    </row>
    <row r="464" spans="1:68" x14ac:dyDescent="0.25">
      <c r="A464" t="s">
        <v>67</v>
      </c>
      <c r="B464" t="s">
        <v>4153</v>
      </c>
      <c r="C464" t="s">
        <v>69</v>
      </c>
      <c r="D464" t="s">
        <v>69</v>
      </c>
      <c r="E464" t="s">
        <v>69</v>
      </c>
      <c r="F464" t="s">
        <v>4154</v>
      </c>
      <c r="G464" t="s">
        <v>69</v>
      </c>
      <c r="H464" t="s">
        <v>69</v>
      </c>
      <c r="I464" t="s">
        <v>4155</v>
      </c>
      <c r="J464" t="s">
        <v>4156</v>
      </c>
      <c r="K464" t="s">
        <v>69</v>
      </c>
      <c r="L464" t="s">
        <v>69</v>
      </c>
      <c r="M464" t="s">
        <v>69</v>
      </c>
      <c r="N464" t="s">
        <v>69</v>
      </c>
      <c r="O464" t="s">
        <v>69</v>
      </c>
      <c r="P464" t="s">
        <v>69</v>
      </c>
      <c r="Q464" t="s">
        <v>69</v>
      </c>
      <c r="R464" t="s">
        <v>69</v>
      </c>
      <c r="S464" t="s">
        <v>69</v>
      </c>
      <c r="T464" t="s">
        <v>69</v>
      </c>
      <c r="U464" t="s">
        <v>4157</v>
      </c>
      <c r="V464" t="s">
        <v>69</v>
      </c>
      <c r="W464" t="s">
        <v>69</v>
      </c>
      <c r="X464" t="s">
        <v>69</v>
      </c>
      <c r="Y464" t="s">
        <v>69</v>
      </c>
      <c r="Z464" t="s">
        <v>4158</v>
      </c>
      <c r="AA464" t="s">
        <v>4159</v>
      </c>
      <c r="AB464" t="s">
        <v>69</v>
      </c>
      <c r="AC464" t="s">
        <v>69</v>
      </c>
      <c r="AD464" t="s">
        <v>69</v>
      </c>
      <c r="AE464" t="s">
        <v>69</v>
      </c>
      <c r="AF464">
        <v>21</v>
      </c>
      <c r="AG464">
        <v>21</v>
      </c>
      <c r="AH464" t="s">
        <v>69</v>
      </c>
      <c r="AI464" t="s">
        <v>69</v>
      </c>
      <c r="AJ464" t="s">
        <v>69</v>
      </c>
      <c r="AK464" t="s">
        <v>69</v>
      </c>
      <c r="AL464" t="s">
        <v>69</v>
      </c>
      <c r="AM464" t="s">
        <v>69</v>
      </c>
      <c r="AN464" t="s">
        <v>69</v>
      </c>
      <c r="AO464" t="s">
        <v>69</v>
      </c>
      <c r="AP464" t="s">
        <v>69</v>
      </c>
      <c r="AQ464" t="s">
        <v>69</v>
      </c>
      <c r="AR464" t="s">
        <v>466</v>
      </c>
      <c r="AS464">
        <v>2011</v>
      </c>
      <c r="AT464">
        <v>68</v>
      </c>
      <c r="AU464">
        <v>2</v>
      </c>
      <c r="AV464" t="s">
        <v>69</v>
      </c>
      <c r="AW464" t="s">
        <v>69</v>
      </c>
      <c r="AX464" t="s">
        <v>69</v>
      </c>
      <c r="AY464" t="s">
        <v>69</v>
      </c>
      <c r="AZ464">
        <v>304</v>
      </c>
      <c r="BA464">
        <v>318</v>
      </c>
      <c r="BB464" t="s">
        <v>69</v>
      </c>
      <c r="BC464" t="s">
        <v>4160</v>
      </c>
      <c r="BD464" t="s">
        <v>69</v>
      </c>
      <c r="BE464" t="s">
        <v>69</v>
      </c>
      <c r="BF464" t="s">
        <v>69</v>
      </c>
      <c r="BG464" t="s">
        <v>69</v>
      </c>
      <c r="BH464" t="s">
        <v>69</v>
      </c>
      <c r="BI464" t="s">
        <v>69</v>
      </c>
      <c r="BJ464" t="s">
        <v>4161</v>
      </c>
      <c r="BK464" t="s">
        <v>69</v>
      </c>
      <c r="BL464" t="s">
        <v>69</v>
      </c>
      <c r="BM464" t="s">
        <v>69</v>
      </c>
      <c r="BN464" t="s">
        <v>69</v>
      </c>
      <c r="BO464" t="s">
        <v>69</v>
      </c>
      <c r="BP464" t="s">
        <v>69</v>
      </c>
    </row>
    <row r="465" spans="1:68" x14ac:dyDescent="0.25">
      <c r="A465" t="s">
        <v>67</v>
      </c>
      <c r="B465" t="s">
        <v>4162</v>
      </c>
      <c r="C465" t="s">
        <v>69</v>
      </c>
      <c r="D465" t="s">
        <v>69</v>
      </c>
      <c r="E465" t="s">
        <v>69</v>
      </c>
      <c r="F465" t="s">
        <v>4163</v>
      </c>
      <c r="G465" t="s">
        <v>69</v>
      </c>
      <c r="H465" t="s">
        <v>69</v>
      </c>
      <c r="I465" t="s">
        <v>4164</v>
      </c>
      <c r="J465" t="s">
        <v>416</v>
      </c>
      <c r="K465" t="s">
        <v>69</v>
      </c>
      <c r="L465" t="s">
        <v>69</v>
      </c>
      <c r="M465" t="s">
        <v>69</v>
      </c>
      <c r="N465" t="s">
        <v>69</v>
      </c>
      <c r="O465" t="s">
        <v>69</v>
      </c>
      <c r="P465" t="s">
        <v>69</v>
      </c>
      <c r="Q465" t="s">
        <v>69</v>
      </c>
      <c r="R465" t="s">
        <v>69</v>
      </c>
      <c r="S465" t="s">
        <v>69</v>
      </c>
      <c r="T465" t="s">
        <v>4165</v>
      </c>
      <c r="U465" t="s">
        <v>4166</v>
      </c>
      <c r="V465" t="s">
        <v>69</v>
      </c>
      <c r="W465" t="s">
        <v>69</v>
      </c>
      <c r="X465" t="s">
        <v>69</v>
      </c>
      <c r="Y465" t="s">
        <v>69</v>
      </c>
      <c r="Z465" t="s">
        <v>4167</v>
      </c>
      <c r="AA465" t="s">
        <v>4168</v>
      </c>
      <c r="AB465" t="s">
        <v>69</v>
      </c>
      <c r="AC465" t="s">
        <v>69</v>
      </c>
      <c r="AD465" t="s">
        <v>69</v>
      </c>
      <c r="AE465" t="s">
        <v>69</v>
      </c>
      <c r="AF465">
        <v>77</v>
      </c>
      <c r="AG465">
        <v>77</v>
      </c>
      <c r="AH465" t="s">
        <v>69</v>
      </c>
      <c r="AI465" t="s">
        <v>69</v>
      </c>
      <c r="AJ465" t="s">
        <v>69</v>
      </c>
      <c r="AK465" t="s">
        <v>69</v>
      </c>
      <c r="AL465" t="s">
        <v>69</v>
      </c>
      <c r="AM465" t="s">
        <v>69</v>
      </c>
      <c r="AN465" t="s">
        <v>69</v>
      </c>
      <c r="AO465" t="s">
        <v>69</v>
      </c>
      <c r="AP465" t="s">
        <v>69</v>
      </c>
      <c r="AQ465" t="s">
        <v>69</v>
      </c>
      <c r="AR465" t="s">
        <v>466</v>
      </c>
      <c r="AS465">
        <v>2011</v>
      </c>
      <c r="AT465">
        <v>28</v>
      </c>
      <c r="AU465">
        <v>2</v>
      </c>
      <c r="AV465" t="s">
        <v>69</v>
      </c>
      <c r="AW465" t="s">
        <v>69</v>
      </c>
      <c r="AX465" t="s">
        <v>69</v>
      </c>
      <c r="AY465" t="s">
        <v>69</v>
      </c>
      <c r="AZ465">
        <v>1099</v>
      </c>
      <c r="BA465">
        <v>1110</v>
      </c>
      <c r="BB465" t="s">
        <v>69</v>
      </c>
      <c r="BC465" t="s">
        <v>4169</v>
      </c>
      <c r="BD465" t="s">
        <v>69</v>
      </c>
      <c r="BE465" t="s">
        <v>69</v>
      </c>
      <c r="BF465" t="s">
        <v>69</v>
      </c>
      <c r="BG465" t="s">
        <v>69</v>
      </c>
      <c r="BH465" t="s">
        <v>69</v>
      </c>
      <c r="BI465" t="s">
        <v>69</v>
      </c>
      <c r="BJ465" t="s">
        <v>4170</v>
      </c>
      <c r="BK465">
        <v>21041797</v>
      </c>
      <c r="BL465" t="s">
        <v>662</v>
      </c>
      <c r="BM465" t="s">
        <v>69</v>
      </c>
      <c r="BN465" t="s">
        <v>69</v>
      </c>
      <c r="BO465" t="s">
        <v>69</v>
      </c>
      <c r="BP465" t="s">
        <v>69</v>
      </c>
    </row>
    <row r="466" spans="1:68" x14ac:dyDescent="0.25">
      <c r="A466" t="s">
        <v>67</v>
      </c>
      <c r="B466" t="s">
        <v>4171</v>
      </c>
      <c r="C466" t="s">
        <v>69</v>
      </c>
      <c r="D466" t="s">
        <v>69</v>
      </c>
      <c r="E466" t="s">
        <v>69</v>
      </c>
      <c r="F466" t="s">
        <v>4172</v>
      </c>
      <c r="G466" t="s">
        <v>69</v>
      </c>
      <c r="H466" t="s">
        <v>69</v>
      </c>
      <c r="I466" t="s">
        <v>4173</v>
      </c>
      <c r="J466" t="s">
        <v>473</v>
      </c>
      <c r="K466" t="s">
        <v>69</v>
      </c>
      <c r="L466" t="s">
        <v>69</v>
      </c>
      <c r="M466" t="s">
        <v>69</v>
      </c>
      <c r="N466" t="s">
        <v>69</v>
      </c>
      <c r="O466" t="s">
        <v>69</v>
      </c>
      <c r="P466" t="s">
        <v>69</v>
      </c>
      <c r="Q466" t="s">
        <v>69</v>
      </c>
      <c r="R466" t="s">
        <v>69</v>
      </c>
      <c r="S466" t="s">
        <v>69</v>
      </c>
      <c r="T466" t="s">
        <v>4174</v>
      </c>
      <c r="U466" t="s">
        <v>4175</v>
      </c>
      <c r="V466" t="s">
        <v>69</v>
      </c>
      <c r="W466" t="s">
        <v>69</v>
      </c>
      <c r="X466" t="s">
        <v>69</v>
      </c>
      <c r="Y466" t="s">
        <v>69</v>
      </c>
      <c r="Z466" t="s">
        <v>4176</v>
      </c>
      <c r="AA466" t="s">
        <v>4177</v>
      </c>
      <c r="AB466" t="s">
        <v>69</v>
      </c>
      <c r="AC466" t="s">
        <v>69</v>
      </c>
      <c r="AD466" t="s">
        <v>69</v>
      </c>
      <c r="AE466" t="s">
        <v>69</v>
      </c>
      <c r="AF466">
        <v>12</v>
      </c>
      <c r="AG466">
        <v>12</v>
      </c>
      <c r="AH466" t="s">
        <v>69</v>
      </c>
      <c r="AI466" t="s">
        <v>69</v>
      </c>
      <c r="AJ466" t="s">
        <v>69</v>
      </c>
      <c r="AK466" t="s">
        <v>69</v>
      </c>
      <c r="AL466" t="s">
        <v>69</v>
      </c>
      <c r="AM466" t="s">
        <v>69</v>
      </c>
      <c r="AN466" t="s">
        <v>69</v>
      </c>
      <c r="AO466" t="s">
        <v>69</v>
      </c>
      <c r="AP466" t="s">
        <v>69</v>
      </c>
      <c r="AQ466" t="s">
        <v>69</v>
      </c>
      <c r="AR466" t="s">
        <v>69</v>
      </c>
      <c r="AS466">
        <v>2011</v>
      </c>
      <c r="AT466">
        <v>3</v>
      </c>
      <c r="AU466" t="s">
        <v>69</v>
      </c>
      <c r="AV466" t="s">
        <v>69</v>
      </c>
      <c r="AW466" t="s">
        <v>69</v>
      </c>
      <c r="AX466" t="s">
        <v>69</v>
      </c>
      <c r="AY466" t="s">
        <v>69</v>
      </c>
      <c r="AZ466">
        <v>1324</v>
      </c>
      <c r="BA466">
        <v>1328</v>
      </c>
      <c r="BB466" t="s">
        <v>69</v>
      </c>
      <c r="BC466" t="s">
        <v>4178</v>
      </c>
      <c r="BD466" t="s">
        <v>69</v>
      </c>
      <c r="BE466" t="s">
        <v>69</v>
      </c>
      <c r="BF466" t="s">
        <v>69</v>
      </c>
      <c r="BG466" t="s">
        <v>69</v>
      </c>
      <c r="BH466" t="s">
        <v>69</v>
      </c>
      <c r="BI466" t="s">
        <v>69</v>
      </c>
      <c r="BJ466" t="s">
        <v>4179</v>
      </c>
      <c r="BK466">
        <v>22016336</v>
      </c>
      <c r="BL466" t="s">
        <v>88</v>
      </c>
      <c r="BM466" t="s">
        <v>69</v>
      </c>
      <c r="BN466" t="s">
        <v>69</v>
      </c>
      <c r="BO466" t="s">
        <v>69</v>
      </c>
      <c r="BP466" t="s">
        <v>69</v>
      </c>
    </row>
    <row r="467" spans="1:68" x14ac:dyDescent="0.25">
      <c r="A467" t="s">
        <v>67</v>
      </c>
      <c r="B467" t="s">
        <v>4180</v>
      </c>
      <c r="C467" t="s">
        <v>69</v>
      </c>
      <c r="D467" t="s">
        <v>69</v>
      </c>
      <c r="E467" t="s">
        <v>69</v>
      </c>
      <c r="F467" t="s">
        <v>4181</v>
      </c>
      <c r="G467" t="s">
        <v>69</v>
      </c>
      <c r="H467" t="s">
        <v>69</v>
      </c>
      <c r="I467" t="s">
        <v>4182</v>
      </c>
      <c r="J467" t="s">
        <v>4183</v>
      </c>
      <c r="K467" t="s">
        <v>69</v>
      </c>
      <c r="L467" t="s">
        <v>69</v>
      </c>
      <c r="M467" t="s">
        <v>69</v>
      </c>
      <c r="N467" t="s">
        <v>69</v>
      </c>
      <c r="O467" t="s">
        <v>69</v>
      </c>
      <c r="P467" t="s">
        <v>69</v>
      </c>
      <c r="Q467" t="s">
        <v>69</v>
      </c>
      <c r="R467" t="s">
        <v>69</v>
      </c>
      <c r="S467" t="s">
        <v>69</v>
      </c>
      <c r="T467" t="s">
        <v>69</v>
      </c>
      <c r="U467" t="s">
        <v>4184</v>
      </c>
      <c r="V467" t="s">
        <v>69</v>
      </c>
      <c r="W467" t="s">
        <v>69</v>
      </c>
      <c r="X467" t="s">
        <v>69</v>
      </c>
      <c r="Y467" t="s">
        <v>69</v>
      </c>
      <c r="Z467" t="s">
        <v>69</v>
      </c>
      <c r="AA467" t="s">
        <v>69</v>
      </c>
      <c r="AB467" t="s">
        <v>69</v>
      </c>
      <c r="AC467" t="s">
        <v>69</v>
      </c>
      <c r="AD467" t="s">
        <v>69</v>
      </c>
      <c r="AE467" t="s">
        <v>69</v>
      </c>
      <c r="AF467">
        <v>6</v>
      </c>
      <c r="AG467">
        <v>6</v>
      </c>
      <c r="AH467" t="s">
        <v>69</v>
      </c>
      <c r="AI467" t="s">
        <v>69</v>
      </c>
      <c r="AJ467" t="s">
        <v>69</v>
      </c>
      <c r="AK467" t="s">
        <v>69</v>
      </c>
      <c r="AL467" t="s">
        <v>69</v>
      </c>
      <c r="AM467" t="s">
        <v>69</v>
      </c>
      <c r="AN467" t="s">
        <v>69</v>
      </c>
      <c r="AO467" t="s">
        <v>69</v>
      </c>
      <c r="AP467" t="s">
        <v>69</v>
      </c>
      <c r="AQ467" t="s">
        <v>69</v>
      </c>
      <c r="AR467" t="s">
        <v>69</v>
      </c>
      <c r="AS467">
        <v>2011</v>
      </c>
      <c r="AT467">
        <v>31</v>
      </c>
      <c r="AU467">
        <v>2</v>
      </c>
      <c r="AV467" t="s">
        <v>69</v>
      </c>
      <c r="AW467" t="s">
        <v>69</v>
      </c>
      <c r="AX467" t="s">
        <v>69</v>
      </c>
      <c r="AY467" t="s">
        <v>69</v>
      </c>
      <c r="AZ467">
        <v>209</v>
      </c>
      <c r="BA467">
        <v>223</v>
      </c>
      <c r="BB467" t="s">
        <v>69</v>
      </c>
      <c r="BC467" t="s">
        <v>4185</v>
      </c>
      <c r="BD467" t="s">
        <v>69</v>
      </c>
      <c r="BE467" t="s">
        <v>69</v>
      </c>
      <c r="BF467" t="s">
        <v>69</v>
      </c>
      <c r="BG467" t="s">
        <v>69</v>
      </c>
      <c r="BH467" t="s">
        <v>69</v>
      </c>
      <c r="BI467" t="s">
        <v>69</v>
      </c>
      <c r="BJ467" t="s">
        <v>4186</v>
      </c>
      <c r="BK467" t="s">
        <v>69</v>
      </c>
      <c r="BL467" t="s">
        <v>69</v>
      </c>
      <c r="BM467" t="s">
        <v>69</v>
      </c>
      <c r="BN467" t="s">
        <v>69</v>
      </c>
      <c r="BO467" t="s">
        <v>69</v>
      </c>
      <c r="BP467" t="s">
        <v>69</v>
      </c>
    </row>
    <row r="468" spans="1:68" x14ac:dyDescent="0.25">
      <c r="A468" t="s">
        <v>67</v>
      </c>
      <c r="B468" t="s">
        <v>2858</v>
      </c>
      <c r="C468" t="s">
        <v>69</v>
      </c>
      <c r="D468" t="s">
        <v>69</v>
      </c>
      <c r="E468" t="s">
        <v>69</v>
      </c>
      <c r="F468" t="s">
        <v>4187</v>
      </c>
      <c r="G468" t="s">
        <v>69</v>
      </c>
      <c r="H468" t="s">
        <v>69</v>
      </c>
      <c r="I468" t="s">
        <v>4188</v>
      </c>
      <c r="J468" t="s">
        <v>236</v>
      </c>
      <c r="K468" t="s">
        <v>69</v>
      </c>
      <c r="L468" t="s">
        <v>69</v>
      </c>
      <c r="M468" t="s">
        <v>69</v>
      </c>
      <c r="N468" t="s">
        <v>69</v>
      </c>
      <c r="O468" t="s">
        <v>69</v>
      </c>
      <c r="P468" t="s">
        <v>69</v>
      </c>
      <c r="Q468" t="s">
        <v>69</v>
      </c>
      <c r="R468" t="s">
        <v>69</v>
      </c>
      <c r="S468" t="s">
        <v>69</v>
      </c>
      <c r="T468" t="s">
        <v>4189</v>
      </c>
      <c r="U468" t="s">
        <v>4190</v>
      </c>
      <c r="V468" t="s">
        <v>69</v>
      </c>
      <c r="W468" t="s">
        <v>69</v>
      </c>
      <c r="X468" t="s">
        <v>69</v>
      </c>
      <c r="Y468" t="s">
        <v>69</v>
      </c>
      <c r="Z468" t="s">
        <v>69</v>
      </c>
      <c r="AA468" t="s">
        <v>69</v>
      </c>
      <c r="AB468" t="s">
        <v>69</v>
      </c>
      <c r="AC468" t="s">
        <v>69</v>
      </c>
      <c r="AD468" t="s">
        <v>69</v>
      </c>
      <c r="AE468" t="s">
        <v>69</v>
      </c>
      <c r="AF468">
        <v>108</v>
      </c>
      <c r="AG468">
        <v>108</v>
      </c>
      <c r="AH468" t="s">
        <v>69</v>
      </c>
      <c r="AI468" t="s">
        <v>69</v>
      </c>
      <c r="AJ468" t="s">
        <v>69</v>
      </c>
      <c r="AK468" t="s">
        <v>69</v>
      </c>
      <c r="AL468" t="s">
        <v>69</v>
      </c>
      <c r="AM468" t="s">
        <v>69</v>
      </c>
      <c r="AN468" t="s">
        <v>69</v>
      </c>
      <c r="AO468" t="s">
        <v>69</v>
      </c>
      <c r="AP468" t="s">
        <v>69</v>
      </c>
      <c r="AQ468" t="s">
        <v>69</v>
      </c>
      <c r="AR468" t="s">
        <v>75</v>
      </c>
      <c r="AS468">
        <v>2011</v>
      </c>
      <c r="AT468">
        <v>106</v>
      </c>
      <c r="AU468">
        <v>1</v>
      </c>
      <c r="AV468" t="s">
        <v>69</v>
      </c>
      <c r="AW468" t="s">
        <v>69</v>
      </c>
      <c r="AX468" t="s">
        <v>69</v>
      </c>
      <c r="AY468" t="s">
        <v>69</v>
      </c>
      <c r="AZ468">
        <v>158</v>
      </c>
      <c r="BA468">
        <v>171</v>
      </c>
      <c r="BB468" t="s">
        <v>69</v>
      </c>
      <c r="BC468" t="s">
        <v>4191</v>
      </c>
      <c r="BD468" t="s">
        <v>69</v>
      </c>
      <c r="BE468" t="s">
        <v>69</v>
      </c>
      <c r="BF468" t="s">
        <v>69</v>
      </c>
      <c r="BG468" t="s">
        <v>69</v>
      </c>
      <c r="BH468" t="s">
        <v>69</v>
      </c>
      <c r="BI468" t="s">
        <v>69</v>
      </c>
      <c r="BJ468" t="s">
        <v>4192</v>
      </c>
      <c r="BK468">
        <v>20332809</v>
      </c>
      <c r="BL468" t="s">
        <v>1357</v>
      </c>
      <c r="BM468" t="s">
        <v>69</v>
      </c>
      <c r="BN468" t="s">
        <v>69</v>
      </c>
      <c r="BO468" t="s">
        <v>69</v>
      </c>
      <c r="BP468" t="s">
        <v>69</v>
      </c>
    </row>
    <row r="469" spans="1:68" x14ac:dyDescent="0.25">
      <c r="A469" t="s">
        <v>67</v>
      </c>
      <c r="B469" t="s">
        <v>4193</v>
      </c>
      <c r="C469" t="s">
        <v>69</v>
      </c>
      <c r="D469" t="s">
        <v>69</v>
      </c>
      <c r="E469" t="s">
        <v>69</v>
      </c>
      <c r="F469" t="s">
        <v>4194</v>
      </c>
      <c r="G469" t="s">
        <v>69</v>
      </c>
      <c r="H469" t="s">
        <v>69</v>
      </c>
      <c r="I469" t="s">
        <v>4195</v>
      </c>
      <c r="J469" t="s">
        <v>416</v>
      </c>
      <c r="K469" t="s">
        <v>69</v>
      </c>
      <c r="L469" t="s">
        <v>69</v>
      </c>
      <c r="M469" t="s">
        <v>69</v>
      </c>
      <c r="N469" t="s">
        <v>69</v>
      </c>
      <c r="O469" t="s">
        <v>69</v>
      </c>
      <c r="P469" t="s">
        <v>69</v>
      </c>
      <c r="Q469" t="s">
        <v>69</v>
      </c>
      <c r="R469" t="s">
        <v>69</v>
      </c>
      <c r="S469" t="s">
        <v>69</v>
      </c>
      <c r="T469" t="s">
        <v>4196</v>
      </c>
      <c r="U469" t="s">
        <v>4197</v>
      </c>
      <c r="V469" t="s">
        <v>69</v>
      </c>
      <c r="W469" t="s">
        <v>69</v>
      </c>
      <c r="X469" t="s">
        <v>69</v>
      </c>
      <c r="Y469" t="s">
        <v>69</v>
      </c>
      <c r="Z469" t="s">
        <v>4198</v>
      </c>
      <c r="AA469" t="s">
        <v>4199</v>
      </c>
      <c r="AB469" t="s">
        <v>69</v>
      </c>
      <c r="AC469" t="s">
        <v>69</v>
      </c>
      <c r="AD469" t="s">
        <v>69</v>
      </c>
      <c r="AE469" t="s">
        <v>69</v>
      </c>
      <c r="AF469">
        <v>61</v>
      </c>
      <c r="AG469">
        <v>61</v>
      </c>
      <c r="AH469" t="s">
        <v>69</v>
      </c>
      <c r="AI469" t="s">
        <v>69</v>
      </c>
      <c r="AJ469" t="s">
        <v>69</v>
      </c>
      <c r="AK469" t="s">
        <v>69</v>
      </c>
      <c r="AL469" t="s">
        <v>69</v>
      </c>
      <c r="AM469" t="s">
        <v>69</v>
      </c>
      <c r="AN469" t="s">
        <v>69</v>
      </c>
      <c r="AO469" t="s">
        <v>69</v>
      </c>
      <c r="AP469" t="s">
        <v>69</v>
      </c>
      <c r="AQ469" t="s">
        <v>69</v>
      </c>
      <c r="AR469" t="s">
        <v>75</v>
      </c>
      <c r="AS469">
        <v>2011</v>
      </c>
      <c r="AT469">
        <v>28</v>
      </c>
      <c r="AU469">
        <v>1</v>
      </c>
      <c r="AV469" t="s">
        <v>69</v>
      </c>
      <c r="AW469" t="s">
        <v>69</v>
      </c>
      <c r="AX469" t="s">
        <v>69</v>
      </c>
      <c r="AY469" t="s">
        <v>69</v>
      </c>
      <c r="AZ469">
        <v>459</v>
      </c>
      <c r="BA469">
        <v>471</v>
      </c>
      <c r="BB469" t="s">
        <v>69</v>
      </c>
      <c r="BC469" t="s">
        <v>4200</v>
      </c>
      <c r="BD469" t="s">
        <v>69</v>
      </c>
      <c r="BE469" t="s">
        <v>69</v>
      </c>
      <c r="BF469" t="s">
        <v>69</v>
      </c>
      <c r="BG469" t="s">
        <v>69</v>
      </c>
      <c r="BH469" t="s">
        <v>69</v>
      </c>
      <c r="BI469" t="s">
        <v>69</v>
      </c>
      <c r="BJ469" t="s">
        <v>4201</v>
      </c>
      <c r="BK469">
        <v>20837605</v>
      </c>
      <c r="BL469" t="s">
        <v>524</v>
      </c>
      <c r="BM469" t="s">
        <v>69</v>
      </c>
      <c r="BN469" t="s">
        <v>69</v>
      </c>
      <c r="BO469" t="s">
        <v>69</v>
      </c>
      <c r="BP469" t="s">
        <v>69</v>
      </c>
    </row>
    <row r="470" spans="1:68" x14ac:dyDescent="0.25">
      <c r="A470" t="s">
        <v>67</v>
      </c>
      <c r="B470" t="s">
        <v>4202</v>
      </c>
      <c r="C470" t="s">
        <v>69</v>
      </c>
      <c r="D470" t="s">
        <v>69</v>
      </c>
      <c r="E470" t="s">
        <v>69</v>
      </c>
      <c r="F470" t="s">
        <v>4203</v>
      </c>
      <c r="G470" t="s">
        <v>69</v>
      </c>
      <c r="H470" t="s">
        <v>69</v>
      </c>
      <c r="I470" t="s">
        <v>4204</v>
      </c>
      <c r="J470" t="s">
        <v>416</v>
      </c>
      <c r="K470" t="s">
        <v>69</v>
      </c>
      <c r="L470" t="s">
        <v>69</v>
      </c>
      <c r="M470" t="s">
        <v>69</v>
      </c>
      <c r="N470" t="s">
        <v>69</v>
      </c>
      <c r="O470" t="s">
        <v>69</v>
      </c>
      <c r="P470" t="s">
        <v>69</v>
      </c>
      <c r="Q470" t="s">
        <v>69</v>
      </c>
      <c r="R470" t="s">
        <v>69</v>
      </c>
      <c r="S470" t="s">
        <v>69</v>
      </c>
      <c r="T470" t="s">
        <v>4205</v>
      </c>
      <c r="U470" t="s">
        <v>4206</v>
      </c>
      <c r="V470" t="s">
        <v>69</v>
      </c>
      <c r="W470" t="s">
        <v>69</v>
      </c>
      <c r="X470" t="s">
        <v>69</v>
      </c>
      <c r="Y470" t="s">
        <v>69</v>
      </c>
      <c r="Z470" t="s">
        <v>69</v>
      </c>
      <c r="AA470" t="s">
        <v>4207</v>
      </c>
      <c r="AB470" t="s">
        <v>69</v>
      </c>
      <c r="AC470" t="s">
        <v>69</v>
      </c>
      <c r="AD470" t="s">
        <v>69</v>
      </c>
      <c r="AE470" t="s">
        <v>69</v>
      </c>
      <c r="AF470">
        <v>36</v>
      </c>
      <c r="AG470">
        <v>36</v>
      </c>
      <c r="AH470" t="s">
        <v>69</v>
      </c>
      <c r="AI470" t="s">
        <v>69</v>
      </c>
      <c r="AJ470" t="s">
        <v>69</v>
      </c>
      <c r="AK470" t="s">
        <v>69</v>
      </c>
      <c r="AL470" t="s">
        <v>69</v>
      </c>
      <c r="AM470" t="s">
        <v>69</v>
      </c>
      <c r="AN470" t="s">
        <v>69</v>
      </c>
      <c r="AO470" t="s">
        <v>69</v>
      </c>
      <c r="AP470" t="s">
        <v>69</v>
      </c>
      <c r="AQ470" t="s">
        <v>69</v>
      </c>
      <c r="AR470" t="s">
        <v>75</v>
      </c>
      <c r="AS470">
        <v>2011</v>
      </c>
      <c r="AT470">
        <v>28</v>
      </c>
      <c r="AU470">
        <v>1</v>
      </c>
      <c r="AV470" t="s">
        <v>69</v>
      </c>
      <c r="AW470" t="s">
        <v>69</v>
      </c>
      <c r="AX470" t="s">
        <v>69</v>
      </c>
      <c r="AY470" t="s">
        <v>69</v>
      </c>
      <c r="AZ470">
        <v>615</v>
      </c>
      <c r="BA470">
        <v>623</v>
      </c>
      <c r="BB470" t="s">
        <v>69</v>
      </c>
      <c r="BC470" t="s">
        <v>4208</v>
      </c>
      <c r="BD470" t="s">
        <v>69</v>
      </c>
      <c r="BE470" t="s">
        <v>69</v>
      </c>
      <c r="BF470" t="s">
        <v>69</v>
      </c>
      <c r="BG470" t="s">
        <v>69</v>
      </c>
      <c r="BH470" t="s">
        <v>69</v>
      </c>
      <c r="BI470" t="s">
        <v>69</v>
      </c>
      <c r="BJ470" t="s">
        <v>4209</v>
      </c>
      <c r="BK470">
        <v>20802239</v>
      </c>
      <c r="BL470" t="s">
        <v>662</v>
      </c>
      <c r="BM470" t="s">
        <v>69</v>
      </c>
      <c r="BN470" t="s">
        <v>69</v>
      </c>
      <c r="BO470" t="s">
        <v>69</v>
      </c>
      <c r="BP470" t="s">
        <v>69</v>
      </c>
    </row>
    <row r="471" spans="1:68" x14ac:dyDescent="0.25">
      <c r="A471" t="s">
        <v>67</v>
      </c>
      <c r="B471" t="s">
        <v>4210</v>
      </c>
      <c r="C471" t="s">
        <v>69</v>
      </c>
      <c r="D471" t="s">
        <v>69</v>
      </c>
      <c r="E471" t="s">
        <v>69</v>
      </c>
      <c r="F471" t="s">
        <v>4211</v>
      </c>
      <c r="G471" t="s">
        <v>69</v>
      </c>
      <c r="H471" t="s">
        <v>69</v>
      </c>
      <c r="I471" t="s">
        <v>4212</v>
      </c>
      <c r="J471" t="s">
        <v>72</v>
      </c>
      <c r="K471" t="s">
        <v>69</v>
      </c>
      <c r="L471" t="s">
        <v>69</v>
      </c>
      <c r="M471" t="s">
        <v>69</v>
      </c>
      <c r="N471" t="s">
        <v>69</v>
      </c>
      <c r="O471" t="s">
        <v>69</v>
      </c>
      <c r="P471" t="s">
        <v>69</v>
      </c>
      <c r="Q471" t="s">
        <v>69</v>
      </c>
      <c r="R471" t="s">
        <v>69</v>
      </c>
      <c r="S471" t="s">
        <v>69</v>
      </c>
      <c r="T471" t="s">
        <v>4213</v>
      </c>
      <c r="U471" t="s">
        <v>4214</v>
      </c>
      <c r="V471" t="s">
        <v>69</v>
      </c>
      <c r="W471" t="s">
        <v>69</v>
      </c>
      <c r="X471" t="s">
        <v>69</v>
      </c>
      <c r="Y471" t="s">
        <v>69</v>
      </c>
      <c r="Z471" t="s">
        <v>4215</v>
      </c>
      <c r="AA471" t="s">
        <v>4216</v>
      </c>
      <c r="AB471" t="s">
        <v>69</v>
      </c>
      <c r="AC471" t="s">
        <v>69</v>
      </c>
      <c r="AD471" t="s">
        <v>69</v>
      </c>
      <c r="AE471" t="s">
        <v>69</v>
      </c>
      <c r="AF471">
        <v>48</v>
      </c>
      <c r="AG471">
        <v>50</v>
      </c>
      <c r="AH471" t="s">
        <v>69</v>
      </c>
      <c r="AI471" t="s">
        <v>69</v>
      </c>
      <c r="AJ471" t="s">
        <v>69</v>
      </c>
      <c r="AK471" t="s">
        <v>69</v>
      </c>
      <c r="AL471" t="s">
        <v>69</v>
      </c>
      <c r="AM471" t="s">
        <v>69</v>
      </c>
      <c r="AN471" t="s">
        <v>69</v>
      </c>
      <c r="AO471" t="s">
        <v>69</v>
      </c>
      <c r="AP471" t="s">
        <v>69</v>
      </c>
      <c r="AQ471" t="s">
        <v>69</v>
      </c>
      <c r="AR471" t="s">
        <v>75</v>
      </c>
      <c r="AS471">
        <v>2011</v>
      </c>
      <c r="AT471">
        <v>20</v>
      </c>
      <c r="AU471">
        <v>2</v>
      </c>
      <c r="AV471" t="s">
        <v>69</v>
      </c>
      <c r="AW471" t="s">
        <v>69</v>
      </c>
      <c r="AX471" t="s">
        <v>69</v>
      </c>
      <c r="AY471" t="s">
        <v>69</v>
      </c>
      <c r="AZ471">
        <v>357</v>
      </c>
      <c r="BA471">
        <v>375</v>
      </c>
      <c r="BB471" t="s">
        <v>69</v>
      </c>
      <c r="BC471" t="s">
        <v>4217</v>
      </c>
      <c r="BD471" t="s">
        <v>69</v>
      </c>
      <c r="BE471" t="s">
        <v>69</v>
      </c>
      <c r="BF471" t="s">
        <v>69</v>
      </c>
      <c r="BG471" t="s">
        <v>69</v>
      </c>
      <c r="BH471" t="s">
        <v>69</v>
      </c>
      <c r="BI471" t="s">
        <v>69</v>
      </c>
      <c r="BJ471" t="s">
        <v>4218</v>
      </c>
      <c r="BK471">
        <v>21143331</v>
      </c>
      <c r="BL471" t="s">
        <v>69</v>
      </c>
      <c r="BM471" t="s">
        <v>69</v>
      </c>
      <c r="BN471" t="s">
        <v>69</v>
      </c>
      <c r="BO471" t="s">
        <v>69</v>
      </c>
      <c r="BP471" t="s">
        <v>69</v>
      </c>
    </row>
    <row r="472" spans="1:68" x14ac:dyDescent="0.25">
      <c r="A472" t="s">
        <v>67</v>
      </c>
      <c r="B472" t="s">
        <v>4219</v>
      </c>
      <c r="C472" t="s">
        <v>69</v>
      </c>
      <c r="D472" t="s">
        <v>69</v>
      </c>
      <c r="E472" t="s">
        <v>69</v>
      </c>
      <c r="F472" t="s">
        <v>4220</v>
      </c>
      <c r="G472" t="s">
        <v>69</v>
      </c>
      <c r="H472" t="s">
        <v>69</v>
      </c>
      <c r="I472" t="s">
        <v>4221</v>
      </c>
      <c r="J472" t="s">
        <v>4222</v>
      </c>
      <c r="K472" t="s">
        <v>69</v>
      </c>
      <c r="L472" t="s">
        <v>69</v>
      </c>
      <c r="M472" t="s">
        <v>69</v>
      </c>
      <c r="N472" t="s">
        <v>69</v>
      </c>
      <c r="O472" t="s">
        <v>69</v>
      </c>
      <c r="P472" t="s">
        <v>69</v>
      </c>
      <c r="Q472" t="s">
        <v>69</v>
      </c>
      <c r="R472" t="s">
        <v>69</v>
      </c>
      <c r="S472" t="s">
        <v>69</v>
      </c>
      <c r="T472" t="s">
        <v>4223</v>
      </c>
      <c r="U472" t="s">
        <v>4224</v>
      </c>
      <c r="V472" t="s">
        <v>69</v>
      </c>
      <c r="W472" t="s">
        <v>69</v>
      </c>
      <c r="X472" t="s">
        <v>69</v>
      </c>
      <c r="Y472" t="s">
        <v>69</v>
      </c>
      <c r="Z472" t="s">
        <v>4225</v>
      </c>
      <c r="AA472" t="s">
        <v>69</v>
      </c>
      <c r="AB472" t="s">
        <v>69</v>
      </c>
      <c r="AC472" t="s">
        <v>69</v>
      </c>
      <c r="AD472" t="s">
        <v>69</v>
      </c>
      <c r="AE472" t="s">
        <v>69</v>
      </c>
      <c r="AF472">
        <v>4</v>
      </c>
      <c r="AG472">
        <v>4</v>
      </c>
      <c r="AH472" t="s">
        <v>69</v>
      </c>
      <c r="AI472" t="s">
        <v>69</v>
      </c>
      <c r="AJ472" t="s">
        <v>69</v>
      </c>
      <c r="AK472" t="s">
        <v>69</v>
      </c>
      <c r="AL472" t="s">
        <v>69</v>
      </c>
      <c r="AM472" t="s">
        <v>69</v>
      </c>
      <c r="AN472" t="s">
        <v>69</v>
      </c>
      <c r="AO472" t="s">
        <v>69</v>
      </c>
      <c r="AP472" t="s">
        <v>69</v>
      </c>
      <c r="AQ472" t="s">
        <v>69</v>
      </c>
      <c r="AR472" t="s">
        <v>104</v>
      </c>
      <c r="AS472">
        <v>2010</v>
      </c>
      <c r="AT472">
        <v>33</v>
      </c>
      <c r="AU472">
        <v>4</v>
      </c>
      <c r="AV472" t="s">
        <v>69</v>
      </c>
      <c r="AW472" t="s">
        <v>69</v>
      </c>
      <c r="AX472" t="s">
        <v>69</v>
      </c>
      <c r="AY472" t="s">
        <v>69</v>
      </c>
      <c r="AZ472">
        <v>425</v>
      </c>
      <c r="BA472">
        <v>437</v>
      </c>
      <c r="BB472" t="s">
        <v>69</v>
      </c>
      <c r="BC472" t="s">
        <v>4226</v>
      </c>
      <c r="BD472" t="s">
        <v>69</v>
      </c>
      <c r="BE472" t="s">
        <v>69</v>
      </c>
      <c r="BF472" t="s">
        <v>69</v>
      </c>
      <c r="BG472" t="s">
        <v>69</v>
      </c>
      <c r="BH472" t="s">
        <v>69</v>
      </c>
      <c r="BI472" t="s">
        <v>69</v>
      </c>
      <c r="BJ472" t="s">
        <v>4227</v>
      </c>
      <c r="BK472" t="s">
        <v>69</v>
      </c>
      <c r="BL472" t="s">
        <v>69</v>
      </c>
      <c r="BM472" t="s">
        <v>69</v>
      </c>
      <c r="BN472" t="s">
        <v>69</v>
      </c>
      <c r="BO472" t="s">
        <v>69</v>
      </c>
      <c r="BP472" t="s">
        <v>69</v>
      </c>
    </row>
    <row r="473" spans="1:68" x14ac:dyDescent="0.25">
      <c r="A473" t="s">
        <v>67</v>
      </c>
      <c r="B473" t="s">
        <v>4228</v>
      </c>
      <c r="C473" t="s">
        <v>69</v>
      </c>
      <c r="D473" t="s">
        <v>69</v>
      </c>
      <c r="E473" t="s">
        <v>69</v>
      </c>
      <c r="F473" t="s">
        <v>4229</v>
      </c>
      <c r="G473" t="s">
        <v>69</v>
      </c>
      <c r="H473" t="s">
        <v>69</v>
      </c>
      <c r="I473" t="s">
        <v>4230</v>
      </c>
      <c r="J473" t="s">
        <v>72</v>
      </c>
      <c r="K473" t="s">
        <v>69</v>
      </c>
      <c r="L473" t="s">
        <v>69</v>
      </c>
      <c r="M473" t="s">
        <v>69</v>
      </c>
      <c r="N473" t="s">
        <v>69</v>
      </c>
      <c r="O473" t="s">
        <v>69</v>
      </c>
      <c r="P473" t="s">
        <v>69</v>
      </c>
      <c r="Q473" t="s">
        <v>69</v>
      </c>
      <c r="R473" t="s">
        <v>69</v>
      </c>
      <c r="S473" t="s">
        <v>69</v>
      </c>
      <c r="T473" t="s">
        <v>4231</v>
      </c>
      <c r="U473" t="s">
        <v>4232</v>
      </c>
      <c r="V473" t="s">
        <v>69</v>
      </c>
      <c r="W473" t="s">
        <v>69</v>
      </c>
      <c r="X473" t="s">
        <v>69</v>
      </c>
      <c r="Y473" t="s">
        <v>69</v>
      </c>
      <c r="Z473" t="s">
        <v>4233</v>
      </c>
      <c r="AA473" t="s">
        <v>4234</v>
      </c>
      <c r="AB473" t="s">
        <v>69</v>
      </c>
      <c r="AC473" t="s">
        <v>69</v>
      </c>
      <c r="AD473" t="s">
        <v>69</v>
      </c>
      <c r="AE473" t="s">
        <v>69</v>
      </c>
      <c r="AF473">
        <v>45</v>
      </c>
      <c r="AG473">
        <v>47</v>
      </c>
      <c r="AH473" t="s">
        <v>69</v>
      </c>
      <c r="AI473" t="s">
        <v>69</v>
      </c>
      <c r="AJ473" t="s">
        <v>69</v>
      </c>
      <c r="AK473" t="s">
        <v>69</v>
      </c>
      <c r="AL473" t="s">
        <v>69</v>
      </c>
      <c r="AM473" t="s">
        <v>69</v>
      </c>
      <c r="AN473" t="s">
        <v>69</v>
      </c>
      <c r="AO473" t="s">
        <v>69</v>
      </c>
      <c r="AP473" t="s">
        <v>69</v>
      </c>
      <c r="AQ473" t="s">
        <v>69</v>
      </c>
      <c r="AR473" t="s">
        <v>104</v>
      </c>
      <c r="AS473">
        <v>2010</v>
      </c>
      <c r="AT473">
        <v>19</v>
      </c>
      <c r="AU473">
        <v>24</v>
      </c>
      <c r="AV473" t="s">
        <v>69</v>
      </c>
      <c r="AW473" t="s">
        <v>69</v>
      </c>
      <c r="AX473" t="s">
        <v>69</v>
      </c>
      <c r="AY473" t="s">
        <v>69</v>
      </c>
      <c r="AZ473">
        <v>5452</v>
      </c>
      <c r="BA473">
        <v>5468</v>
      </c>
      <c r="BB473" t="s">
        <v>69</v>
      </c>
      <c r="BC473" t="s">
        <v>4235</v>
      </c>
      <c r="BD473" t="s">
        <v>69</v>
      </c>
      <c r="BE473" t="s">
        <v>69</v>
      </c>
      <c r="BF473" t="s">
        <v>69</v>
      </c>
      <c r="BG473" t="s">
        <v>69</v>
      </c>
      <c r="BH473" t="s">
        <v>69</v>
      </c>
      <c r="BI473" t="s">
        <v>69</v>
      </c>
      <c r="BJ473" t="s">
        <v>4236</v>
      </c>
      <c r="BK473">
        <v>21073588</v>
      </c>
      <c r="BL473" t="s">
        <v>69</v>
      </c>
      <c r="BM473" t="s">
        <v>69</v>
      </c>
      <c r="BN473" t="s">
        <v>69</v>
      </c>
      <c r="BO473" t="s">
        <v>69</v>
      </c>
      <c r="BP473" t="s">
        <v>69</v>
      </c>
    </row>
    <row r="474" spans="1:68" x14ac:dyDescent="0.25">
      <c r="A474" t="s">
        <v>67</v>
      </c>
      <c r="B474" t="s">
        <v>4237</v>
      </c>
      <c r="C474" t="s">
        <v>69</v>
      </c>
      <c r="D474" t="s">
        <v>69</v>
      </c>
      <c r="E474" t="s">
        <v>69</v>
      </c>
      <c r="F474" t="s">
        <v>4238</v>
      </c>
      <c r="G474" t="s">
        <v>69</v>
      </c>
      <c r="H474" t="s">
        <v>69</v>
      </c>
      <c r="I474" t="s">
        <v>4239</v>
      </c>
      <c r="J474" t="s">
        <v>4240</v>
      </c>
      <c r="K474" t="s">
        <v>69</v>
      </c>
      <c r="L474" t="s">
        <v>69</v>
      </c>
      <c r="M474" t="s">
        <v>69</v>
      </c>
      <c r="N474" t="s">
        <v>69</v>
      </c>
      <c r="O474" t="s">
        <v>69</v>
      </c>
      <c r="P474" t="s">
        <v>69</v>
      </c>
      <c r="Q474" t="s">
        <v>69</v>
      </c>
      <c r="R474" t="s">
        <v>69</v>
      </c>
      <c r="S474" t="s">
        <v>69</v>
      </c>
      <c r="T474" t="s">
        <v>4241</v>
      </c>
      <c r="U474" t="s">
        <v>4242</v>
      </c>
      <c r="V474" t="s">
        <v>69</v>
      </c>
      <c r="W474" t="s">
        <v>69</v>
      </c>
      <c r="X474" t="s">
        <v>69</v>
      </c>
      <c r="Y474" t="s">
        <v>69</v>
      </c>
      <c r="Z474" t="s">
        <v>4243</v>
      </c>
      <c r="AA474" t="s">
        <v>4244</v>
      </c>
      <c r="AB474" t="s">
        <v>69</v>
      </c>
      <c r="AC474" t="s">
        <v>69</v>
      </c>
      <c r="AD474" t="s">
        <v>69</v>
      </c>
      <c r="AE474" t="s">
        <v>69</v>
      </c>
      <c r="AF474">
        <v>29</v>
      </c>
      <c r="AG474">
        <v>30</v>
      </c>
      <c r="AH474" t="s">
        <v>69</v>
      </c>
      <c r="AI474" t="s">
        <v>69</v>
      </c>
      <c r="AJ474" t="s">
        <v>69</v>
      </c>
      <c r="AK474" t="s">
        <v>69</v>
      </c>
      <c r="AL474" t="s">
        <v>69</v>
      </c>
      <c r="AM474" t="s">
        <v>69</v>
      </c>
      <c r="AN474" t="s">
        <v>69</v>
      </c>
      <c r="AO474" t="s">
        <v>69</v>
      </c>
      <c r="AP474" t="s">
        <v>69</v>
      </c>
      <c r="AQ474" t="s">
        <v>69</v>
      </c>
      <c r="AR474" t="s">
        <v>240</v>
      </c>
      <c r="AS474">
        <v>2010</v>
      </c>
      <c r="AT474">
        <v>74</v>
      </c>
      <c r="AU474" t="s">
        <v>69</v>
      </c>
      <c r="AV474">
        <v>6</v>
      </c>
      <c r="AW474" t="s">
        <v>69</v>
      </c>
      <c r="AX474" t="s">
        <v>69</v>
      </c>
      <c r="AY474" t="s">
        <v>69</v>
      </c>
      <c r="AZ474">
        <v>539</v>
      </c>
      <c r="BA474">
        <v>546</v>
      </c>
      <c r="BB474" t="s">
        <v>69</v>
      </c>
      <c r="BC474" t="s">
        <v>4245</v>
      </c>
      <c r="BD474" t="s">
        <v>69</v>
      </c>
      <c r="BE474" t="s">
        <v>69</v>
      </c>
      <c r="BF474" t="s">
        <v>69</v>
      </c>
      <c r="BG474" t="s">
        <v>69</v>
      </c>
      <c r="BH474" t="s">
        <v>69</v>
      </c>
      <c r="BI474" t="s">
        <v>69</v>
      </c>
      <c r="BJ474" t="s">
        <v>4246</v>
      </c>
      <c r="BK474">
        <v>20726964</v>
      </c>
      <c r="BL474" t="s">
        <v>69</v>
      </c>
      <c r="BM474" t="s">
        <v>69</v>
      </c>
      <c r="BN474" t="s">
        <v>69</v>
      </c>
      <c r="BO474" t="s">
        <v>69</v>
      </c>
      <c r="BP474" t="s">
        <v>69</v>
      </c>
    </row>
    <row r="475" spans="1:68" x14ac:dyDescent="0.25">
      <c r="A475" t="s">
        <v>67</v>
      </c>
      <c r="B475" t="s">
        <v>4247</v>
      </c>
      <c r="C475" t="s">
        <v>69</v>
      </c>
      <c r="D475" t="s">
        <v>69</v>
      </c>
      <c r="E475" t="s">
        <v>69</v>
      </c>
      <c r="F475" t="s">
        <v>4248</v>
      </c>
      <c r="G475" t="s">
        <v>69</v>
      </c>
      <c r="H475" t="s">
        <v>69</v>
      </c>
      <c r="I475" t="s">
        <v>4249</v>
      </c>
      <c r="J475" t="s">
        <v>971</v>
      </c>
      <c r="K475" t="s">
        <v>69</v>
      </c>
      <c r="L475" t="s">
        <v>69</v>
      </c>
      <c r="M475" t="s">
        <v>69</v>
      </c>
      <c r="N475" t="s">
        <v>69</v>
      </c>
      <c r="O475" t="s">
        <v>69</v>
      </c>
      <c r="P475" t="s">
        <v>69</v>
      </c>
      <c r="Q475" t="s">
        <v>69</v>
      </c>
      <c r="R475" t="s">
        <v>69</v>
      </c>
      <c r="S475" t="s">
        <v>69</v>
      </c>
      <c r="T475" t="s">
        <v>4250</v>
      </c>
      <c r="U475" t="s">
        <v>4251</v>
      </c>
      <c r="V475" t="s">
        <v>69</v>
      </c>
      <c r="W475" t="s">
        <v>69</v>
      </c>
      <c r="X475" t="s">
        <v>69</v>
      </c>
      <c r="Y475" t="s">
        <v>69</v>
      </c>
      <c r="Z475" t="s">
        <v>4252</v>
      </c>
      <c r="AA475" t="s">
        <v>4253</v>
      </c>
      <c r="AB475" t="s">
        <v>69</v>
      </c>
      <c r="AC475" t="s">
        <v>69</v>
      </c>
      <c r="AD475" t="s">
        <v>69</v>
      </c>
      <c r="AE475" t="s">
        <v>69</v>
      </c>
      <c r="AF475">
        <v>109</v>
      </c>
      <c r="AG475">
        <v>110</v>
      </c>
      <c r="AH475" t="s">
        <v>69</v>
      </c>
      <c r="AI475" t="s">
        <v>69</v>
      </c>
      <c r="AJ475" t="s">
        <v>69</v>
      </c>
      <c r="AK475" t="s">
        <v>69</v>
      </c>
      <c r="AL475" t="s">
        <v>69</v>
      </c>
      <c r="AM475" t="s">
        <v>69</v>
      </c>
      <c r="AN475" t="s">
        <v>69</v>
      </c>
      <c r="AO475" t="s">
        <v>69</v>
      </c>
      <c r="AP475" t="s">
        <v>69</v>
      </c>
      <c r="AQ475" t="s">
        <v>69</v>
      </c>
      <c r="AR475" t="s">
        <v>240</v>
      </c>
      <c r="AS475">
        <v>2010</v>
      </c>
      <c r="AT475">
        <v>171</v>
      </c>
      <c r="AU475">
        <v>9</v>
      </c>
      <c r="AV475" t="s">
        <v>69</v>
      </c>
      <c r="AW475" t="s">
        <v>69</v>
      </c>
      <c r="AX475" t="s">
        <v>579</v>
      </c>
      <c r="AY475" t="s">
        <v>69</v>
      </c>
      <c r="AZ475">
        <v>1059</v>
      </c>
      <c r="BA475">
        <v>1071</v>
      </c>
      <c r="BB475" t="s">
        <v>69</v>
      </c>
      <c r="BC475" t="s">
        <v>4254</v>
      </c>
      <c r="BD475" t="s">
        <v>69</v>
      </c>
      <c r="BE475" t="s">
        <v>69</v>
      </c>
      <c r="BF475" t="s">
        <v>69</v>
      </c>
      <c r="BG475" t="s">
        <v>69</v>
      </c>
      <c r="BH475" t="s">
        <v>69</v>
      </c>
      <c r="BI475" t="s">
        <v>69</v>
      </c>
      <c r="BJ475" t="s">
        <v>4255</v>
      </c>
      <c r="BK475">
        <v>21218185</v>
      </c>
      <c r="BL475" t="s">
        <v>551</v>
      </c>
      <c r="BM475" t="s">
        <v>69</v>
      </c>
      <c r="BN475" t="s">
        <v>69</v>
      </c>
      <c r="BO475" t="s">
        <v>69</v>
      </c>
      <c r="BP475" t="s">
        <v>69</v>
      </c>
    </row>
    <row r="476" spans="1:68" x14ac:dyDescent="0.25">
      <c r="A476" t="s">
        <v>67</v>
      </c>
      <c r="B476" t="s">
        <v>4256</v>
      </c>
      <c r="C476" t="s">
        <v>69</v>
      </c>
      <c r="D476" t="s">
        <v>69</v>
      </c>
      <c r="E476" t="s">
        <v>69</v>
      </c>
      <c r="F476" t="s">
        <v>4257</v>
      </c>
      <c r="G476" t="s">
        <v>69</v>
      </c>
      <c r="H476" t="s">
        <v>69</v>
      </c>
      <c r="I476" t="s">
        <v>4258</v>
      </c>
      <c r="J476" t="s">
        <v>72</v>
      </c>
      <c r="K476" t="s">
        <v>69</v>
      </c>
      <c r="L476" t="s">
        <v>69</v>
      </c>
      <c r="M476" t="s">
        <v>69</v>
      </c>
      <c r="N476" t="s">
        <v>69</v>
      </c>
      <c r="O476" t="s">
        <v>69</v>
      </c>
      <c r="P476" t="s">
        <v>69</v>
      </c>
      <c r="Q476" t="s">
        <v>69</v>
      </c>
      <c r="R476" t="s">
        <v>69</v>
      </c>
      <c r="S476" t="s">
        <v>69</v>
      </c>
      <c r="T476" t="s">
        <v>4259</v>
      </c>
      <c r="U476" t="s">
        <v>4260</v>
      </c>
      <c r="V476" t="s">
        <v>69</v>
      </c>
      <c r="W476" t="s">
        <v>69</v>
      </c>
      <c r="X476" t="s">
        <v>69</v>
      </c>
      <c r="Y476" t="s">
        <v>69</v>
      </c>
      <c r="Z476" t="s">
        <v>69</v>
      </c>
      <c r="AA476" t="s">
        <v>4261</v>
      </c>
      <c r="AB476" t="s">
        <v>69</v>
      </c>
      <c r="AC476" t="s">
        <v>69</v>
      </c>
      <c r="AD476" t="s">
        <v>69</v>
      </c>
      <c r="AE476" t="s">
        <v>69</v>
      </c>
      <c r="AF476">
        <v>30</v>
      </c>
      <c r="AG476">
        <v>30</v>
      </c>
      <c r="AH476" t="s">
        <v>69</v>
      </c>
      <c r="AI476" t="s">
        <v>69</v>
      </c>
      <c r="AJ476" t="s">
        <v>69</v>
      </c>
      <c r="AK476" t="s">
        <v>69</v>
      </c>
      <c r="AL476" t="s">
        <v>69</v>
      </c>
      <c r="AM476" t="s">
        <v>69</v>
      </c>
      <c r="AN476" t="s">
        <v>69</v>
      </c>
      <c r="AO476" t="s">
        <v>69</v>
      </c>
      <c r="AP476" t="s">
        <v>69</v>
      </c>
      <c r="AQ476" t="s">
        <v>69</v>
      </c>
      <c r="AR476" t="s">
        <v>240</v>
      </c>
      <c r="AS476">
        <v>2010</v>
      </c>
      <c r="AT476">
        <v>19</v>
      </c>
      <c r="AU476">
        <v>21</v>
      </c>
      <c r="AV476" t="s">
        <v>69</v>
      </c>
      <c r="AW476" t="s">
        <v>69</v>
      </c>
      <c r="AX476" t="s">
        <v>69</v>
      </c>
      <c r="AY476" t="s">
        <v>69</v>
      </c>
      <c r="AZ476">
        <v>4765</v>
      </c>
      <c r="BA476">
        <v>4782</v>
      </c>
      <c r="BB476" t="s">
        <v>69</v>
      </c>
      <c r="BC476" t="s">
        <v>4262</v>
      </c>
      <c r="BD476" t="s">
        <v>69</v>
      </c>
      <c r="BE476" t="s">
        <v>69</v>
      </c>
      <c r="BF476" t="s">
        <v>69</v>
      </c>
      <c r="BG476" t="s">
        <v>69</v>
      </c>
      <c r="BH476" t="s">
        <v>69</v>
      </c>
      <c r="BI476" t="s">
        <v>69</v>
      </c>
      <c r="BJ476" t="s">
        <v>4263</v>
      </c>
      <c r="BK476">
        <v>20735739</v>
      </c>
      <c r="BL476" t="s">
        <v>69</v>
      </c>
      <c r="BM476" t="s">
        <v>69</v>
      </c>
      <c r="BN476" t="s">
        <v>69</v>
      </c>
      <c r="BO476" t="s">
        <v>69</v>
      </c>
      <c r="BP476" t="s">
        <v>69</v>
      </c>
    </row>
    <row r="477" spans="1:68" x14ac:dyDescent="0.25">
      <c r="A477" t="s">
        <v>67</v>
      </c>
      <c r="B477" t="s">
        <v>4264</v>
      </c>
      <c r="C477" t="s">
        <v>69</v>
      </c>
      <c r="D477" t="s">
        <v>69</v>
      </c>
      <c r="E477" t="s">
        <v>69</v>
      </c>
      <c r="F477" t="s">
        <v>4265</v>
      </c>
      <c r="G477" t="s">
        <v>69</v>
      </c>
      <c r="H477" t="s">
        <v>69</v>
      </c>
      <c r="I477" t="s">
        <v>4266</v>
      </c>
      <c r="J477" t="s">
        <v>2083</v>
      </c>
      <c r="K477" t="s">
        <v>69</v>
      </c>
      <c r="L477" t="s">
        <v>69</v>
      </c>
      <c r="M477" t="s">
        <v>69</v>
      </c>
      <c r="N477" t="s">
        <v>69</v>
      </c>
      <c r="O477" t="s">
        <v>69</v>
      </c>
      <c r="P477" t="s">
        <v>69</v>
      </c>
      <c r="Q477" t="s">
        <v>69</v>
      </c>
      <c r="R477" t="s">
        <v>69</v>
      </c>
      <c r="S477" t="s">
        <v>69</v>
      </c>
      <c r="T477" t="s">
        <v>69</v>
      </c>
      <c r="U477" t="s">
        <v>4267</v>
      </c>
      <c r="V477" t="s">
        <v>69</v>
      </c>
      <c r="W477" t="s">
        <v>69</v>
      </c>
      <c r="X477" t="s">
        <v>69</v>
      </c>
      <c r="Y477" t="s">
        <v>69</v>
      </c>
      <c r="Z477" t="s">
        <v>69</v>
      </c>
      <c r="AA477" t="s">
        <v>4046</v>
      </c>
      <c r="AB477" t="s">
        <v>69</v>
      </c>
      <c r="AC477" t="s">
        <v>69</v>
      </c>
      <c r="AD477" t="s">
        <v>69</v>
      </c>
      <c r="AE477" t="s">
        <v>69</v>
      </c>
      <c r="AF477">
        <v>15</v>
      </c>
      <c r="AG477">
        <v>15</v>
      </c>
      <c r="AH477" t="s">
        <v>69</v>
      </c>
      <c r="AI477" t="s">
        <v>69</v>
      </c>
      <c r="AJ477" t="s">
        <v>69</v>
      </c>
      <c r="AK477" t="s">
        <v>69</v>
      </c>
      <c r="AL477" t="s">
        <v>69</v>
      </c>
      <c r="AM477" t="s">
        <v>69</v>
      </c>
      <c r="AN477" t="s">
        <v>69</v>
      </c>
      <c r="AO477" t="s">
        <v>69</v>
      </c>
      <c r="AP477" t="s">
        <v>69</v>
      </c>
      <c r="AQ477" t="s">
        <v>69</v>
      </c>
      <c r="AR477" t="s">
        <v>168</v>
      </c>
      <c r="AS477">
        <v>2010</v>
      </c>
      <c r="AT477">
        <v>20</v>
      </c>
      <c r="AU477">
        <v>10</v>
      </c>
      <c r="AV477" t="s">
        <v>69</v>
      </c>
      <c r="AW477" t="s">
        <v>69</v>
      </c>
      <c r="AX477" t="s">
        <v>69</v>
      </c>
      <c r="AY477" t="s">
        <v>69</v>
      </c>
      <c r="AZ477">
        <v>1327</v>
      </c>
      <c r="BA477">
        <v>1334</v>
      </c>
      <c r="BB477" t="s">
        <v>69</v>
      </c>
      <c r="BC477" t="s">
        <v>4268</v>
      </c>
      <c r="BD477" t="s">
        <v>69</v>
      </c>
      <c r="BE477" t="s">
        <v>69</v>
      </c>
      <c r="BF477" t="s">
        <v>69</v>
      </c>
      <c r="BG477" t="s">
        <v>69</v>
      </c>
      <c r="BH477" t="s">
        <v>69</v>
      </c>
      <c r="BI477" t="s">
        <v>69</v>
      </c>
      <c r="BJ477" t="s">
        <v>4269</v>
      </c>
      <c r="BK477">
        <v>20693481</v>
      </c>
      <c r="BL477" t="s">
        <v>662</v>
      </c>
      <c r="BM477" t="s">
        <v>69</v>
      </c>
      <c r="BN477" t="s">
        <v>69</v>
      </c>
      <c r="BO477" t="s">
        <v>69</v>
      </c>
      <c r="BP477" t="s">
        <v>69</v>
      </c>
    </row>
    <row r="478" spans="1:68" x14ac:dyDescent="0.25">
      <c r="A478" t="s">
        <v>67</v>
      </c>
      <c r="B478" t="s">
        <v>4270</v>
      </c>
      <c r="C478" t="s">
        <v>69</v>
      </c>
      <c r="D478" t="s">
        <v>69</v>
      </c>
      <c r="E478" t="s">
        <v>69</v>
      </c>
      <c r="F478" t="s">
        <v>4271</v>
      </c>
      <c r="G478" t="s">
        <v>69</v>
      </c>
      <c r="H478" t="s">
        <v>69</v>
      </c>
      <c r="I478" t="s">
        <v>4272</v>
      </c>
      <c r="J478" t="s">
        <v>655</v>
      </c>
      <c r="K478" t="s">
        <v>69</v>
      </c>
      <c r="L478" t="s">
        <v>69</v>
      </c>
      <c r="M478" t="s">
        <v>69</v>
      </c>
      <c r="N478" t="s">
        <v>69</v>
      </c>
      <c r="O478" t="s">
        <v>69</v>
      </c>
      <c r="P478" t="s">
        <v>69</v>
      </c>
      <c r="Q478" t="s">
        <v>69</v>
      </c>
      <c r="R478" t="s">
        <v>69</v>
      </c>
      <c r="S478" t="s">
        <v>69</v>
      </c>
      <c r="T478" t="s">
        <v>4273</v>
      </c>
      <c r="U478" t="s">
        <v>4274</v>
      </c>
      <c r="V478" t="s">
        <v>69</v>
      </c>
      <c r="W478" t="s">
        <v>69</v>
      </c>
      <c r="X478" t="s">
        <v>69</v>
      </c>
      <c r="Y478" t="s">
        <v>69</v>
      </c>
      <c r="Z478" t="s">
        <v>4275</v>
      </c>
      <c r="AA478" t="s">
        <v>4276</v>
      </c>
      <c r="AB478" t="s">
        <v>69</v>
      </c>
      <c r="AC478" t="s">
        <v>69</v>
      </c>
      <c r="AD478" t="s">
        <v>69</v>
      </c>
      <c r="AE478" t="s">
        <v>69</v>
      </c>
      <c r="AF478">
        <v>44</v>
      </c>
      <c r="AG478">
        <v>47</v>
      </c>
      <c r="AH478" t="s">
        <v>69</v>
      </c>
      <c r="AI478" t="s">
        <v>69</v>
      </c>
      <c r="AJ478" t="s">
        <v>69</v>
      </c>
      <c r="AK478" t="s">
        <v>69</v>
      </c>
      <c r="AL478" t="s">
        <v>69</v>
      </c>
      <c r="AM478" t="s">
        <v>69</v>
      </c>
      <c r="AN478" t="s">
        <v>69</v>
      </c>
      <c r="AO478" t="s">
        <v>69</v>
      </c>
      <c r="AP478" t="s">
        <v>69</v>
      </c>
      <c r="AQ478" t="s">
        <v>69</v>
      </c>
      <c r="AR478" t="s">
        <v>3976</v>
      </c>
      <c r="AS478">
        <v>2010</v>
      </c>
      <c r="AT478">
        <v>277</v>
      </c>
      <c r="AU478">
        <v>1695</v>
      </c>
      <c r="AV478" t="s">
        <v>69</v>
      </c>
      <c r="AW478" t="s">
        <v>69</v>
      </c>
      <c r="AX478" t="s">
        <v>69</v>
      </c>
      <c r="AY478" t="s">
        <v>69</v>
      </c>
      <c r="AZ478">
        <v>2829</v>
      </c>
      <c r="BA478">
        <v>2837</v>
      </c>
      <c r="BB478" t="s">
        <v>69</v>
      </c>
      <c r="BC478" t="s">
        <v>4277</v>
      </c>
      <c r="BD478" t="s">
        <v>69</v>
      </c>
      <c r="BE478" t="s">
        <v>69</v>
      </c>
      <c r="BF478" t="s">
        <v>69</v>
      </c>
      <c r="BG478" t="s">
        <v>69</v>
      </c>
      <c r="BH478" t="s">
        <v>69</v>
      </c>
      <c r="BI478" t="s">
        <v>69</v>
      </c>
      <c r="BJ478" t="s">
        <v>4278</v>
      </c>
      <c r="BK478">
        <v>20444724</v>
      </c>
      <c r="BL478" t="s">
        <v>191</v>
      </c>
      <c r="BM478" t="s">
        <v>69</v>
      </c>
      <c r="BN478" t="s">
        <v>69</v>
      </c>
      <c r="BO478" t="s">
        <v>69</v>
      </c>
      <c r="BP478" t="s">
        <v>69</v>
      </c>
    </row>
    <row r="479" spans="1:68" x14ac:dyDescent="0.25">
      <c r="A479" t="s">
        <v>67</v>
      </c>
      <c r="B479" t="s">
        <v>4279</v>
      </c>
      <c r="C479" t="s">
        <v>69</v>
      </c>
      <c r="D479" t="s">
        <v>69</v>
      </c>
      <c r="E479" t="s">
        <v>69</v>
      </c>
      <c r="F479" t="s">
        <v>4280</v>
      </c>
      <c r="G479" t="s">
        <v>69</v>
      </c>
      <c r="H479" t="s">
        <v>69</v>
      </c>
      <c r="I479" t="s">
        <v>4281</v>
      </c>
      <c r="J479" t="s">
        <v>1168</v>
      </c>
      <c r="K479" t="s">
        <v>69</v>
      </c>
      <c r="L479" t="s">
        <v>69</v>
      </c>
      <c r="M479" t="s">
        <v>69</v>
      </c>
      <c r="N479" t="s">
        <v>69</v>
      </c>
      <c r="O479" t="s">
        <v>69</v>
      </c>
      <c r="P479" t="s">
        <v>69</v>
      </c>
      <c r="Q479" t="s">
        <v>69</v>
      </c>
      <c r="R479" t="s">
        <v>69</v>
      </c>
      <c r="S479" t="s">
        <v>69</v>
      </c>
      <c r="T479" t="s">
        <v>69</v>
      </c>
      <c r="U479" t="s">
        <v>4282</v>
      </c>
      <c r="V479" t="s">
        <v>69</v>
      </c>
      <c r="W479" t="s">
        <v>69</v>
      </c>
      <c r="X479" t="s">
        <v>69</v>
      </c>
      <c r="Y479" t="s">
        <v>69</v>
      </c>
      <c r="Z479" t="s">
        <v>4283</v>
      </c>
      <c r="AA479" t="s">
        <v>4284</v>
      </c>
      <c r="AB479" t="s">
        <v>69</v>
      </c>
      <c r="AC479" t="s">
        <v>69</v>
      </c>
      <c r="AD479" t="s">
        <v>69</v>
      </c>
      <c r="AE479" t="s">
        <v>69</v>
      </c>
      <c r="AF479">
        <v>12</v>
      </c>
      <c r="AG479">
        <v>12</v>
      </c>
      <c r="AH479" t="s">
        <v>69</v>
      </c>
      <c r="AI479" t="s">
        <v>69</v>
      </c>
      <c r="AJ479" t="s">
        <v>69</v>
      </c>
      <c r="AK479" t="s">
        <v>69</v>
      </c>
      <c r="AL479" t="s">
        <v>69</v>
      </c>
      <c r="AM479" t="s">
        <v>69</v>
      </c>
      <c r="AN479" t="s">
        <v>69</v>
      </c>
      <c r="AO479" t="s">
        <v>69</v>
      </c>
      <c r="AP479" t="s">
        <v>69</v>
      </c>
      <c r="AQ479" t="s">
        <v>69</v>
      </c>
      <c r="AR479" t="s">
        <v>306</v>
      </c>
      <c r="AS479">
        <v>2010</v>
      </c>
      <c r="AT479">
        <v>185</v>
      </c>
      <c r="AU479">
        <v>3</v>
      </c>
      <c r="AV479" t="s">
        <v>69</v>
      </c>
      <c r="AW479" t="s">
        <v>69</v>
      </c>
      <c r="AX479" t="s">
        <v>69</v>
      </c>
      <c r="AY479" t="s">
        <v>69</v>
      </c>
      <c r="AZ479">
        <v>923</v>
      </c>
      <c r="BA479">
        <v>937</v>
      </c>
      <c r="BB479" t="s">
        <v>69</v>
      </c>
      <c r="BC479" t="s">
        <v>4285</v>
      </c>
      <c r="BD479" t="s">
        <v>69</v>
      </c>
      <c r="BE479" t="s">
        <v>69</v>
      </c>
      <c r="BF479" t="s">
        <v>69</v>
      </c>
      <c r="BG479" t="s">
        <v>69</v>
      </c>
      <c r="BH479" t="s">
        <v>69</v>
      </c>
      <c r="BI479" t="s">
        <v>69</v>
      </c>
      <c r="BJ479" t="s">
        <v>4286</v>
      </c>
      <c r="BK479">
        <v>20407130</v>
      </c>
      <c r="BL479" t="s">
        <v>662</v>
      </c>
      <c r="BM479" t="s">
        <v>69</v>
      </c>
      <c r="BN479" t="s">
        <v>69</v>
      </c>
      <c r="BO479" t="s">
        <v>69</v>
      </c>
      <c r="BP479" t="s">
        <v>69</v>
      </c>
    </row>
    <row r="480" spans="1:68" x14ac:dyDescent="0.25">
      <c r="A480" t="s">
        <v>67</v>
      </c>
      <c r="B480" t="s">
        <v>4287</v>
      </c>
      <c r="C480" t="s">
        <v>69</v>
      </c>
      <c r="D480" t="s">
        <v>69</v>
      </c>
      <c r="E480" t="s">
        <v>69</v>
      </c>
      <c r="F480" t="s">
        <v>4288</v>
      </c>
      <c r="G480" t="s">
        <v>69</v>
      </c>
      <c r="H480" t="s">
        <v>69</v>
      </c>
      <c r="I480" t="s">
        <v>4289</v>
      </c>
      <c r="J480" t="s">
        <v>72</v>
      </c>
      <c r="K480" t="s">
        <v>69</v>
      </c>
      <c r="L480" t="s">
        <v>69</v>
      </c>
      <c r="M480" t="s">
        <v>69</v>
      </c>
      <c r="N480" t="s">
        <v>69</v>
      </c>
      <c r="O480" t="s">
        <v>69</v>
      </c>
      <c r="P480" t="s">
        <v>69</v>
      </c>
      <c r="Q480" t="s">
        <v>69</v>
      </c>
      <c r="R480" t="s">
        <v>69</v>
      </c>
      <c r="S480" t="s">
        <v>69</v>
      </c>
      <c r="T480" t="s">
        <v>4290</v>
      </c>
      <c r="U480" t="s">
        <v>4291</v>
      </c>
      <c r="V480" t="s">
        <v>69</v>
      </c>
      <c r="W480" t="s">
        <v>69</v>
      </c>
      <c r="X480" t="s">
        <v>69</v>
      </c>
      <c r="Y480" t="s">
        <v>69</v>
      </c>
      <c r="Z480" t="s">
        <v>4292</v>
      </c>
      <c r="AA480" t="s">
        <v>4293</v>
      </c>
      <c r="AB480" t="s">
        <v>69</v>
      </c>
      <c r="AC480" t="s">
        <v>69</v>
      </c>
      <c r="AD480" t="s">
        <v>69</v>
      </c>
      <c r="AE480" t="s">
        <v>69</v>
      </c>
      <c r="AF480">
        <v>39</v>
      </c>
      <c r="AG480">
        <v>39</v>
      </c>
      <c r="AH480" t="s">
        <v>69</v>
      </c>
      <c r="AI480" t="s">
        <v>69</v>
      </c>
      <c r="AJ480" t="s">
        <v>69</v>
      </c>
      <c r="AK480" t="s">
        <v>69</v>
      </c>
      <c r="AL480" t="s">
        <v>69</v>
      </c>
      <c r="AM480" t="s">
        <v>69</v>
      </c>
      <c r="AN480" t="s">
        <v>69</v>
      </c>
      <c r="AO480" t="s">
        <v>69</v>
      </c>
      <c r="AP480" t="s">
        <v>69</v>
      </c>
      <c r="AQ480" t="s">
        <v>69</v>
      </c>
      <c r="AR480" t="s">
        <v>317</v>
      </c>
      <c r="AS480">
        <v>2010</v>
      </c>
      <c r="AT480">
        <v>19</v>
      </c>
      <c r="AU480">
        <v>11</v>
      </c>
      <c r="AV480" t="s">
        <v>69</v>
      </c>
      <c r="AW480" t="s">
        <v>69</v>
      </c>
      <c r="AX480" t="s">
        <v>69</v>
      </c>
      <c r="AY480" t="s">
        <v>69</v>
      </c>
      <c r="AZ480">
        <v>2269</v>
      </c>
      <c r="BA480">
        <v>2285</v>
      </c>
      <c r="BB480" t="s">
        <v>69</v>
      </c>
      <c r="BC480" t="s">
        <v>4294</v>
      </c>
      <c r="BD480" t="s">
        <v>69</v>
      </c>
      <c r="BE480" t="s">
        <v>69</v>
      </c>
      <c r="BF480" t="s">
        <v>69</v>
      </c>
      <c r="BG480" t="s">
        <v>69</v>
      </c>
      <c r="BH480" t="s">
        <v>69</v>
      </c>
      <c r="BI480" t="s">
        <v>69</v>
      </c>
      <c r="BJ480" t="s">
        <v>4295</v>
      </c>
      <c r="BK480">
        <v>20444081</v>
      </c>
      <c r="BL480" t="s">
        <v>69</v>
      </c>
      <c r="BM480" t="s">
        <v>69</v>
      </c>
      <c r="BN480" t="s">
        <v>69</v>
      </c>
      <c r="BO480" t="s">
        <v>69</v>
      </c>
      <c r="BP480" t="s">
        <v>69</v>
      </c>
    </row>
    <row r="481" spans="1:68" x14ac:dyDescent="0.25">
      <c r="A481" t="s">
        <v>67</v>
      </c>
      <c r="B481" t="s">
        <v>4296</v>
      </c>
      <c r="C481" t="s">
        <v>69</v>
      </c>
      <c r="D481" t="s">
        <v>69</v>
      </c>
      <c r="E481" t="s">
        <v>69</v>
      </c>
      <c r="F481" t="s">
        <v>4297</v>
      </c>
      <c r="G481" t="s">
        <v>69</v>
      </c>
      <c r="H481" t="s">
        <v>69</v>
      </c>
      <c r="I481" t="s">
        <v>4298</v>
      </c>
      <c r="J481" t="s">
        <v>4299</v>
      </c>
      <c r="K481" t="s">
        <v>69</v>
      </c>
      <c r="L481" t="s">
        <v>69</v>
      </c>
      <c r="M481" t="s">
        <v>69</v>
      </c>
      <c r="N481" t="s">
        <v>69</v>
      </c>
      <c r="O481" t="s">
        <v>69</v>
      </c>
      <c r="P481" t="s">
        <v>69</v>
      </c>
      <c r="Q481" t="s">
        <v>69</v>
      </c>
      <c r="R481" t="s">
        <v>69</v>
      </c>
      <c r="S481" t="s">
        <v>69</v>
      </c>
      <c r="T481" t="s">
        <v>4300</v>
      </c>
      <c r="U481" t="s">
        <v>4301</v>
      </c>
      <c r="V481" t="s">
        <v>69</v>
      </c>
      <c r="W481" t="s">
        <v>69</v>
      </c>
      <c r="X481" t="s">
        <v>69</v>
      </c>
      <c r="Y481" t="s">
        <v>69</v>
      </c>
      <c r="Z481" t="s">
        <v>4302</v>
      </c>
      <c r="AA481" t="s">
        <v>4303</v>
      </c>
      <c r="AB481" t="s">
        <v>69</v>
      </c>
      <c r="AC481" t="s">
        <v>69</v>
      </c>
      <c r="AD481" t="s">
        <v>69</v>
      </c>
      <c r="AE481" t="s">
        <v>69</v>
      </c>
      <c r="AF481">
        <v>35</v>
      </c>
      <c r="AG481">
        <v>35</v>
      </c>
      <c r="AH481" t="s">
        <v>69</v>
      </c>
      <c r="AI481" t="s">
        <v>69</v>
      </c>
      <c r="AJ481" t="s">
        <v>69</v>
      </c>
      <c r="AK481" t="s">
        <v>69</v>
      </c>
      <c r="AL481" t="s">
        <v>69</v>
      </c>
      <c r="AM481" t="s">
        <v>69</v>
      </c>
      <c r="AN481" t="s">
        <v>69</v>
      </c>
      <c r="AO481" t="s">
        <v>69</v>
      </c>
      <c r="AP481" t="s">
        <v>69</v>
      </c>
      <c r="AQ481" t="s">
        <v>69</v>
      </c>
      <c r="AR481" t="s">
        <v>4304</v>
      </c>
      <c r="AS481">
        <v>2010</v>
      </c>
      <c r="AT481">
        <v>28</v>
      </c>
      <c r="AU481" t="s">
        <v>69</v>
      </c>
      <c r="AV481" t="s">
        <v>69</v>
      </c>
      <c r="AW481">
        <v>2</v>
      </c>
      <c r="AX481" t="s">
        <v>69</v>
      </c>
      <c r="AY481" t="s">
        <v>69</v>
      </c>
      <c r="AZ481" t="s">
        <v>4305</v>
      </c>
      <c r="BA481" t="s">
        <v>4306</v>
      </c>
      <c r="BB481" t="s">
        <v>69</v>
      </c>
      <c r="BC481" t="s">
        <v>4307</v>
      </c>
      <c r="BD481" t="s">
        <v>69</v>
      </c>
      <c r="BE481" t="s">
        <v>69</v>
      </c>
      <c r="BF481" t="s">
        <v>69</v>
      </c>
      <c r="BG481" t="s">
        <v>69</v>
      </c>
      <c r="BH481" t="s">
        <v>69</v>
      </c>
      <c r="BI481" t="s">
        <v>69</v>
      </c>
      <c r="BJ481" t="s">
        <v>4308</v>
      </c>
      <c r="BK481">
        <v>20510742</v>
      </c>
      <c r="BL481" t="s">
        <v>69</v>
      </c>
      <c r="BM481" t="s">
        <v>69</v>
      </c>
      <c r="BN481" t="s">
        <v>69</v>
      </c>
      <c r="BO481" t="s">
        <v>69</v>
      </c>
      <c r="BP481" t="s">
        <v>69</v>
      </c>
    </row>
    <row r="482" spans="1:68" x14ac:dyDescent="0.25">
      <c r="A482" t="s">
        <v>67</v>
      </c>
      <c r="B482" t="s">
        <v>4309</v>
      </c>
      <c r="C482" t="s">
        <v>69</v>
      </c>
      <c r="D482" t="s">
        <v>69</v>
      </c>
      <c r="E482" t="s">
        <v>69</v>
      </c>
      <c r="F482" t="s">
        <v>4310</v>
      </c>
      <c r="G482" t="s">
        <v>69</v>
      </c>
      <c r="H482" t="s">
        <v>69</v>
      </c>
      <c r="I482" t="s">
        <v>4311</v>
      </c>
      <c r="J482" t="s">
        <v>72</v>
      </c>
      <c r="K482" t="s">
        <v>69</v>
      </c>
      <c r="L482" t="s">
        <v>69</v>
      </c>
      <c r="M482" t="s">
        <v>69</v>
      </c>
      <c r="N482" t="s">
        <v>69</v>
      </c>
      <c r="O482" t="s">
        <v>69</v>
      </c>
      <c r="P482" t="s">
        <v>69</v>
      </c>
      <c r="Q482" t="s">
        <v>69</v>
      </c>
      <c r="R482" t="s">
        <v>69</v>
      </c>
      <c r="S482" t="s">
        <v>69</v>
      </c>
      <c r="T482" t="s">
        <v>4312</v>
      </c>
      <c r="U482" t="s">
        <v>4313</v>
      </c>
      <c r="V482" t="s">
        <v>69</v>
      </c>
      <c r="W482" t="s">
        <v>69</v>
      </c>
      <c r="X482" t="s">
        <v>69</v>
      </c>
      <c r="Y482" t="s">
        <v>69</v>
      </c>
      <c r="Z482" t="s">
        <v>4314</v>
      </c>
      <c r="AA482" t="s">
        <v>4315</v>
      </c>
      <c r="AB482" t="s">
        <v>69</v>
      </c>
      <c r="AC482" t="s">
        <v>69</v>
      </c>
      <c r="AD482" t="s">
        <v>69</v>
      </c>
      <c r="AE482" t="s">
        <v>69</v>
      </c>
      <c r="AF482">
        <v>83</v>
      </c>
      <c r="AG482">
        <v>84</v>
      </c>
      <c r="AH482" t="s">
        <v>69</v>
      </c>
      <c r="AI482" t="s">
        <v>69</v>
      </c>
      <c r="AJ482" t="s">
        <v>69</v>
      </c>
      <c r="AK482" t="s">
        <v>69</v>
      </c>
      <c r="AL482" t="s">
        <v>69</v>
      </c>
      <c r="AM482" t="s">
        <v>69</v>
      </c>
      <c r="AN482" t="s">
        <v>69</v>
      </c>
      <c r="AO482" t="s">
        <v>69</v>
      </c>
      <c r="AP482" t="s">
        <v>69</v>
      </c>
      <c r="AQ482" t="s">
        <v>69</v>
      </c>
      <c r="AR482" t="s">
        <v>361</v>
      </c>
      <c r="AS482">
        <v>2010</v>
      </c>
      <c r="AT482">
        <v>19</v>
      </c>
      <c r="AU482">
        <v>10</v>
      </c>
      <c r="AV482" t="s">
        <v>69</v>
      </c>
      <c r="AW482" t="s">
        <v>69</v>
      </c>
      <c r="AX482" t="s">
        <v>69</v>
      </c>
      <c r="AY482" t="s">
        <v>69</v>
      </c>
      <c r="AZ482">
        <v>1994</v>
      </c>
      <c r="BA482">
        <v>2010</v>
      </c>
      <c r="BB482" t="s">
        <v>69</v>
      </c>
      <c r="BC482" t="s">
        <v>4316</v>
      </c>
      <c r="BD482" t="s">
        <v>69</v>
      </c>
      <c r="BE482" t="s">
        <v>69</v>
      </c>
      <c r="BF482" t="s">
        <v>69</v>
      </c>
      <c r="BG482" t="s">
        <v>69</v>
      </c>
      <c r="BH482" t="s">
        <v>69</v>
      </c>
      <c r="BI482" t="s">
        <v>69</v>
      </c>
      <c r="BJ482" t="s">
        <v>4317</v>
      </c>
      <c r="BK482">
        <v>20406387</v>
      </c>
      <c r="BL482" t="s">
        <v>69</v>
      </c>
      <c r="BM482" t="s">
        <v>69</v>
      </c>
      <c r="BN482" t="s">
        <v>69</v>
      </c>
      <c r="BO482" t="s">
        <v>69</v>
      </c>
      <c r="BP482" t="s">
        <v>69</v>
      </c>
    </row>
    <row r="483" spans="1:68" x14ac:dyDescent="0.25">
      <c r="A483" t="s">
        <v>67</v>
      </c>
      <c r="B483" t="s">
        <v>4318</v>
      </c>
      <c r="C483" t="s">
        <v>69</v>
      </c>
      <c r="D483" t="s">
        <v>69</v>
      </c>
      <c r="E483" t="s">
        <v>69</v>
      </c>
      <c r="F483" t="s">
        <v>4319</v>
      </c>
      <c r="G483" t="s">
        <v>69</v>
      </c>
      <c r="H483" t="s">
        <v>69</v>
      </c>
      <c r="I483" t="s">
        <v>4320</v>
      </c>
      <c r="J483" t="s">
        <v>4321</v>
      </c>
      <c r="K483" t="s">
        <v>69</v>
      </c>
      <c r="L483" t="s">
        <v>69</v>
      </c>
      <c r="M483" t="s">
        <v>69</v>
      </c>
      <c r="N483" t="s">
        <v>69</v>
      </c>
      <c r="O483" t="s">
        <v>69</v>
      </c>
      <c r="P483" t="s">
        <v>69</v>
      </c>
      <c r="Q483" t="s">
        <v>69</v>
      </c>
      <c r="R483" t="s">
        <v>69</v>
      </c>
      <c r="S483" t="s">
        <v>69</v>
      </c>
      <c r="T483" t="s">
        <v>4322</v>
      </c>
      <c r="U483" t="s">
        <v>69</v>
      </c>
      <c r="V483" t="s">
        <v>69</v>
      </c>
      <c r="W483" t="s">
        <v>69</v>
      </c>
      <c r="X483" t="s">
        <v>69</v>
      </c>
      <c r="Y483" t="s">
        <v>69</v>
      </c>
      <c r="Z483" t="s">
        <v>4323</v>
      </c>
      <c r="AA483" t="s">
        <v>4324</v>
      </c>
      <c r="AB483" t="s">
        <v>69</v>
      </c>
      <c r="AC483" t="s">
        <v>69</v>
      </c>
      <c r="AD483" t="s">
        <v>69</v>
      </c>
      <c r="AE483" t="s">
        <v>69</v>
      </c>
      <c r="AF483">
        <v>21</v>
      </c>
      <c r="AG483">
        <v>26</v>
      </c>
      <c r="AH483" t="s">
        <v>69</v>
      </c>
      <c r="AI483" t="s">
        <v>69</v>
      </c>
      <c r="AJ483" t="s">
        <v>69</v>
      </c>
      <c r="AK483" t="s">
        <v>69</v>
      </c>
      <c r="AL483" t="s">
        <v>69</v>
      </c>
      <c r="AM483" t="s">
        <v>69</v>
      </c>
      <c r="AN483" t="s">
        <v>69</v>
      </c>
      <c r="AO483" t="s">
        <v>69</v>
      </c>
      <c r="AP483" t="s">
        <v>69</v>
      </c>
      <c r="AQ483" t="s">
        <v>69</v>
      </c>
      <c r="AR483" t="s">
        <v>419</v>
      </c>
      <c r="AS483">
        <v>2010</v>
      </c>
      <c r="AT483">
        <v>18</v>
      </c>
      <c r="AU483">
        <v>4</v>
      </c>
      <c r="AV483" t="s">
        <v>69</v>
      </c>
      <c r="AW483" t="s">
        <v>69</v>
      </c>
      <c r="AX483" t="s">
        <v>69</v>
      </c>
      <c r="AY483" t="s">
        <v>69</v>
      </c>
      <c r="AZ483">
        <v>471</v>
      </c>
      <c r="BA483">
        <v>478</v>
      </c>
      <c r="BB483" t="s">
        <v>69</v>
      </c>
      <c r="BC483" t="s">
        <v>4325</v>
      </c>
      <c r="BD483" t="s">
        <v>69</v>
      </c>
      <c r="BE483" t="s">
        <v>69</v>
      </c>
      <c r="BF483" t="s">
        <v>69</v>
      </c>
      <c r="BG483" t="s">
        <v>69</v>
      </c>
      <c r="BH483" t="s">
        <v>69</v>
      </c>
      <c r="BI483" t="s">
        <v>69</v>
      </c>
      <c r="BJ483" t="s">
        <v>4326</v>
      </c>
      <c r="BK483">
        <v>19844263</v>
      </c>
      <c r="BL483" t="s">
        <v>402</v>
      </c>
      <c r="BM483" t="s">
        <v>69</v>
      </c>
      <c r="BN483" t="s">
        <v>69</v>
      </c>
      <c r="BO483" t="s">
        <v>69</v>
      </c>
      <c r="BP483" t="s">
        <v>69</v>
      </c>
    </row>
    <row r="484" spans="1:68" x14ac:dyDescent="0.25">
      <c r="A484" t="s">
        <v>67</v>
      </c>
      <c r="B484" t="s">
        <v>4327</v>
      </c>
      <c r="C484" t="s">
        <v>69</v>
      </c>
      <c r="D484" t="s">
        <v>69</v>
      </c>
      <c r="E484" t="s">
        <v>69</v>
      </c>
      <c r="F484" t="s">
        <v>4328</v>
      </c>
      <c r="G484" t="s">
        <v>69</v>
      </c>
      <c r="H484" t="s">
        <v>69</v>
      </c>
      <c r="I484" t="s">
        <v>4329</v>
      </c>
      <c r="J484" t="s">
        <v>1168</v>
      </c>
      <c r="K484" t="s">
        <v>69</v>
      </c>
      <c r="L484" t="s">
        <v>69</v>
      </c>
      <c r="M484" t="s">
        <v>69</v>
      </c>
      <c r="N484" t="s">
        <v>69</v>
      </c>
      <c r="O484" t="s">
        <v>69</v>
      </c>
      <c r="P484" t="s">
        <v>69</v>
      </c>
      <c r="Q484" t="s">
        <v>69</v>
      </c>
      <c r="R484" t="s">
        <v>69</v>
      </c>
      <c r="S484" t="s">
        <v>69</v>
      </c>
      <c r="T484" t="s">
        <v>69</v>
      </c>
      <c r="U484" t="s">
        <v>4330</v>
      </c>
      <c r="V484" t="s">
        <v>69</v>
      </c>
      <c r="W484" t="s">
        <v>69</v>
      </c>
      <c r="X484" t="s">
        <v>69</v>
      </c>
      <c r="Y484" t="s">
        <v>69</v>
      </c>
      <c r="Z484" t="s">
        <v>4331</v>
      </c>
      <c r="AA484" t="s">
        <v>69</v>
      </c>
      <c r="AB484" t="s">
        <v>69</v>
      </c>
      <c r="AC484" t="s">
        <v>69</v>
      </c>
      <c r="AD484" t="s">
        <v>69</v>
      </c>
      <c r="AE484" t="s">
        <v>69</v>
      </c>
      <c r="AF484">
        <v>70</v>
      </c>
      <c r="AG484">
        <v>73</v>
      </c>
      <c r="AH484" t="s">
        <v>69</v>
      </c>
      <c r="AI484" t="s">
        <v>69</v>
      </c>
      <c r="AJ484" t="s">
        <v>69</v>
      </c>
      <c r="AK484" t="s">
        <v>69</v>
      </c>
      <c r="AL484" t="s">
        <v>69</v>
      </c>
      <c r="AM484" t="s">
        <v>69</v>
      </c>
      <c r="AN484" t="s">
        <v>69</v>
      </c>
      <c r="AO484" t="s">
        <v>69</v>
      </c>
      <c r="AP484" t="s">
        <v>69</v>
      </c>
      <c r="AQ484" t="s">
        <v>69</v>
      </c>
      <c r="AR484" t="s">
        <v>466</v>
      </c>
      <c r="AS484">
        <v>2010</v>
      </c>
      <c r="AT484">
        <v>184</v>
      </c>
      <c r="AU484">
        <v>2</v>
      </c>
      <c r="AV484" t="s">
        <v>69</v>
      </c>
      <c r="AW484" t="s">
        <v>69</v>
      </c>
      <c r="AX484" t="s">
        <v>69</v>
      </c>
      <c r="AY484" t="s">
        <v>69</v>
      </c>
      <c r="AZ484">
        <v>363</v>
      </c>
      <c r="BA484" t="s">
        <v>4332</v>
      </c>
      <c r="BB484" t="s">
        <v>69</v>
      </c>
      <c r="BC484" t="s">
        <v>4333</v>
      </c>
      <c r="BD484" t="s">
        <v>69</v>
      </c>
      <c r="BE484" t="s">
        <v>69</v>
      </c>
      <c r="BF484" t="s">
        <v>69</v>
      </c>
      <c r="BG484" t="s">
        <v>69</v>
      </c>
      <c r="BH484" t="s">
        <v>69</v>
      </c>
      <c r="BI484" t="s">
        <v>69</v>
      </c>
      <c r="BJ484" t="s">
        <v>4334</v>
      </c>
      <c r="BK484">
        <v>19917765</v>
      </c>
      <c r="BL484" t="s">
        <v>402</v>
      </c>
      <c r="BM484" t="s">
        <v>69</v>
      </c>
      <c r="BN484" t="s">
        <v>69</v>
      </c>
      <c r="BO484" t="s">
        <v>69</v>
      </c>
      <c r="BP484" t="s">
        <v>69</v>
      </c>
    </row>
    <row r="485" spans="1:68" x14ac:dyDescent="0.25">
      <c r="A485" t="s">
        <v>67</v>
      </c>
      <c r="B485" t="s">
        <v>4335</v>
      </c>
      <c r="C485" t="s">
        <v>69</v>
      </c>
      <c r="D485" t="s">
        <v>69</v>
      </c>
      <c r="E485" t="s">
        <v>69</v>
      </c>
      <c r="F485" t="s">
        <v>4336</v>
      </c>
      <c r="G485" t="s">
        <v>69</v>
      </c>
      <c r="H485" t="s">
        <v>69</v>
      </c>
      <c r="I485" t="s">
        <v>4337</v>
      </c>
      <c r="J485" t="s">
        <v>236</v>
      </c>
      <c r="K485" t="s">
        <v>69</v>
      </c>
      <c r="L485" t="s">
        <v>69</v>
      </c>
      <c r="M485" t="s">
        <v>69</v>
      </c>
      <c r="N485" t="s">
        <v>69</v>
      </c>
      <c r="O485" t="s">
        <v>69</v>
      </c>
      <c r="P485" t="s">
        <v>69</v>
      </c>
      <c r="Q485" t="s">
        <v>69</v>
      </c>
      <c r="R485" t="s">
        <v>69</v>
      </c>
      <c r="S485" t="s">
        <v>69</v>
      </c>
      <c r="T485" t="s">
        <v>4338</v>
      </c>
      <c r="U485" t="s">
        <v>4339</v>
      </c>
      <c r="V485" t="s">
        <v>69</v>
      </c>
      <c r="W485" t="s">
        <v>69</v>
      </c>
      <c r="X485" t="s">
        <v>69</v>
      </c>
      <c r="Y485" t="s">
        <v>69</v>
      </c>
      <c r="Z485" t="s">
        <v>69</v>
      </c>
      <c r="AA485" t="s">
        <v>4340</v>
      </c>
      <c r="AB485" t="s">
        <v>69</v>
      </c>
      <c r="AC485" t="s">
        <v>69</v>
      </c>
      <c r="AD485" t="s">
        <v>69</v>
      </c>
      <c r="AE485" t="s">
        <v>69</v>
      </c>
      <c r="AF485">
        <v>36</v>
      </c>
      <c r="AG485">
        <v>36</v>
      </c>
      <c r="AH485" t="s">
        <v>69</v>
      </c>
      <c r="AI485" t="s">
        <v>69</v>
      </c>
      <c r="AJ485" t="s">
        <v>69</v>
      </c>
      <c r="AK485" t="s">
        <v>69</v>
      </c>
      <c r="AL485" t="s">
        <v>69</v>
      </c>
      <c r="AM485" t="s">
        <v>69</v>
      </c>
      <c r="AN485" t="s">
        <v>69</v>
      </c>
      <c r="AO485" t="s">
        <v>69</v>
      </c>
      <c r="AP485" t="s">
        <v>69</v>
      </c>
      <c r="AQ485" t="s">
        <v>69</v>
      </c>
      <c r="AR485" t="s">
        <v>466</v>
      </c>
      <c r="AS485">
        <v>2010</v>
      </c>
      <c r="AT485">
        <v>104</v>
      </c>
      <c r="AU485">
        <v>2</v>
      </c>
      <c r="AV485" t="s">
        <v>69</v>
      </c>
      <c r="AW485" t="s">
        <v>69</v>
      </c>
      <c r="AX485" t="s">
        <v>69</v>
      </c>
      <c r="AY485" t="s">
        <v>69</v>
      </c>
      <c r="AZ485">
        <v>155</v>
      </c>
      <c r="BA485">
        <v>167</v>
      </c>
      <c r="BB485" t="s">
        <v>69</v>
      </c>
      <c r="BC485" t="s">
        <v>4341</v>
      </c>
      <c r="BD485" t="s">
        <v>69</v>
      </c>
      <c r="BE485" t="s">
        <v>69</v>
      </c>
      <c r="BF485" t="s">
        <v>69</v>
      </c>
      <c r="BG485" t="s">
        <v>69</v>
      </c>
      <c r="BH485" t="s">
        <v>69</v>
      </c>
      <c r="BI485" t="s">
        <v>69</v>
      </c>
      <c r="BJ485" t="s">
        <v>4342</v>
      </c>
      <c r="BK485">
        <v>19639010</v>
      </c>
      <c r="BL485" t="s">
        <v>524</v>
      </c>
      <c r="BM485" t="s">
        <v>69</v>
      </c>
      <c r="BN485" t="s">
        <v>69</v>
      </c>
      <c r="BO485" t="s">
        <v>69</v>
      </c>
      <c r="BP485" t="s">
        <v>69</v>
      </c>
    </row>
    <row r="486" spans="1:68" x14ac:dyDescent="0.25">
      <c r="A486" t="s">
        <v>67</v>
      </c>
      <c r="B486" t="s">
        <v>4343</v>
      </c>
      <c r="C486" t="s">
        <v>69</v>
      </c>
      <c r="D486" t="s">
        <v>69</v>
      </c>
      <c r="E486" t="s">
        <v>69</v>
      </c>
      <c r="F486" t="s">
        <v>4344</v>
      </c>
      <c r="G486" t="s">
        <v>69</v>
      </c>
      <c r="H486" t="s">
        <v>69</v>
      </c>
      <c r="I486" t="s">
        <v>4345</v>
      </c>
      <c r="J486" t="s">
        <v>348</v>
      </c>
      <c r="K486" t="s">
        <v>69</v>
      </c>
      <c r="L486" t="s">
        <v>69</v>
      </c>
      <c r="M486" t="s">
        <v>69</v>
      </c>
      <c r="N486" t="s">
        <v>69</v>
      </c>
      <c r="O486" t="s">
        <v>69</v>
      </c>
      <c r="P486" t="s">
        <v>69</v>
      </c>
      <c r="Q486" t="s">
        <v>69</v>
      </c>
      <c r="R486" t="s">
        <v>69</v>
      </c>
      <c r="S486" t="s">
        <v>69</v>
      </c>
      <c r="T486" t="s">
        <v>69</v>
      </c>
      <c r="U486" t="s">
        <v>4346</v>
      </c>
      <c r="V486" t="s">
        <v>69</v>
      </c>
      <c r="W486" t="s">
        <v>69</v>
      </c>
      <c r="X486" t="s">
        <v>69</v>
      </c>
      <c r="Y486" t="s">
        <v>69</v>
      </c>
      <c r="Z486" t="s">
        <v>4347</v>
      </c>
      <c r="AA486" t="s">
        <v>4348</v>
      </c>
      <c r="AB486" t="s">
        <v>69</v>
      </c>
      <c r="AC486" t="s">
        <v>69</v>
      </c>
      <c r="AD486" t="s">
        <v>69</v>
      </c>
      <c r="AE486" t="s">
        <v>69</v>
      </c>
      <c r="AF486">
        <v>7</v>
      </c>
      <c r="AG486">
        <v>8</v>
      </c>
      <c r="AH486" t="s">
        <v>69</v>
      </c>
      <c r="AI486" t="s">
        <v>69</v>
      </c>
      <c r="AJ486" t="s">
        <v>69</v>
      </c>
      <c r="AK486" t="s">
        <v>69</v>
      </c>
      <c r="AL486" t="s">
        <v>69</v>
      </c>
      <c r="AM486" t="s">
        <v>69</v>
      </c>
      <c r="AN486" t="s">
        <v>69</v>
      </c>
      <c r="AO486" t="s">
        <v>69</v>
      </c>
      <c r="AP486" t="s">
        <v>69</v>
      </c>
      <c r="AQ486" t="s">
        <v>69</v>
      </c>
      <c r="AR486" t="s">
        <v>2343</v>
      </c>
      <c r="AS486">
        <v>2010</v>
      </c>
      <c r="AT486">
        <v>10</v>
      </c>
      <c r="AU486" t="s">
        <v>69</v>
      </c>
      <c r="AV486" t="s">
        <v>69</v>
      </c>
      <c r="AW486" t="s">
        <v>69</v>
      </c>
      <c r="AX486" t="s">
        <v>69</v>
      </c>
      <c r="AY486" t="s">
        <v>69</v>
      </c>
      <c r="AZ486" t="s">
        <v>69</v>
      </c>
      <c r="BA486" t="s">
        <v>69</v>
      </c>
      <c r="BB486">
        <v>9</v>
      </c>
      <c r="BC486" t="s">
        <v>4349</v>
      </c>
      <c r="BD486" t="s">
        <v>69</v>
      </c>
      <c r="BE486" t="s">
        <v>69</v>
      </c>
      <c r="BF486" t="s">
        <v>69</v>
      </c>
      <c r="BG486" t="s">
        <v>69</v>
      </c>
      <c r="BH486" t="s">
        <v>69</v>
      </c>
      <c r="BI486" t="s">
        <v>69</v>
      </c>
      <c r="BJ486" t="s">
        <v>4350</v>
      </c>
      <c r="BK486">
        <v>20067637</v>
      </c>
      <c r="BL486" t="s">
        <v>88</v>
      </c>
      <c r="BM486" t="s">
        <v>69</v>
      </c>
      <c r="BN486" t="s">
        <v>69</v>
      </c>
      <c r="BO486" t="s">
        <v>69</v>
      </c>
      <c r="BP486" t="s">
        <v>69</v>
      </c>
    </row>
    <row r="487" spans="1:68" x14ac:dyDescent="0.25">
      <c r="A487" t="s">
        <v>67</v>
      </c>
      <c r="B487" t="s">
        <v>4351</v>
      </c>
      <c r="C487" t="s">
        <v>69</v>
      </c>
      <c r="D487" t="s">
        <v>69</v>
      </c>
      <c r="E487" t="s">
        <v>69</v>
      </c>
      <c r="F487" t="s">
        <v>4352</v>
      </c>
      <c r="G487" t="s">
        <v>69</v>
      </c>
      <c r="H487" t="s">
        <v>69</v>
      </c>
      <c r="I487" t="s">
        <v>4353</v>
      </c>
      <c r="J487" t="s">
        <v>473</v>
      </c>
      <c r="K487" t="s">
        <v>69</v>
      </c>
      <c r="L487" t="s">
        <v>69</v>
      </c>
      <c r="M487" t="s">
        <v>69</v>
      </c>
      <c r="N487" t="s">
        <v>69</v>
      </c>
      <c r="O487" t="s">
        <v>69</v>
      </c>
      <c r="P487" t="s">
        <v>69</v>
      </c>
      <c r="Q487" t="s">
        <v>69</v>
      </c>
      <c r="R487" t="s">
        <v>69</v>
      </c>
      <c r="S487" t="s">
        <v>69</v>
      </c>
      <c r="T487" t="s">
        <v>4354</v>
      </c>
      <c r="U487" t="s">
        <v>4355</v>
      </c>
      <c r="V487" t="s">
        <v>69</v>
      </c>
      <c r="W487" t="s">
        <v>69</v>
      </c>
      <c r="X487" t="s">
        <v>69</v>
      </c>
      <c r="Y487" t="s">
        <v>69</v>
      </c>
      <c r="Z487" t="s">
        <v>69</v>
      </c>
      <c r="AA487" t="s">
        <v>69</v>
      </c>
      <c r="AB487" t="s">
        <v>69</v>
      </c>
      <c r="AC487" t="s">
        <v>69</v>
      </c>
      <c r="AD487" t="s">
        <v>69</v>
      </c>
      <c r="AE487" t="s">
        <v>69</v>
      </c>
      <c r="AF487">
        <v>39</v>
      </c>
      <c r="AG487">
        <v>41</v>
      </c>
      <c r="AH487" t="s">
        <v>69</v>
      </c>
      <c r="AI487" t="s">
        <v>69</v>
      </c>
      <c r="AJ487" t="s">
        <v>69</v>
      </c>
      <c r="AK487" t="s">
        <v>69</v>
      </c>
      <c r="AL487" t="s">
        <v>69</v>
      </c>
      <c r="AM487" t="s">
        <v>69</v>
      </c>
      <c r="AN487" t="s">
        <v>69</v>
      </c>
      <c r="AO487" t="s">
        <v>69</v>
      </c>
      <c r="AP487" t="s">
        <v>69</v>
      </c>
      <c r="AQ487" t="s">
        <v>69</v>
      </c>
      <c r="AR487" t="s">
        <v>69</v>
      </c>
      <c r="AS487">
        <v>2010</v>
      </c>
      <c r="AT487">
        <v>2</v>
      </c>
      <c r="AU487" t="s">
        <v>69</v>
      </c>
      <c r="AV487" t="s">
        <v>69</v>
      </c>
      <c r="AW487" t="s">
        <v>69</v>
      </c>
      <c r="AX487" t="s">
        <v>69</v>
      </c>
      <c r="AY487" t="s">
        <v>69</v>
      </c>
      <c r="AZ487">
        <v>200</v>
      </c>
      <c r="BA487">
        <v>211</v>
      </c>
      <c r="BB487" t="s">
        <v>69</v>
      </c>
      <c r="BC487" t="s">
        <v>4356</v>
      </c>
      <c r="BD487" t="s">
        <v>69</v>
      </c>
      <c r="BE487" t="s">
        <v>69</v>
      </c>
      <c r="BF487" t="s">
        <v>69</v>
      </c>
      <c r="BG487" t="s">
        <v>69</v>
      </c>
      <c r="BH487" t="s">
        <v>69</v>
      </c>
      <c r="BI487" t="s">
        <v>69</v>
      </c>
      <c r="BJ487" t="s">
        <v>4357</v>
      </c>
      <c r="BK487">
        <v>20624726</v>
      </c>
      <c r="BL487" t="s">
        <v>88</v>
      </c>
      <c r="BM487" t="s">
        <v>69</v>
      </c>
      <c r="BN487" t="s">
        <v>69</v>
      </c>
      <c r="BO487" t="s">
        <v>69</v>
      </c>
      <c r="BP487" t="s">
        <v>69</v>
      </c>
    </row>
    <row r="488" spans="1:68" x14ac:dyDescent="0.25">
      <c r="A488" t="s">
        <v>67</v>
      </c>
      <c r="B488" t="s">
        <v>4358</v>
      </c>
      <c r="C488" t="s">
        <v>69</v>
      </c>
      <c r="D488" t="s">
        <v>69</v>
      </c>
      <c r="E488" t="s">
        <v>69</v>
      </c>
      <c r="F488" t="s">
        <v>4359</v>
      </c>
      <c r="G488" t="s">
        <v>69</v>
      </c>
      <c r="H488" t="s">
        <v>69</v>
      </c>
      <c r="I488" t="s">
        <v>4360</v>
      </c>
      <c r="J488" t="s">
        <v>574</v>
      </c>
      <c r="K488" t="s">
        <v>69</v>
      </c>
      <c r="L488" t="s">
        <v>69</v>
      </c>
      <c r="M488" t="s">
        <v>69</v>
      </c>
      <c r="N488" t="s">
        <v>69</v>
      </c>
      <c r="O488" t="s">
        <v>69</v>
      </c>
      <c r="P488" t="s">
        <v>69</v>
      </c>
      <c r="Q488" t="s">
        <v>69</v>
      </c>
      <c r="R488" t="s">
        <v>69</v>
      </c>
      <c r="S488" t="s">
        <v>69</v>
      </c>
      <c r="T488" t="s">
        <v>4361</v>
      </c>
      <c r="U488" t="s">
        <v>4362</v>
      </c>
      <c r="V488" t="s">
        <v>69</v>
      </c>
      <c r="W488" t="s">
        <v>69</v>
      </c>
      <c r="X488" t="s">
        <v>69</v>
      </c>
      <c r="Y488" t="s">
        <v>69</v>
      </c>
      <c r="Z488" t="s">
        <v>4363</v>
      </c>
      <c r="AA488" t="s">
        <v>4364</v>
      </c>
      <c r="AB488" t="s">
        <v>69</v>
      </c>
      <c r="AC488" t="s">
        <v>69</v>
      </c>
      <c r="AD488" t="s">
        <v>69</v>
      </c>
      <c r="AE488" t="s">
        <v>69</v>
      </c>
      <c r="AF488">
        <v>16</v>
      </c>
      <c r="AG488">
        <v>16</v>
      </c>
      <c r="AH488" t="s">
        <v>69</v>
      </c>
      <c r="AI488" t="s">
        <v>69</v>
      </c>
      <c r="AJ488" t="s">
        <v>69</v>
      </c>
      <c r="AK488" t="s">
        <v>69</v>
      </c>
      <c r="AL488" t="s">
        <v>69</v>
      </c>
      <c r="AM488" t="s">
        <v>69</v>
      </c>
      <c r="AN488" t="s">
        <v>69</v>
      </c>
      <c r="AO488" t="s">
        <v>69</v>
      </c>
      <c r="AP488" t="s">
        <v>69</v>
      </c>
      <c r="AQ488" t="s">
        <v>69</v>
      </c>
      <c r="AR488" t="s">
        <v>69</v>
      </c>
      <c r="AS488">
        <v>2010</v>
      </c>
      <c r="AT488">
        <v>188</v>
      </c>
      <c r="AU488">
        <v>2</v>
      </c>
      <c r="AV488" t="s">
        <v>69</v>
      </c>
      <c r="AW488" t="s">
        <v>69</v>
      </c>
      <c r="AX488" t="s">
        <v>69</v>
      </c>
      <c r="AY488" t="s">
        <v>69</v>
      </c>
      <c r="AZ488">
        <v>488</v>
      </c>
      <c r="BA488">
        <v>500</v>
      </c>
      <c r="BB488" t="s">
        <v>69</v>
      </c>
      <c r="BC488" t="s">
        <v>4365</v>
      </c>
      <c r="BD488" t="s">
        <v>69</v>
      </c>
      <c r="BE488" t="s">
        <v>69</v>
      </c>
      <c r="BF488" t="s">
        <v>69</v>
      </c>
      <c r="BG488" t="s">
        <v>69</v>
      </c>
      <c r="BH488" t="s">
        <v>69</v>
      </c>
      <c r="BI488" t="s">
        <v>69</v>
      </c>
      <c r="BJ488" t="s">
        <v>4366</v>
      </c>
      <c r="BK488">
        <v>20673288</v>
      </c>
      <c r="BL488" t="s">
        <v>524</v>
      </c>
      <c r="BM488" t="s">
        <v>69</v>
      </c>
      <c r="BN488" t="s">
        <v>69</v>
      </c>
      <c r="BO488" t="s">
        <v>69</v>
      </c>
      <c r="BP488" t="s">
        <v>69</v>
      </c>
    </row>
    <row r="489" spans="1:68" x14ac:dyDescent="0.25">
      <c r="A489" t="s">
        <v>67</v>
      </c>
      <c r="B489" t="s">
        <v>4367</v>
      </c>
      <c r="C489" t="s">
        <v>69</v>
      </c>
      <c r="D489" t="s">
        <v>69</v>
      </c>
      <c r="E489" t="s">
        <v>69</v>
      </c>
      <c r="F489" t="s">
        <v>4368</v>
      </c>
      <c r="G489" t="s">
        <v>69</v>
      </c>
      <c r="H489" t="s">
        <v>69</v>
      </c>
      <c r="I489" t="s">
        <v>4369</v>
      </c>
      <c r="J489" t="s">
        <v>4370</v>
      </c>
      <c r="K489" t="s">
        <v>69</v>
      </c>
      <c r="L489" t="s">
        <v>69</v>
      </c>
      <c r="M489" t="s">
        <v>69</v>
      </c>
      <c r="N489" t="s">
        <v>69</v>
      </c>
      <c r="O489" t="s">
        <v>69</v>
      </c>
      <c r="P489" t="s">
        <v>69</v>
      </c>
      <c r="Q489" t="s">
        <v>69</v>
      </c>
      <c r="R489" t="s">
        <v>69</v>
      </c>
      <c r="S489" t="s">
        <v>69</v>
      </c>
      <c r="T489" t="s">
        <v>4371</v>
      </c>
      <c r="U489" t="s">
        <v>4372</v>
      </c>
      <c r="V489" t="s">
        <v>69</v>
      </c>
      <c r="W489" t="s">
        <v>69</v>
      </c>
      <c r="X489" t="s">
        <v>69</v>
      </c>
      <c r="Y489" t="s">
        <v>69</v>
      </c>
      <c r="Z489" t="s">
        <v>69</v>
      </c>
      <c r="AA489" t="s">
        <v>69</v>
      </c>
      <c r="AB489" t="s">
        <v>69</v>
      </c>
      <c r="AC489" t="s">
        <v>69</v>
      </c>
      <c r="AD489" t="s">
        <v>69</v>
      </c>
      <c r="AE489" t="s">
        <v>69</v>
      </c>
      <c r="AF489">
        <v>3</v>
      </c>
      <c r="AG489">
        <v>3</v>
      </c>
      <c r="AH489" t="s">
        <v>69</v>
      </c>
      <c r="AI489" t="s">
        <v>69</v>
      </c>
      <c r="AJ489" t="s">
        <v>69</v>
      </c>
      <c r="AK489" t="s">
        <v>69</v>
      </c>
      <c r="AL489" t="s">
        <v>69</v>
      </c>
      <c r="AM489" t="s">
        <v>69</v>
      </c>
      <c r="AN489" t="s">
        <v>69</v>
      </c>
      <c r="AO489" t="s">
        <v>69</v>
      </c>
      <c r="AP489" t="s">
        <v>69</v>
      </c>
      <c r="AQ489" t="s">
        <v>69</v>
      </c>
      <c r="AR489" t="s">
        <v>69</v>
      </c>
      <c r="AS489">
        <v>2010</v>
      </c>
      <c r="AT489">
        <v>28</v>
      </c>
      <c r="AU489">
        <v>4</v>
      </c>
      <c r="AV489" t="s">
        <v>69</v>
      </c>
      <c r="AW489" t="s">
        <v>69</v>
      </c>
      <c r="AX489" t="s">
        <v>69</v>
      </c>
      <c r="AY489" t="s">
        <v>69</v>
      </c>
      <c r="AZ489">
        <v>577</v>
      </c>
      <c r="BA489">
        <v>601</v>
      </c>
      <c r="BB489" t="s">
        <v>4373</v>
      </c>
      <c r="BC489" t="s">
        <v>4374</v>
      </c>
      <c r="BD489" t="s">
        <v>69</v>
      </c>
      <c r="BE489" t="s">
        <v>69</v>
      </c>
      <c r="BF489" t="s">
        <v>69</v>
      </c>
      <c r="BG489" t="s">
        <v>69</v>
      </c>
      <c r="BH489" t="s">
        <v>69</v>
      </c>
      <c r="BI489" t="s">
        <v>69</v>
      </c>
      <c r="BJ489" t="s">
        <v>4375</v>
      </c>
      <c r="BK489" t="s">
        <v>69</v>
      </c>
      <c r="BL489" t="s">
        <v>69</v>
      </c>
      <c r="BM489" t="s">
        <v>69</v>
      </c>
      <c r="BN489" t="s">
        <v>69</v>
      </c>
      <c r="BO489" t="s">
        <v>69</v>
      </c>
      <c r="BP489" t="s">
        <v>69</v>
      </c>
    </row>
    <row r="490" spans="1:68" x14ac:dyDescent="0.25">
      <c r="A490" t="s">
        <v>67</v>
      </c>
      <c r="B490" t="s">
        <v>4376</v>
      </c>
      <c r="C490" t="s">
        <v>69</v>
      </c>
      <c r="D490" t="s">
        <v>69</v>
      </c>
      <c r="E490" t="s">
        <v>69</v>
      </c>
      <c r="F490" t="s">
        <v>4377</v>
      </c>
      <c r="G490" t="s">
        <v>69</v>
      </c>
      <c r="H490" t="s">
        <v>69</v>
      </c>
      <c r="I490" t="s">
        <v>4378</v>
      </c>
      <c r="J490" t="s">
        <v>348</v>
      </c>
      <c r="K490" t="s">
        <v>69</v>
      </c>
      <c r="L490" t="s">
        <v>69</v>
      </c>
      <c r="M490" t="s">
        <v>69</v>
      </c>
      <c r="N490" t="s">
        <v>69</v>
      </c>
      <c r="O490" t="s">
        <v>69</v>
      </c>
      <c r="P490" t="s">
        <v>69</v>
      </c>
      <c r="Q490" t="s">
        <v>69</v>
      </c>
      <c r="R490" t="s">
        <v>69</v>
      </c>
      <c r="S490" t="s">
        <v>69</v>
      </c>
      <c r="T490" t="s">
        <v>69</v>
      </c>
      <c r="U490" t="s">
        <v>4379</v>
      </c>
      <c r="V490" t="s">
        <v>69</v>
      </c>
      <c r="W490" t="s">
        <v>69</v>
      </c>
      <c r="X490" t="s">
        <v>69</v>
      </c>
      <c r="Y490" t="s">
        <v>69</v>
      </c>
      <c r="Z490" t="s">
        <v>4380</v>
      </c>
      <c r="AA490" t="s">
        <v>4381</v>
      </c>
      <c r="AB490" t="s">
        <v>69</v>
      </c>
      <c r="AC490" t="s">
        <v>69</v>
      </c>
      <c r="AD490" t="s">
        <v>69</v>
      </c>
      <c r="AE490" t="s">
        <v>69</v>
      </c>
      <c r="AF490">
        <v>30</v>
      </c>
      <c r="AG490">
        <v>30</v>
      </c>
      <c r="AH490" t="s">
        <v>69</v>
      </c>
      <c r="AI490" t="s">
        <v>69</v>
      </c>
      <c r="AJ490" t="s">
        <v>69</v>
      </c>
      <c r="AK490" t="s">
        <v>69</v>
      </c>
      <c r="AL490" t="s">
        <v>69</v>
      </c>
      <c r="AM490" t="s">
        <v>69</v>
      </c>
      <c r="AN490" t="s">
        <v>69</v>
      </c>
      <c r="AO490" t="s">
        <v>69</v>
      </c>
      <c r="AP490" t="s">
        <v>69</v>
      </c>
      <c r="AQ490" t="s">
        <v>69</v>
      </c>
      <c r="AR490" t="s">
        <v>4382</v>
      </c>
      <c r="AS490">
        <v>2009</v>
      </c>
      <c r="AT490">
        <v>9</v>
      </c>
      <c r="AU490" t="s">
        <v>69</v>
      </c>
      <c r="AV490" t="s">
        <v>69</v>
      </c>
      <c r="AW490" t="s">
        <v>69</v>
      </c>
      <c r="AX490" t="s">
        <v>69</v>
      </c>
      <c r="AY490" t="s">
        <v>69</v>
      </c>
      <c r="AZ490" t="s">
        <v>69</v>
      </c>
      <c r="BA490" t="s">
        <v>69</v>
      </c>
      <c r="BB490">
        <v>263</v>
      </c>
      <c r="BC490" t="s">
        <v>4383</v>
      </c>
      <c r="BD490" t="s">
        <v>69</v>
      </c>
      <c r="BE490" t="s">
        <v>69</v>
      </c>
      <c r="BF490" t="s">
        <v>69</v>
      </c>
      <c r="BG490" t="s">
        <v>69</v>
      </c>
      <c r="BH490" t="s">
        <v>69</v>
      </c>
      <c r="BI490" t="s">
        <v>69</v>
      </c>
      <c r="BJ490" t="s">
        <v>4384</v>
      </c>
      <c r="BK490">
        <v>19900277</v>
      </c>
      <c r="BL490" t="s">
        <v>88</v>
      </c>
      <c r="BM490" t="s">
        <v>69</v>
      </c>
      <c r="BN490" t="s">
        <v>69</v>
      </c>
      <c r="BO490" t="s">
        <v>69</v>
      </c>
      <c r="BP490" t="s">
        <v>69</v>
      </c>
    </row>
    <row r="491" spans="1:68" x14ac:dyDescent="0.25">
      <c r="A491" t="s">
        <v>67</v>
      </c>
      <c r="B491" t="s">
        <v>4385</v>
      </c>
      <c r="C491" t="s">
        <v>69</v>
      </c>
      <c r="D491" t="s">
        <v>69</v>
      </c>
      <c r="E491" t="s">
        <v>69</v>
      </c>
      <c r="F491" t="s">
        <v>4386</v>
      </c>
      <c r="G491" t="s">
        <v>69</v>
      </c>
      <c r="H491" t="s">
        <v>69</v>
      </c>
      <c r="I491" t="s">
        <v>4387</v>
      </c>
      <c r="J491" t="s">
        <v>4156</v>
      </c>
      <c r="K491" t="s">
        <v>69</v>
      </c>
      <c r="L491" t="s">
        <v>69</v>
      </c>
      <c r="M491" t="s">
        <v>69</v>
      </c>
      <c r="N491" t="s">
        <v>69</v>
      </c>
      <c r="O491" t="s">
        <v>69</v>
      </c>
      <c r="P491" t="s">
        <v>69</v>
      </c>
      <c r="Q491" t="s">
        <v>69</v>
      </c>
      <c r="R491" t="s">
        <v>69</v>
      </c>
      <c r="S491" t="s">
        <v>69</v>
      </c>
      <c r="T491" t="s">
        <v>69</v>
      </c>
      <c r="U491" t="s">
        <v>4388</v>
      </c>
      <c r="V491" t="s">
        <v>69</v>
      </c>
      <c r="W491" t="s">
        <v>69</v>
      </c>
      <c r="X491" t="s">
        <v>69</v>
      </c>
      <c r="Y491" t="s">
        <v>69</v>
      </c>
      <c r="Z491" t="s">
        <v>69</v>
      </c>
      <c r="AA491" t="s">
        <v>69</v>
      </c>
      <c r="AB491" t="s">
        <v>69</v>
      </c>
      <c r="AC491" t="s">
        <v>69</v>
      </c>
      <c r="AD491" t="s">
        <v>69</v>
      </c>
      <c r="AE491" t="s">
        <v>69</v>
      </c>
      <c r="AF491">
        <v>7</v>
      </c>
      <c r="AG491">
        <v>7</v>
      </c>
      <c r="AH491" t="s">
        <v>69</v>
      </c>
      <c r="AI491" t="s">
        <v>69</v>
      </c>
      <c r="AJ491" t="s">
        <v>69</v>
      </c>
      <c r="AK491" t="s">
        <v>69</v>
      </c>
      <c r="AL491" t="s">
        <v>69</v>
      </c>
      <c r="AM491" t="s">
        <v>69</v>
      </c>
      <c r="AN491" t="s">
        <v>69</v>
      </c>
      <c r="AO491" t="s">
        <v>69</v>
      </c>
      <c r="AP491" t="s">
        <v>69</v>
      </c>
      <c r="AQ491" t="s">
        <v>69</v>
      </c>
      <c r="AR491" t="s">
        <v>168</v>
      </c>
      <c r="AS491">
        <v>2009</v>
      </c>
      <c r="AT491">
        <v>66</v>
      </c>
      <c r="AU491">
        <v>10</v>
      </c>
      <c r="AV491" t="s">
        <v>69</v>
      </c>
      <c r="AW491" t="s">
        <v>69</v>
      </c>
      <c r="AX491" t="s">
        <v>69</v>
      </c>
      <c r="AY491" t="s">
        <v>69</v>
      </c>
      <c r="AZ491">
        <v>1821</v>
      </c>
      <c r="BA491">
        <v>1830</v>
      </c>
      <c r="BB491" t="s">
        <v>69</v>
      </c>
      <c r="BC491" t="s">
        <v>4389</v>
      </c>
      <c r="BD491" t="s">
        <v>69</v>
      </c>
      <c r="BE491" t="s">
        <v>69</v>
      </c>
      <c r="BF491" t="s">
        <v>69</v>
      </c>
      <c r="BG491" t="s">
        <v>69</v>
      </c>
      <c r="BH491" t="s">
        <v>69</v>
      </c>
      <c r="BI491" t="s">
        <v>69</v>
      </c>
      <c r="BJ491" t="s">
        <v>4390</v>
      </c>
      <c r="BK491" t="s">
        <v>69</v>
      </c>
      <c r="BL491" t="s">
        <v>69</v>
      </c>
      <c r="BM491" t="s">
        <v>69</v>
      </c>
      <c r="BN491" t="s">
        <v>69</v>
      </c>
      <c r="BO491" t="s">
        <v>69</v>
      </c>
      <c r="BP491" t="s">
        <v>69</v>
      </c>
    </row>
    <row r="492" spans="1:68" x14ac:dyDescent="0.25">
      <c r="A492" t="s">
        <v>67</v>
      </c>
      <c r="B492" t="s">
        <v>4391</v>
      </c>
      <c r="C492" t="s">
        <v>69</v>
      </c>
      <c r="D492" t="s">
        <v>69</v>
      </c>
      <c r="E492" t="s">
        <v>69</v>
      </c>
      <c r="F492" t="s">
        <v>4392</v>
      </c>
      <c r="G492" t="s">
        <v>69</v>
      </c>
      <c r="H492" t="s">
        <v>69</v>
      </c>
      <c r="I492" t="s">
        <v>4393</v>
      </c>
      <c r="J492" t="s">
        <v>215</v>
      </c>
      <c r="K492" t="s">
        <v>69</v>
      </c>
      <c r="L492" t="s">
        <v>69</v>
      </c>
      <c r="M492" t="s">
        <v>69</v>
      </c>
      <c r="N492" t="s">
        <v>69</v>
      </c>
      <c r="O492" t="s">
        <v>69</v>
      </c>
      <c r="P492" t="s">
        <v>69</v>
      </c>
      <c r="Q492" t="s">
        <v>69</v>
      </c>
      <c r="R492" t="s">
        <v>69</v>
      </c>
      <c r="S492" t="s">
        <v>69</v>
      </c>
      <c r="T492" t="s">
        <v>4394</v>
      </c>
      <c r="U492" t="s">
        <v>4395</v>
      </c>
      <c r="V492" t="s">
        <v>69</v>
      </c>
      <c r="W492" t="s">
        <v>69</v>
      </c>
      <c r="X492" t="s">
        <v>69</v>
      </c>
      <c r="Y492" t="s">
        <v>69</v>
      </c>
      <c r="Z492" t="s">
        <v>4396</v>
      </c>
      <c r="AA492" t="s">
        <v>4397</v>
      </c>
      <c r="AB492" t="s">
        <v>69</v>
      </c>
      <c r="AC492" t="s">
        <v>69</v>
      </c>
      <c r="AD492" t="s">
        <v>69</v>
      </c>
      <c r="AE492" t="s">
        <v>69</v>
      </c>
      <c r="AF492">
        <v>30</v>
      </c>
      <c r="AG492">
        <v>30</v>
      </c>
      <c r="AH492" t="s">
        <v>69</v>
      </c>
      <c r="AI492" t="s">
        <v>69</v>
      </c>
      <c r="AJ492" t="s">
        <v>69</v>
      </c>
      <c r="AK492" t="s">
        <v>69</v>
      </c>
      <c r="AL492" t="s">
        <v>69</v>
      </c>
      <c r="AM492" t="s">
        <v>69</v>
      </c>
      <c r="AN492" t="s">
        <v>69</v>
      </c>
      <c r="AO492" t="s">
        <v>69</v>
      </c>
      <c r="AP492" t="s">
        <v>69</v>
      </c>
      <c r="AQ492" t="s">
        <v>69</v>
      </c>
      <c r="AR492" t="s">
        <v>168</v>
      </c>
      <c r="AS492">
        <v>2009</v>
      </c>
      <c r="AT492">
        <v>22</v>
      </c>
      <c r="AU492">
        <v>10</v>
      </c>
      <c r="AV492" t="s">
        <v>69</v>
      </c>
      <c r="AW492" t="s">
        <v>69</v>
      </c>
      <c r="AX492" t="s">
        <v>69</v>
      </c>
      <c r="AY492" t="s">
        <v>69</v>
      </c>
      <c r="AZ492">
        <v>2000</v>
      </c>
      <c r="BA492">
        <v>2011</v>
      </c>
      <c r="BB492" t="s">
        <v>69</v>
      </c>
      <c r="BC492" t="s">
        <v>4398</v>
      </c>
      <c r="BD492" t="s">
        <v>69</v>
      </c>
      <c r="BE492" t="s">
        <v>69</v>
      </c>
      <c r="BF492" t="s">
        <v>69</v>
      </c>
      <c r="BG492" t="s">
        <v>69</v>
      </c>
      <c r="BH492" t="s">
        <v>69</v>
      </c>
      <c r="BI492" t="s">
        <v>69</v>
      </c>
      <c r="BJ492" t="s">
        <v>4399</v>
      </c>
      <c r="BK492">
        <v>19678865</v>
      </c>
      <c r="BL492" t="s">
        <v>69</v>
      </c>
      <c r="BM492" t="s">
        <v>69</v>
      </c>
      <c r="BN492" t="s">
        <v>69</v>
      </c>
      <c r="BO492" t="s">
        <v>69</v>
      </c>
      <c r="BP492" t="s">
        <v>69</v>
      </c>
    </row>
    <row r="493" spans="1:68" x14ac:dyDescent="0.25">
      <c r="A493" t="s">
        <v>67</v>
      </c>
      <c r="B493" t="s">
        <v>4400</v>
      </c>
      <c r="C493" t="s">
        <v>69</v>
      </c>
      <c r="D493" t="s">
        <v>69</v>
      </c>
      <c r="E493" t="s">
        <v>69</v>
      </c>
      <c r="F493" t="s">
        <v>4401</v>
      </c>
      <c r="G493" t="s">
        <v>69</v>
      </c>
      <c r="H493" t="s">
        <v>69</v>
      </c>
      <c r="I493" t="s">
        <v>4402</v>
      </c>
      <c r="J493" t="s">
        <v>72</v>
      </c>
      <c r="K493" t="s">
        <v>69</v>
      </c>
      <c r="L493" t="s">
        <v>69</v>
      </c>
      <c r="M493" t="s">
        <v>69</v>
      </c>
      <c r="N493" t="s">
        <v>69</v>
      </c>
      <c r="O493" t="s">
        <v>69</v>
      </c>
      <c r="P493" t="s">
        <v>69</v>
      </c>
      <c r="Q493" t="s">
        <v>69</v>
      </c>
      <c r="R493" t="s">
        <v>69</v>
      </c>
      <c r="S493" t="s">
        <v>69</v>
      </c>
      <c r="T493" t="s">
        <v>4403</v>
      </c>
      <c r="U493" t="s">
        <v>4404</v>
      </c>
      <c r="V493" t="s">
        <v>69</v>
      </c>
      <c r="W493" t="s">
        <v>69</v>
      </c>
      <c r="X493" t="s">
        <v>69</v>
      </c>
      <c r="Y493" t="s">
        <v>69</v>
      </c>
      <c r="Z493" t="s">
        <v>69</v>
      </c>
      <c r="AA493" t="s">
        <v>4405</v>
      </c>
      <c r="AB493" t="s">
        <v>69</v>
      </c>
      <c r="AC493" t="s">
        <v>69</v>
      </c>
      <c r="AD493" t="s">
        <v>69</v>
      </c>
      <c r="AE493" t="s">
        <v>69</v>
      </c>
      <c r="AF493">
        <v>18</v>
      </c>
      <c r="AG493">
        <v>18</v>
      </c>
      <c r="AH493" t="s">
        <v>69</v>
      </c>
      <c r="AI493" t="s">
        <v>69</v>
      </c>
      <c r="AJ493" t="s">
        <v>69</v>
      </c>
      <c r="AK493" t="s">
        <v>69</v>
      </c>
      <c r="AL493" t="s">
        <v>69</v>
      </c>
      <c r="AM493" t="s">
        <v>69</v>
      </c>
      <c r="AN493" t="s">
        <v>69</v>
      </c>
      <c r="AO493" t="s">
        <v>69</v>
      </c>
      <c r="AP493" t="s">
        <v>69</v>
      </c>
      <c r="AQ493" t="s">
        <v>69</v>
      </c>
      <c r="AR493" t="s">
        <v>168</v>
      </c>
      <c r="AS493">
        <v>2009</v>
      </c>
      <c r="AT493">
        <v>18</v>
      </c>
      <c r="AU493">
        <v>20</v>
      </c>
      <c r="AV493" t="s">
        <v>69</v>
      </c>
      <c r="AW493" t="s">
        <v>69</v>
      </c>
      <c r="AX493" t="s">
        <v>69</v>
      </c>
      <c r="AY493" t="s">
        <v>69</v>
      </c>
      <c r="AZ493">
        <v>4256</v>
      </c>
      <c r="BA493">
        <v>4269</v>
      </c>
      <c r="BB493" t="s">
        <v>69</v>
      </c>
      <c r="BC493" t="s">
        <v>4406</v>
      </c>
      <c r="BD493" t="s">
        <v>69</v>
      </c>
      <c r="BE493" t="s">
        <v>69</v>
      </c>
      <c r="BF493" t="s">
        <v>69</v>
      </c>
      <c r="BG493" t="s">
        <v>69</v>
      </c>
      <c r="BH493" t="s">
        <v>69</v>
      </c>
      <c r="BI493" t="s">
        <v>69</v>
      </c>
      <c r="BJ493" t="s">
        <v>4407</v>
      </c>
      <c r="BK493">
        <v>19754517</v>
      </c>
      <c r="BL493" t="s">
        <v>69</v>
      </c>
      <c r="BM493" t="s">
        <v>69</v>
      </c>
      <c r="BN493" t="s">
        <v>69</v>
      </c>
      <c r="BO493" t="s">
        <v>69</v>
      </c>
      <c r="BP493" t="s">
        <v>69</v>
      </c>
    </row>
    <row r="494" spans="1:68" x14ac:dyDescent="0.25">
      <c r="A494" t="s">
        <v>67</v>
      </c>
      <c r="B494" t="s">
        <v>4408</v>
      </c>
      <c r="C494" t="s">
        <v>69</v>
      </c>
      <c r="D494" t="s">
        <v>69</v>
      </c>
      <c r="E494" t="s">
        <v>69</v>
      </c>
      <c r="F494" t="s">
        <v>4409</v>
      </c>
      <c r="G494" t="s">
        <v>69</v>
      </c>
      <c r="H494" t="s">
        <v>69</v>
      </c>
      <c r="I494" t="s">
        <v>4410</v>
      </c>
      <c r="J494" t="s">
        <v>3328</v>
      </c>
      <c r="K494" t="s">
        <v>69</v>
      </c>
      <c r="L494" t="s">
        <v>69</v>
      </c>
      <c r="M494" t="s">
        <v>69</v>
      </c>
      <c r="N494" t="s">
        <v>69</v>
      </c>
      <c r="O494" t="s">
        <v>69</v>
      </c>
      <c r="P494" t="s">
        <v>69</v>
      </c>
      <c r="Q494" t="s">
        <v>69</v>
      </c>
      <c r="R494" t="s">
        <v>69</v>
      </c>
      <c r="S494" t="s">
        <v>69</v>
      </c>
      <c r="T494" t="s">
        <v>4411</v>
      </c>
      <c r="U494" t="s">
        <v>4412</v>
      </c>
      <c r="V494" t="s">
        <v>69</v>
      </c>
      <c r="W494" t="s">
        <v>69</v>
      </c>
      <c r="X494" t="s">
        <v>69</v>
      </c>
      <c r="Y494" t="s">
        <v>69</v>
      </c>
      <c r="Z494" t="s">
        <v>4413</v>
      </c>
      <c r="AA494" t="s">
        <v>4414</v>
      </c>
      <c r="AB494" t="s">
        <v>69</v>
      </c>
      <c r="AC494" t="s">
        <v>69</v>
      </c>
      <c r="AD494" t="s">
        <v>69</v>
      </c>
      <c r="AE494" t="s">
        <v>69</v>
      </c>
      <c r="AF494">
        <v>13</v>
      </c>
      <c r="AG494">
        <v>14</v>
      </c>
      <c r="AH494" t="s">
        <v>69</v>
      </c>
      <c r="AI494" t="s">
        <v>69</v>
      </c>
      <c r="AJ494" t="s">
        <v>69</v>
      </c>
      <c r="AK494" t="s">
        <v>69</v>
      </c>
      <c r="AL494" t="s">
        <v>69</v>
      </c>
      <c r="AM494" t="s">
        <v>69</v>
      </c>
      <c r="AN494" t="s">
        <v>69</v>
      </c>
      <c r="AO494" t="s">
        <v>69</v>
      </c>
      <c r="AP494" t="s">
        <v>69</v>
      </c>
      <c r="AQ494" t="s">
        <v>69</v>
      </c>
      <c r="AR494" t="s">
        <v>198</v>
      </c>
      <c r="AS494">
        <v>2009</v>
      </c>
      <c r="AT494">
        <v>76</v>
      </c>
      <c r="AU494">
        <v>2</v>
      </c>
      <c r="AV494" t="s">
        <v>69</v>
      </c>
      <c r="AW494" t="s">
        <v>69</v>
      </c>
      <c r="AX494" t="s">
        <v>69</v>
      </c>
      <c r="AY494" t="s">
        <v>69</v>
      </c>
      <c r="AZ494">
        <v>84</v>
      </c>
      <c r="BA494">
        <v>91</v>
      </c>
      <c r="BB494" t="s">
        <v>69</v>
      </c>
      <c r="BC494" t="s">
        <v>4415</v>
      </c>
      <c r="BD494" t="s">
        <v>69</v>
      </c>
      <c r="BE494" t="s">
        <v>69</v>
      </c>
      <c r="BF494" t="s">
        <v>69</v>
      </c>
      <c r="BG494" t="s">
        <v>69</v>
      </c>
      <c r="BH494" t="s">
        <v>69</v>
      </c>
      <c r="BI494" t="s">
        <v>69</v>
      </c>
      <c r="BJ494" t="s">
        <v>4416</v>
      </c>
      <c r="BK494">
        <v>19433100</v>
      </c>
      <c r="BL494" t="s">
        <v>69</v>
      </c>
      <c r="BM494" t="s">
        <v>69</v>
      </c>
      <c r="BN494" t="s">
        <v>69</v>
      </c>
      <c r="BO494" t="s">
        <v>69</v>
      </c>
      <c r="BP494" t="s">
        <v>69</v>
      </c>
    </row>
    <row r="495" spans="1:68" x14ac:dyDescent="0.25">
      <c r="A495" t="s">
        <v>67</v>
      </c>
      <c r="B495" t="s">
        <v>4417</v>
      </c>
      <c r="C495" t="s">
        <v>69</v>
      </c>
      <c r="D495" t="s">
        <v>69</v>
      </c>
      <c r="E495" t="s">
        <v>69</v>
      </c>
      <c r="F495" t="s">
        <v>4418</v>
      </c>
      <c r="G495" t="s">
        <v>69</v>
      </c>
      <c r="H495" t="s">
        <v>69</v>
      </c>
      <c r="I495" t="s">
        <v>4419</v>
      </c>
      <c r="J495" t="s">
        <v>4420</v>
      </c>
      <c r="K495" t="s">
        <v>69</v>
      </c>
      <c r="L495" t="s">
        <v>69</v>
      </c>
      <c r="M495" t="s">
        <v>69</v>
      </c>
      <c r="N495" t="s">
        <v>69</v>
      </c>
      <c r="O495" t="s">
        <v>69</v>
      </c>
      <c r="P495" t="s">
        <v>69</v>
      </c>
      <c r="Q495" t="s">
        <v>69</v>
      </c>
      <c r="R495" t="s">
        <v>69</v>
      </c>
      <c r="S495" t="s">
        <v>69</v>
      </c>
      <c r="T495" t="s">
        <v>69</v>
      </c>
      <c r="U495" t="s">
        <v>4421</v>
      </c>
      <c r="V495" t="s">
        <v>69</v>
      </c>
      <c r="W495" t="s">
        <v>69</v>
      </c>
      <c r="X495" t="s">
        <v>69</v>
      </c>
      <c r="Y495" t="s">
        <v>69</v>
      </c>
      <c r="Z495" t="s">
        <v>69</v>
      </c>
      <c r="AA495" t="s">
        <v>69</v>
      </c>
      <c r="AB495" t="s">
        <v>69</v>
      </c>
      <c r="AC495" t="s">
        <v>69</v>
      </c>
      <c r="AD495" t="s">
        <v>69</v>
      </c>
      <c r="AE495" t="s">
        <v>69</v>
      </c>
      <c r="AF495">
        <v>14</v>
      </c>
      <c r="AG495">
        <v>14</v>
      </c>
      <c r="AH495" t="s">
        <v>69</v>
      </c>
      <c r="AI495" t="s">
        <v>69</v>
      </c>
      <c r="AJ495" t="s">
        <v>69</v>
      </c>
      <c r="AK495" t="s">
        <v>69</v>
      </c>
      <c r="AL495" t="s">
        <v>69</v>
      </c>
      <c r="AM495" t="s">
        <v>69</v>
      </c>
      <c r="AN495" t="s">
        <v>69</v>
      </c>
      <c r="AO495" t="s">
        <v>69</v>
      </c>
      <c r="AP495" t="s">
        <v>69</v>
      </c>
      <c r="AQ495" t="s">
        <v>69</v>
      </c>
      <c r="AR495" t="s">
        <v>4422</v>
      </c>
      <c r="AS495">
        <v>2009</v>
      </c>
      <c r="AT495">
        <v>4</v>
      </c>
      <c r="AU495" t="s">
        <v>69</v>
      </c>
      <c r="AV495" t="s">
        <v>69</v>
      </c>
      <c r="AW495" t="s">
        <v>69</v>
      </c>
      <c r="AX495" t="s">
        <v>69</v>
      </c>
      <c r="AY495" t="s">
        <v>69</v>
      </c>
      <c r="AZ495" t="s">
        <v>69</v>
      </c>
      <c r="BA495" t="s">
        <v>69</v>
      </c>
      <c r="BB495">
        <v>28</v>
      </c>
      <c r="BC495" t="s">
        <v>4423</v>
      </c>
      <c r="BD495" t="s">
        <v>69</v>
      </c>
      <c r="BE495" t="s">
        <v>69</v>
      </c>
      <c r="BF495" t="s">
        <v>69</v>
      </c>
      <c r="BG495" t="s">
        <v>69</v>
      </c>
      <c r="BH495" t="s">
        <v>69</v>
      </c>
      <c r="BI495" t="s">
        <v>69</v>
      </c>
      <c r="BJ495" t="s">
        <v>4424</v>
      </c>
      <c r="BK495">
        <v>19703318</v>
      </c>
      <c r="BL495" t="s">
        <v>88</v>
      </c>
      <c r="BM495" t="s">
        <v>69</v>
      </c>
      <c r="BN495" t="s">
        <v>69</v>
      </c>
      <c r="BO495" t="s">
        <v>69</v>
      </c>
      <c r="BP495" t="s">
        <v>69</v>
      </c>
    </row>
    <row r="496" spans="1:68" x14ac:dyDescent="0.25">
      <c r="A496" t="s">
        <v>67</v>
      </c>
      <c r="B496" t="s">
        <v>4425</v>
      </c>
      <c r="C496" t="s">
        <v>69</v>
      </c>
      <c r="D496" t="s">
        <v>69</v>
      </c>
      <c r="E496" t="s">
        <v>69</v>
      </c>
      <c r="F496" t="s">
        <v>4426</v>
      </c>
      <c r="G496" t="s">
        <v>69</v>
      </c>
      <c r="H496" t="s">
        <v>69</v>
      </c>
      <c r="I496" t="s">
        <v>4427</v>
      </c>
      <c r="J496" t="s">
        <v>72</v>
      </c>
      <c r="K496" t="s">
        <v>69</v>
      </c>
      <c r="L496" t="s">
        <v>69</v>
      </c>
      <c r="M496" t="s">
        <v>69</v>
      </c>
      <c r="N496" t="s">
        <v>69</v>
      </c>
      <c r="O496" t="s">
        <v>69</v>
      </c>
      <c r="P496" t="s">
        <v>69</v>
      </c>
      <c r="Q496" t="s">
        <v>69</v>
      </c>
      <c r="R496" t="s">
        <v>69</v>
      </c>
      <c r="S496" t="s">
        <v>69</v>
      </c>
      <c r="T496" t="s">
        <v>4428</v>
      </c>
      <c r="U496" t="s">
        <v>4429</v>
      </c>
      <c r="V496" t="s">
        <v>69</v>
      </c>
      <c r="W496" t="s">
        <v>69</v>
      </c>
      <c r="X496" t="s">
        <v>69</v>
      </c>
      <c r="Y496" t="s">
        <v>69</v>
      </c>
      <c r="Z496" t="s">
        <v>4430</v>
      </c>
      <c r="AA496" t="s">
        <v>4431</v>
      </c>
      <c r="AB496" t="s">
        <v>69</v>
      </c>
      <c r="AC496" t="s">
        <v>69</v>
      </c>
      <c r="AD496" t="s">
        <v>69</v>
      </c>
      <c r="AE496" t="s">
        <v>69</v>
      </c>
      <c r="AF496">
        <v>16</v>
      </c>
      <c r="AG496">
        <v>16</v>
      </c>
      <c r="AH496" t="s">
        <v>69</v>
      </c>
      <c r="AI496" t="s">
        <v>69</v>
      </c>
      <c r="AJ496" t="s">
        <v>69</v>
      </c>
      <c r="AK496" t="s">
        <v>69</v>
      </c>
      <c r="AL496" t="s">
        <v>69</v>
      </c>
      <c r="AM496" t="s">
        <v>69</v>
      </c>
      <c r="AN496" t="s">
        <v>69</v>
      </c>
      <c r="AO496" t="s">
        <v>69</v>
      </c>
      <c r="AP496" t="s">
        <v>69</v>
      </c>
      <c r="AQ496" t="s">
        <v>69</v>
      </c>
      <c r="AR496" t="s">
        <v>229</v>
      </c>
      <c r="AS496">
        <v>2009</v>
      </c>
      <c r="AT496">
        <v>18</v>
      </c>
      <c r="AU496">
        <v>15</v>
      </c>
      <c r="AV496" t="s">
        <v>69</v>
      </c>
      <c r="AW496" t="s">
        <v>69</v>
      </c>
      <c r="AX496" t="s">
        <v>69</v>
      </c>
      <c r="AY496" t="s">
        <v>69</v>
      </c>
      <c r="AZ496">
        <v>3291</v>
      </c>
      <c r="BA496">
        <v>3306</v>
      </c>
      <c r="BB496" t="s">
        <v>69</v>
      </c>
      <c r="BC496" t="s">
        <v>4432</v>
      </c>
      <c r="BD496" t="s">
        <v>69</v>
      </c>
      <c r="BE496" t="s">
        <v>69</v>
      </c>
      <c r="BF496" t="s">
        <v>69</v>
      </c>
      <c r="BG496" t="s">
        <v>69</v>
      </c>
      <c r="BH496" t="s">
        <v>69</v>
      </c>
      <c r="BI496" t="s">
        <v>69</v>
      </c>
      <c r="BJ496" t="s">
        <v>4433</v>
      </c>
      <c r="BK496">
        <v>19573029</v>
      </c>
      <c r="BL496" t="s">
        <v>69</v>
      </c>
      <c r="BM496" t="s">
        <v>69</v>
      </c>
      <c r="BN496" t="s">
        <v>69</v>
      </c>
      <c r="BO496" t="s">
        <v>69</v>
      </c>
      <c r="BP496" t="s">
        <v>69</v>
      </c>
    </row>
    <row r="497" spans="1:68" x14ac:dyDescent="0.25">
      <c r="A497" t="s">
        <v>67</v>
      </c>
      <c r="B497" t="s">
        <v>4434</v>
      </c>
      <c r="C497" t="s">
        <v>69</v>
      </c>
      <c r="D497" t="s">
        <v>69</v>
      </c>
      <c r="E497" t="s">
        <v>69</v>
      </c>
      <c r="F497" t="s">
        <v>4435</v>
      </c>
      <c r="G497" t="s">
        <v>69</v>
      </c>
      <c r="H497" t="s">
        <v>69</v>
      </c>
      <c r="I497" t="s">
        <v>4436</v>
      </c>
      <c r="J497" t="s">
        <v>386</v>
      </c>
      <c r="K497" t="s">
        <v>69</v>
      </c>
      <c r="L497" t="s">
        <v>69</v>
      </c>
      <c r="M497" t="s">
        <v>69</v>
      </c>
      <c r="N497" t="s">
        <v>69</v>
      </c>
      <c r="O497" t="s">
        <v>69</v>
      </c>
      <c r="P497" t="s">
        <v>69</v>
      </c>
      <c r="Q497" t="s">
        <v>69</v>
      </c>
      <c r="R497" t="s">
        <v>69</v>
      </c>
      <c r="S497" t="s">
        <v>69</v>
      </c>
      <c r="T497" t="s">
        <v>4437</v>
      </c>
      <c r="U497" t="s">
        <v>4438</v>
      </c>
      <c r="V497" t="s">
        <v>69</v>
      </c>
      <c r="W497" t="s">
        <v>69</v>
      </c>
      <c r="X497" t="s">
        <v>69</v>
      </c>
      <c r="Y497" t="s">
        <v>69</v>
      </c>
      <c r="Z497" t="s">
        <v>4439</v>
      </c>
      <c r="AA497" t="s">
        <v>4440</v>
      </c>
      <c r="AB497" t="s">
        <v>69</v>
      </c>
      <c r="AC497" t="s">
        <v>69</v>
      </c>
      <c r="AD497" t="s">
        <v>69</v>
      </c>
      <c r="AE497" t="s">
        <v>69</v>
      </c>
      <c r="AF497">
        <v>165</v>
      </c>
      <c r="AG497">
        <v>165</v>
      </c>
      <c r="AH497" t="s">
        <v>69</v>
      </c>
      <c r="AI497" t="s">
        <v>69</v>
      </c>
      <c r="AJ497" t="s">
        <v>69</v>
      </c>
      <c r="AK497" t="s">
        <v>69</v>
      </c>
      <c r="AL497" t="s">
        <v>69</v>
      </c>
      <c r="AM497" t="s">
        <v>69</v>
      </c>
      <c r="AN497" t="s">
        <v>69</v>
      </c>
      <c r="AO497" t="s">
        <v>69</v>
      </c>
      <c r="AP497" t="s">
        <v>69</v>
      </c>
      <c r="AQ497" t="s">
        <v>69</v>
      </c>
      <c r="AR497" t="s">
        <v>306</v>
      </c>
      <c r="AS497">
        <v>2009</v>
      </c>
      <c r="AT497">
        <v>63</v>
      </c>
      <c r="AU497">
        <v>7</v>
      </c>
      <c r="AV497" t="s">
        <v>69</v>
      </c>
      <c r="AW497" t="s">
        <v>69</v>
      </c>
      <c r="AX497" t="s">
        <v>69</v>
      </c>
      <c r="AY497" t="s">
        <v>69</v>
      </c>
      <c r="AZ497">
        <v>1740</v>
      </c>
      <c r="BA497">
        <v>1753</v>
      </c>
      <c r="BB497" t="s">
        <v>69</v>
      </c>
      <c r="BC497" t="s">
        <v>4441</v>
      </c>
      <c r="BD497" t="s">
        <v>69</v>
      </c>
      <c r="BE497" t="s">
        <v>69</v>
      </c>
      <c r="BF497" t="s">
        <v>69</v>
      </c>
      <c r="BG497" t="s">
        <v>69</v>
      </c>
      <c r="BH497" t="s">
        <v>69</v>
      </c>
      <c r="BI497" t="s">
        <v>69</v>
      </c>
      <c r="BJ497" t="s">
        <v>4442</v>
      </c>
      <c r="BK497">
        <v>19228184</v>
      </c>
      <c r="BL497" t="s">
        <v>524</v>
      </c>
      <c r="BM497" t="s">
        <v>69</v>
      </c>
      <c r="BN497" t="s">
        <v>69</v>
      </c>
      <c r="BO497" t="s">
        <v>69</v>
      </c>
      <c r="BP497" t="s">
        <v>69</v>
      </c>
    </row>
    <row r="498" spans="1:68" x14ac:dyDescent="0.25">
      <c r="A498" t="s">
        <v>67</v>
      </c>
      <c r="B498" t="s">
        <v>4443</v>
      </c>
      <c r="C498" t="s">
        <v>69</v>
      </c>
      <c r="D498" t="s">
        <v>69</v>
      </c>
      <c r="E498" t="s">
        <v>69</v>
      </c>
      <c r="F498" t="s">
        <v>4444</v>
      </c>
      <c r="G498" t="s">
        <v>69</v>
      </c>
      <c r="H498" t="s">
        <v>69</v>
      </c>
      <c r="I498" t="s">
        <v>4445</v>
      </c>
      <c r="J498" t="s">
        <v>3486</v>
      </c>
      <c r="K498" t="s">
        <v>69</v>
      </c>
      <c r="L498" t="s">
        <v>69</v>
      </c>
      <c r="M498" t="s">
        <v>69</v>
      </c>
      <c r="N498" t="s">
        <v>69</v>
      </c>
      <c r="O498" t="s">
        <v>69</v>
      </c>
      <c r="P498" t="s">
        <v>69</v>
      </c>
      <c r="Q498" t="s">
        <v>69</v>
      </c>
      <c r="R498" t="s">
        <v>69</v>
      </c>
      <c r="S498" t="s">
        <v>69</v>
      </c>
      <c r="T498" t="s">
        <v>69</v>
      </c>
      <c r="U498" t="s">
        <v>4446</v>
      </c>
      <c r="V498" t="s">
        <v>69</v>
      </c>
      <c r="W498" t="s">
        <v>69</v>
      </c>
      <c r="X498" t="s">
        <v>69</v>
      </c>
      <c r="Y498" t="s">
        <v>69</v>
      </c>
      <c r="Z498" t="s">
        <v>4447</v>
      </c>
      <c r="AA498" t="s">
        <v>4448</v>
      </c>
      <c r="AB498" t="s">
        <v>69</v>
      </c>
      <c r="AC498" t="s">
        <v>69</v>
      </c>
      <c r="AD498" t="s">
        <v>69</v>
      </c>
      <c r="AE498" t="s">
        <v>69</v>
      </c>
      <c r="AF498">
        <v>14</v>
      </c>
      <c r="AG498">
        <v>15</v>
      </c>
      <c r="AH498" t="s">
        <v>69</v>
      </c>
      <c r="AI498" t="s">
        <v>69</v>
      </c>
      <c r="AJ498" t="s">
        <v>69</v>
      </c>
      <c r="AK498" t="s">
        <v>69</v>
      </c>
      <c r="AL498" t="s">
        <v>69</v>
      </c>
      <c r="AM498" t="s">
        <v>69</v>
      </c>
      <c r="AN498" t="s">
        <v>69</v>
      </c>
      <c r="AO498" t="s">
        <v>69</v>
      </c>
      <c r="AP498" t="s">
        <v>69</v>
      </c>
      <c r="AQ498" t="s">
        <v>69</v>
      </c>
      <c r="AR498" t="s">
        <v>306</v>
      </c>
      <c r="AS498">
        <v>2009</v>
      </c>
      <c r="AT498">
        <v>40</v>
      </c>
      <c r="AU498">
        <v>4</v>
      </c>
      <c r="AV498" t="s">
        <v>69</v>
      </c>
      <c r="AW498" t="s">
        <v>69</v>
      </c>
      <c r="AX498" t="s">
        <v>69</v>
      </c>
      <c r="AY498" t="s">
        <v>69</v>
      </c>
      <c r="AZ498">
        <v>430</v>
      </c>
      <c r="BA498">
        <v>439</v>
      </c>
      <c r="BB498" t="s">
        <v>69</v>
      </c>
      <c r="BC498" t="s">
        <v>4449</v>
      </c>
      <c r="BD498" t="s">
        <v>69</v>
      </c>
      <c r="BE498" t="s">
        <v>69</v>
      </c>
      <c r="BF498" t="s">
        <v>69</v>
      </c>
      <c r="BG498" t="s">
        <v>69</v>
      </c>
      <c r="BH498" t="s">
        <v>69</v>
      </c>
      <c r="BI498" t="s">
        <v>69</v>
      </c>
      <c r="BJ498" t="s">
        <v>4450</v>
      </c>
      <c r="BK498" t="s">
        <v>69</v>
      </c>
      <c r="BL498" t="s">
        <v>69</v>
      </c>
      <c r="BM498" t="s">
        <v>69</v>
      </c>
      <c r="BN498" t="s">
        <v>69</v>
      </c>
      <c r="BO498" t="s">
        <v>69</v>
      </c>
      <c r="BP498" t="s">
        <v>69</v>
      </c>
    </row>
    <row r="499" spans="1:68" x14ac:dyDescent="0.25">
      <c r="A499" t="s">
        <v>67</v>
      </c>
      <c r="B499" t="s">
        <v>4451</v>
      </c>
      <c r="C499" t="s">
        <v>69</v>
      </c>
      <c r="D499" t="s">
        <v>69</v>
      </c>
      <c r="E499" t="s">
        <v>69</v>
      </c>
      <c r="F499" t="s">
        <v>4452</v>
      </c>
      <c r="G499" t="s">
        <v>69</v>
      </c>
      <c r="H499" t="s">
        <v>69</v>
      </c>
      <c r="I499" t="s">
        <v>4453</v>
      </c>
      <c r="J499" t="s">
        <v>332</v>
      </c>
      <c r="K499" t="s">
        <v>69</v>
      </c>
      <c r="L499" t="s">
        <v>69</v>
      </c>
      <c r="M499" t="s">
        <v>69</v>
      </c>
      <c r="N499" t="s">
        <v>69</v>
      </c>
      <c r="O499" t="s">
        <v>69</v>
      </c>
      <c r="P499" t="s">
        <v>69</v>
      </c>
      <c r="Q499" t="s">
        <v>69</v>
      </c>
      <c r="R499" t="s">
        <v>69</v>
      </c>
      <c r="S499" t="s">
        <v>69</v>
      </c>
      <c r="T499" t="s">
        <v>4454</v>
      </c>
      <c r="U499" t="s">
        <v>4455</v>
      </c>
      <c r="V499" t="s">
        <v>69</v>
      </c>
      <c r="W499" t="s">
        <v>69</v>
      </c>
      <c r="X499" t="s">
        <v>69</v>
      </c>
      <c r="Y499" t="s">
        <v>69</v>
      </c>
      <c r="Z499" t="s">
        <v>69</v>
      </c>
      <c r="AA499" t="s">
        <v>69</v>
      </c>
      <c r="AB499" t="s">
        <v>69</v>
      </c>
      <c r="AC499" t="s">
        <v>69</v>
      </c>
      <c r="AD499" t="s">
        <v>69</v>
      </c>
      <c r="AE499" t="s">
        <v>69</v>
      </c>
      <c r="AF499">
        <v>27</v>
      </c>
      <c r="AG499">
        <v>33</v>
      </c>
      <c r="AH499" t="s">
        <v>69</v>
      </c>
      <c r="AI499" t="s">
        <v>69</v>
      </c>
      <c r="AJ499" t="s">
        <v>69</v>
      </c>
      <c r="AK499" t="s">
        <v>69</v>
      </c>
      <c r="AL499" t="s">
        <v>69</v>
      </c>
      <c r="AM499" t="s">
        <v>69</v>
      </c>
      <c r="AN499" t="s">
        <v>69</v>
      </c>
      <c r="AO499" t="s">
        <v>69</v>
      </c>
      <c r="AP499" t="s">
        <v>69</v>
      </c>
      <c r="AQ499" t="s">
        <v>69</v>
      </c>
      <c r="AR499" t="s">
        <v>306</v>
      </c>
      <c r="AS499">
        <v>2009</v>
      </c>
      <c r="AT499">
        <v>52</v>
      </c>
      <c r="AU499">
        <v>1</v>
      </c>
      <c r="AV499" t="s">
        <v>69</v>
      </c>
      <c r="AW499" t="s">
        <v>69</v>
      </c>
      <c r="AX499" t="s">
        <v>69</v>
      </c>
      <c r="AY499" t="s">
        <v>69</v>
      </c>
      <c r="AZ499">
        <v>125</v>
      </c>
      <c r="BA499">
        <v>132</v>
      </c>
      <c r="BB499" t="s">
        <v>69</v>
      </c>
      <c r="BC499" t="s">
        <v>4456</v>
      </c>
      <c r="BD499" t="s">
        <v>69</v>
      </c>
      <c r="BE499" t="s">
        <v>69</v>
      </c>
      <c r="BF499" t="s">
        <v>69</v>
      </c>
      <c r="BG499" t="s">
        <v>69</v>
      </c>
      <c r="BH499" t="s">
        <v>69</v>
      </c>
      <c r="BI499" t="s">
        <v>69</v>
      </c>
      <c r="BJ499" t="s">
        <v>4457</v>
      </c>
      <c r="BK499">
        <v>19328240</v>
      </c>
      <c r="BL499" t="s">
        <v>69</v>
      </c>
      <c r="BM499" t="s">
        <v>69</v>
      </c>
      <c r="BN499" t="s">
        <v>69</v>
      </c>
      <c r="BO499" t="s">
        <v>69</v>
      </c>
      <c r="BP499" t="s">
        <v>69</v>
      </c>
    </row>
    <row r="500" spans="1:68" x14ac:dyDescent="0.25">
      <c r="A500" t="s">
        <v>67</v>
      </c>
      <c r="B500" t="s">
        <v>4458</v>
      </c>
      <c r="C500" t="s">
        <v>69</v>
      </c>
      <c r="D500" t="s">
        <v>69</v>
      </c>
      <c r="E500" t="s">
        <v>69</v>
      </c>
      <c r="F500" t="s">
        <v>4459</v>
      </c>
      <c r="G500" t="s">
        <v>69</v>
      </c>
      <c r="H500" t="s">
        <v>69</v>
      </c>
      <c r="I500" t="s">
        <v>4460</v>
      </c>
      <c r="J500" t="s">
        <v>1267</v>
      </c>
      <c r="K500" t="s">
        <v>69</v>
      </c>
      <c r="L500" t="s">
        <v>69</v>
      </c>
      <c r="M500" t="s">
        <v>69</v>
      </c>
      <c r="N500" t="s">
        <v>69</v>
      </c>
      <c r="O500" t="s">
        <v>69</v>
      </c>
      <c r="P500" t="s">
        <v>69</v>
      </c>
      <c r="Q500" t="s">
        <v>69</v>
      </c>
      <c r="R500" t="s">
        <v>69</v>
      </c>
      <c r="S500" t="s">
        <v>69</v>
      </c>
      <c r="T500" t="s">
        <v>69</v>
      </c>
      <c r="U500" t="s">
        <v>4461</v>
      </c>
      <c r="V500" t="s">
        <v>69</v>
      </c>
      <c r="W500" t="s">
        <v>69</v>
      </c>
      <c r="X500" t="s">
        <v>69</v>
      </c>
      <c r="Y500" t="s">
        <v>69</v>
      </c>
      <c r="Z500" t="s">
        <v>69</v>
      </c>
      <c r="AA500" t="s">
        <v>4462</v>
      </c>
      <c r="AB500" t="s">
        <v>69</v>
      </c>
      <c r="AC500" t="s">
        <v>69</v>
      </c>
      <c r="AD500" t="s">
        <v>69</v>
      </c>
      <c r="AE500" t="s">
        <v>69</v>
      </c>
      <c r="AF500">
        <v>17</v>
      </c>
      <c r="AG500">
        <v>17</v>
      </c>
      <c r="AH500" t="s">
        <v>69</v>
      </c>
      <c r="AI500" t="s">
        <v>69</v>
      </c>
      <c r="AJ500" t="s">
        <v>69</v>
      </c>
      <c r="AK500" t="s">
        <v>69</v>
      </c>
      <c r="AL500" t="s">
        <v>69</v>
      </c>
      <c r="AM500" t="s">
        <v>69</v>
      </c>
      <c r="AN500" t="s">
        <v>69</v>
      </c>
      <c r="AO500" t="s">
        <v>69</v>
      </c>
      <c r="AP500" t="s">
        <v>69</v>
      </c>
      <c r="AQ500" t="s">
        <v>69</v>
      </c>
      <c r="AR500" t="s">
        <v>4463</v>
      </c>
      <c r="AS500">
        <v>2009</v>
      </c>
      <c r="AT500">
        <v>4</v>
      </c>
      <c r="AU500">
        <v>6</v>
      </c>
      <c r="AV500" t="s">
        <v>69</v>
      </c>
      <c r="AW500" t="s">
        <v>69</v>
      </c>
      <c r="AX500" t="s">
        <v>69</v>
      </c>
      <c r="AY500" t="s">
        <v>69</v>
      </c>
      <c r="AZ500" t="s">
        <v>69</v>
      </c>
      <c r="BA500" t="s">
        <v>69</v>
      </c>
      <c r="BB500" t="s">
        <v>4464</v>
      </c>
      <c r="BC500" t="s">
        <v>4465</v>
      </c>
      <c r="BD500" t="s">
        <v>69</v>
      </c>
      <c r="BE500" t="s">
        <v>69</v>
      </c>
      <c r="BF500" t="s">
        <v>69</v>
      </c>
      <c r="BG500" t="s">
        <v>69</v>
      </c>
      <c r="BH500" t="s">
        <v>69</v>
      </c>
      <c r="BI500" t="s">
        <v>69</v>
      </c>
      <c r="BJ500" t="s">
        <v>4466</v>
      </c>
      <c r="BK500">
        <v>19521534</v>
      </c>
      <c r="BL500" t="s">
        <v>88</v>
      </c>
      <c r="BM500" t="s">
        <v>69</v>
      </c>
      <c r="BN500" t="s">
        <v>69</v>
      </c>
      <c r="BO500" t="s">
        <v>69</v>
      </c>
      <c r="BP500" t="s">
        <v>69</v>
      </c>
    </row>
    <row r="501" spans="1:68" x14ac:dyDescent="0.25">
      <c r="A501" t="s">
        <v>67</v>
      </c>
      <c r="B501" t="s">
        <v>4467</v>
      </c>
      <c r="C501" t="s">
        <v>69</v>
      </c>
      <c r="D501" t="s">
        <v>69</v>
      </c>
      <c r="E501" t="s">
        <v>69</v>
      </c>
      <c r="F501" t="s">
        <v>4468</v>
      </c>
      <c r="G501" t="s">
        <v>69</v>
      </c>
      <c r="H501" t="s">
        <v>69</v>
      </c>
      <c r="I501" t="s">
        <v>4469</v>
      </c>
      <c r="J501" t="s">
        <v>1168</v>
      </c>
      <c r="K501" t="s">
        <v>69</v>
      </c>
      <c r="L501" t="s">
        <v>69</v>
      </c>
      <c r="M501" t="s">
        <v>69</v>
      </c>
      <c r="N501" t="s">
        <v>69</v>
      </c>
      <c r="O501" t="s">
        <v>69</v>
      </c>
      <c r="P501" t="s">
        <v>69</v>
      </c>
      <c r="Q501" t="s">
        <v>69</v>
      </c>
      <c r="R501" t="s">
        <v>69</v>
      </c>
      <c r="S501" t="s">
        <v>69</v>
      </c>
      <c r="T501" t="s">
        <v>69</v>
      </c>
      <c r="U501" t="s">
        <v>4470</v>
      </c>
      <c r="V501" t="s">
        <v>69</v>
      </c>
      <c r="W501" t="s">
        <v>69</v>
      </c>
      <c r="X501" t="s">
        <v>69</v>
      </c>
      <c r="Y501" t="s">
        <v>69</v>
      </c>
      <c r="Z501" t="s">
        <v>69</v>
      </c>
      <c r="AA501" t="s">
        <v>69</v>
      </c>
      <c r="AB501" t="s">
        <v>69</v>
      </c>
      <c r="AC501" t="s">
        <v>69</v>
      </c>
      <c r="AD501" t="s">
        <v>69</v>
      </c>
      <c r="AE501" t="s">
        <v>69</v>
      </c>
      <c r="AF501">
        <v>19</v>
      </c>
      <c r="AG501">
        <v>19</v>
      </c>
      <c r="AH501" t="s">
        <v>69</v>
      </c>
      <c r="AI501" t="s">
        <v>69</v>
      </c>
      <c r="AJ501" t="s">
        <v>69</v>
      </c>
      <c r="AK501" t="s">
        <v>69</v>
      </c>
      <c r="AL501" t="s">
        <v>69</v>
      </c>
      <c r="AM501" t="s">
        <v>69</v>
      </c>
      <c r="AN501" t="s">
        <v>69</v>
      </c>
      <c r="AO501" t="s">
        <v>69</v>
      </c>
      <c r="AP501" t="s">
        <v>69</v>
      </c>
      <c r="AQ501" t="s">
        <v>69</v>
      </c>
      <c r="AR501" t="s">
        <v>361</v>
      </c>
      <c r="AS501">
        <v>2009</v>
      </c>
      <c r="AT501">
        <v>182</v>
      </c>
      <c r="AU501">
        <v>1</v>
      </c>
      <c r="AV501" t="s">
        <v>69</v>
      </c>
      <c r="AW501" t="s">
        <v>69</v>
      </c>
      <c r="AX501" t="s">
        <v>69</v>
      </c>
      <c r="AY501" t="s">
        <v>69</v>
      </c>
      <c r="AZ501">
        <v>325</v>
      </c>
      <c r="BA501">
        <v>336</v>
      </c>
      <c r="BB501" t="s">
        <v>69</v>
      </c>
      <c r="BC501" t="s">
        <v>4471</v>
      </c>
      <c r="BD501" t="s">
        <v>69</v>
      </c>
      <c r="BE501" t="s">
        <v>69</v>
      </c>
      <c r="BF501" t="s">
        <v>69</v>
      </c>
      <c r="BG501" t="s">
        <v>69</v>
      </c>
      <c r="BH501" t="s">
        <v>69</v>
      </c>
      <c r="BI501" t="s">
        <v>69</v>
      </c>
      <c r="BJ501" t="s">
        <v>4472</v>
      </c>
      <c r="BK501">
        <v>19304589</v>
      </c>
      <c r="BL501" t="s">
        <v>662</v>
      </c>
      <c r="BM501" t="s">
        <v>69</v>
      </c>
      <c r="BN501" t="s">
        <v>69</v>
      </c>
      <c r="BO501" t="s">
        <v>69</v>
      </c>
      <c r="BP501" t="s">
        <v>69</v>
      </c>
    </row>
    <row r="502" spans="1:68" x14ac:dyDescent="0.25">
      <c r="A502" t="s">
        <v>67</v>
      </c>
      <c r="B502" t="s">
        <v>4473</v>
      </c>
      <c r="C502" t="s">
        <v>69</v>
      </c>
      <c r="D502" t="s">
        <v>69</v>
      </c>
      <c r="E502" t="s">
        <v>69</v>
      </c>
      <c r="F502" t="s">
        <v>4474</v>
      </c>
      <c r="G502" t="s">
        <v>69</v>
      </c>
      <c r="H502" t="s">
        <v>69</v>
      </c>
      <c r="I502" t="s">
        <v>4475</v>
      </c>
      <c r="J502" t="s">
        <v>416</v>
      </c>
      <c r="K502" t="s">
        <v>69</v>
      </c>
      <c r="L502" t="s">
        <v>69</v>
      </c>
      <c r="M502" t="s">
        <v>69</v>
      </c>
      <c r="N502" t="s">
        <v>69</v>
      </c>
      <c r="O502" t="s">
        <v>69</v>
      </c>
      <c r="P502" t="s">
        <v>69</v>
      </c>
      <c r="Q502" t="s">
        <v>69</v>
      </c>
      <c r="R502" t="s">
        <v>69</v>
      </c>
      <c r="S502" t="s">
        <v>69</v>
      </c>
      <c r="T502" t="s">
        <v>4476</v>
      </c>
      <c r="U502" t="s">
        <v>4477</v>
      </c>
      <c r="V502" t="s">
        <v>69</v>
      </c>
      <c r="W502" t="s">
        <v>69</v>
      </c>
      <c r="X502" t="s">
        <v>69</v>
      </c>
      <c r="Y502" t="s">
        <v>69</v>
      </c>
      <c r="Z502" t="s">
        <v>69</v>
      </c>
      <c r="AA502" t="s">
        <v>69</v>
      </c>
      <c r="AB502" t="s">
        <v>69</v>
      </c>
      <c r="AC502" t="s">
        <v>69</v>
      </c>
      <c r="AD502" t="s">
        <v>69</v>
      </c>
      <c r="AE502" t="s">
        <v>69</v>
      </c>
      <c r="AF502">
        <v>52</v>
      </c>
      <c r="AG502">
        <v>57</v>
      </c>
      <c r="AH502" t="s">
        <v>69</v>
      </c>
      <c r="AI502" t="s">
        <v>69</v>
      </c>
      <c r="AJ502" t="s">
        <v>69</v>
      </c>
      <c r="AK502" t="s">
        <v>69</v>
      </c>
      <c r="AL502" t="s">
        <v>69</v>
      </c>
      <c r="AM502" t="s">
        <v>69</v>
      </c>
      <c r="AN502" t="s">
        <v>69</v>
      </c>
      <c r="AO502" t="s">
        <v>69</v>
      </c>
      <c r="AP502" t="s">
        <v>69</v>
      </c>
      <c r="AQ502" t="s">
        <v>69</v>
      </c>
      <c r="AR502" t="s">
        <v>361</v>
      </c>
      <c r="AS502">
        <v>2009</v>
      </c>
      <c r="AT502">
        <v>26</v>
      </c>
      <c r="AU502">
        <v>5</v>
      </c>
      <c r="AV502" t="s">
        <v>69</v>
      </c>
      <c r="AW502" t="s">
        <v>69</v>
      </c>
      <c r="AX502" t="s">
        <v>69</v>
      </c>
      <c r="AY502" t="s">
        <v>69</v>
      </c>
      <c r="AZ502">
        <v>1017</v>
      </c>
      <c r="BA502">
        <v>1027</v>
      </c>
      <c r="BB502" t="s">
        <v>69</v>
      </c>
      <c r="BC502" t="s">
        <v>4478</v>
      </c>
      <c r="BD502" t="s">
        <v>69</v>
      </c>
      <c r="BE502" t="s">
        <v>69</v>
      </c>
      <c r="BF502" t="s">
        <v>69</v>
      </c>
      <c r="BG502" t="s">
        <v>69</v>
      </c>
      <c r="BH502" t="s">
        <v>69</v>
      </c>
      <c r="BI502" t="s">
        <v>69</v>
      </c>
      <c r="BJ502" t="s">
        <v>4479</v>
      </c>
      <c r="BK502">
        <v>19221007</v>
      </c>
      <c r="BL502" t="s">
        <v>662</v>
      </c>
      <c r="BM502" t="s">
        <v>69</v>
      </c>
      <c r="BN502" t="s">
        <v>69</v>
      </c>
      <c r="BO502" t="s">
        <v>69</v>
      </c>
      <c r="BP502" t="s">
        <v>69</v>
      </c>
    </row>
    <row r="503" spans="1:68" x14ac:dyDescent="0.25">
      <c r="A503" t="s">
        <v>67</v>
      </c>
      <c r="B503" t="s">
        <v>4480</v>
      </c>
      <c r="C503" t="s">
        <v>69</v>
      </c>
      <c r="D503" t="s">
        <v>69</v>
      </c>
      <c r="E503" t="s">
        <v>69</v>
      </c>
      <c r="F503" t="s">
        <v>4481</v>
      </c>
      <c r="G503" t="s">
        <v>69</v>
      </c>
      <c r="H503" t="s">
        <v>69</v>
      </c>
      <c r="I503" t="s">
        <v>4482</v>
      </c>
      <c r="J503" t="s">
        <v>72</v>
      </c>
      <c r="K503" t="s">
        <v>69</v>
      </c>
      <c r="L503" t="s">
        <v>69</v>
      </c>
      <c r="M503" t="s">
        <v>69</v>
      </c>
      <c r="N503" t="s">
        <v>69</v>
      </c>
      <c r="O503" t="s">
        <v>69</v>
      </c>
      <c r="P503" t="s">
        <v>69</v>
      </c>
      <c r="Q503" t="s">
        <v>69</v>
      </c>
      <c r="R503" t="s">
        <v>69</v>
      </c>
      <c r="S503" t="s">
        <v>69</v>
      </c>
      <c r="T503" t="s">
        <v>4483</v>
      </c>
      <c r="U503" t="s">
        <v>4484</v>
      </c>
      <c r="V503" t="s">
        <v>69</v>
      </c>
      <c r="W503" t="s">
        <v>69</v>
      </c>
      <c r="X503" t="s">
        <v>69</v>
      </c>
      <c r="Y503" t="s">
        <v>69</v>
      </c>
      <c r="Z503" t="s">
        <v>4485</v>
      </c>
      <c r="AA503" t="s">
        <v>4486</v>
      </c>
      <c r="AB503" t="s">
        <v>69</v>
      </c>
      <c r="AC503" t="s">
        <v>69</v>
      </c>
      <c r="AD503" t="s">
        <v>69</v>
      </c>
      <c r="AE503" t="s">
        <v>69</v>
      </c>
      <c r="AF503">
        <v>74</v>
      </c>
      <c r="AG503">
        <v>76</v>
      </c>
      <c r="AH503" t="s">
        <v>69</v>
      </c>
      <c r="AI503" t="s">
        <v>69</v>
      </c>
      <c r="AJ503" t="s">
        <v>69</v>
      </c>
      <c r="AK503" t="s">
        <v>69</v>
      </c>
      <c r="AL503" t="s">
        <v>69</v>
      </c>
      <c r="AM503" t="s">
        <v>69</v>
      </c>
      <c r="AN503" t="s">
        <v>69</v>
      </c>
      <c r="AO503" t="s">
        <v>69</v>
      </c>
      <c r="AP503" t="s">
        <v>69</v>
      </c>
      <c r="AQ503" t="s">
        <v>69</v>
      </c>
      <c r="AR503" t="s">
        <v>361</v>
      </c>
      <c r="AS503">
        <v>2009</v>
      </c>
      <c r="AT503">
        <v>18</v>
      </c>
      <c r="AU503">
        <v>9</v>
      </c>
      <c r="AV503" t="s">
        <v>69</v>
      </c>
      <c r="AW503" t="s">
        <v>69</v>
      </c>
      <c r="AX503" t="s">
        <v>69</v>
      </c>
      <c r="AY503" t="s">
        <v>69</v>
      </c>
      <c r="AZ503">
        <v>1963</v>
      </c>
      <c r="BA503">
        <v>1979</v>
      </c>
      <c r="BB503" t="s">
        <v>69</v>
      </c>
      <c r="BC503" t="s">
        <v>4487</v>
      </c>
      <c r="BD503" t="s">
        <v>69</v>
      </c>
      <c r="BE503" t="s">
        <v>69</v>
      </c>
      <c r="BF503" t="s">
        <v>69</v>
      </c>
      <c r="BG503" t="s">
        <v>69</v>
      </c>
      <c r="BH503" t="s">
        <v>69</v>
      </c>
      <c r="BI503" t="s">
        <v>69</v>
      </c>
      <c r="BJ503" t="s">
        <v>4488</v>
      </c>
      <c r="BK503">
        <v>19434812</v>
      </c>
      <c r="BL503" t="s">
        <v>69</v>
      </c>
      <c r="BM503" t="s">
        <v>69</v>
      </c>
      <c r="BN503" t="s">
        <v>69</v>
      </c>
      <c r="BO503" t="s">
        <v>69</v>
      </c>
      <c r="BP503" t="s">
        <v>69</v>
      </c>
    </row>
    <row r="504" spans="1:68" x14ac:dyDescent="0.25">
      <c r="A504" t="s">
        <v>67</v>
      </c>
      <c r="B504" t="s">
        <v>4489</v>
      </c>
      <c r="C504" t="s">
        <v>69</v>
      </c>
      <c r="D504" t="s">
        <v>69</v>
      </c>
      <c r="E504" t="s">
        <v>69</v>
      </c>
      <c r="F504" t="s">
        <v>4490</v>
      </c>
      <c r="G504" t="s">
        <v>69</v>
      </c>
      <c r="H504" t="s">
        <v>69</v>
      </c>
      <c r="I504" t="s">
        <v>4491</v>
      </c>
      <c r="J504" t="s">
        <v>1302</v>
      </c>
      <c r="K504" t="s">
        <v>69</v>
      </c>
      <c r="L504" t="s">
        <v>69</v>
      </c>
      <c r="M504" t="s">
        <v>69</v>
      </c>
      <c r="N504" t="s">
        <v>69</v>
      </c>
      <c r="O504" t="s">
        <v>69</v>
      </c>
      <c r="P504" t="s">
        <v>69</v>
      </c>
      <c r="Q504" t="s">
        <v>69</v>
      </c>
      <c r="R504" t="s">
        <v>69</v>
      </c>
      <c r="S504" t="s">
        <v>69</v>
      </c>
      <c r="T504" t="s">
        <v>4492</v>
      </c>
      <c r="U504" t="s">
        <v>4493</v>
      </c>
      <c r="V504" t="s">
        <v>69</v>
      </c>
      <c r="W504" t="s">
        <v>69</v>
      </c>
      <c r="X504" t="s">
        <v>69</v>
      </c>
      <c r="Y504" t="s">
        <v>69</v>
      </c>
      <c r="Z504" t="s">
        <v>69</v>
      </c>
      <c r="AA504" t="s">
        <v>69</v>
      </c>
      <c r="AB504" t="s">
        <v>69</v>
      </c>
      <c r="AC504" t="s">
        <v>69</v>
      </c>
      <c r="AD504" t="s">
        <v>69</v>
      </c>
      <c r="AE504" t="s">
        <v>69</v>
      </c>
      <c r="AF504">
        <v>19</v>
      </c>
      <c r="AG504">
        <v>19</v>
      </c>
      <c r="AH504" t="s">
        <v>69</v>
      </c>
      <c r="AI504" t="s">
        <v>69</v>
      </c>
      <c r="AJ504" t="s">
        <v>69</v>
      </c>
      <c r="AK504" t="s">
        <v>69</v>
      </c>
      <c r="AL504" t="s">
        <v>69</v>
      </c>
      <c r="AM504" t="s">
        <v>69</v>
      </c>
      <c r="AN504" t="s">
        <v>69</v>
      </c>
      <c r="AO504" t="s">
        <v>69</v>
      </c>
      <c r="AP504" t="s">
        <v>69</v>
      </c>
      <c r="AQ504" t="s">
        <v>69</v>
      </c>
      <c r="AR504" t="s">
        <v>419</v>
      </c>
      <c r="AS504">
        <v>2009</v>
      </c>
      <c r="AT504">
        <v>10</v>
      </c>
      <c r="AU504">
        <v>2</v>
      </c>
      <c r="AV504" t="s">
        <v>69</v>
      </c>
      <c r="AW504" t="s">
        <v>69</v>
      </c>
      <c r="AX504" t="s">
        <v>69</v>
      </c>
      <c r="AY504" t="s">
        <v>69</v>
      </c>
      <c r="AZ504">
        <v>269</v>
      </c>
      <c r="BA504">
        <v>279</v>
      </c>
      <c r="BB504" t="s">
        <v>69</v>
      </c>
      <c r="BC504" t="s">
        <v>4494</v>
      </c>
      <c r="BD504" t="s">
        <v>69</v>
      </c>
      <c r="BE504" t="s">
        <v>69</v>
      </c>
      <c r="BF504" t="s">
        <v>69</v>
      </c>
      <c r="BG504" t="s">
        <v>69</v>
      </c>
      <c r="BH504" t="s">
        <v>69</v>
      </c>
      <c r="BI504" t="s">
        <v>69</v>
      </c>
      <c r="BJ504" t="s">
        <v>4495</v>
      </c>
      <c r="BK504" t="s">
        <v>69</v>
      </c>
      <c r="BL504" t="s">
        <v>69</v>
      </c>
      <c r="BM504" t="s">
        <v>69</v>
      </c>
      <c r="BN504" t="s">
        <v>69</v>
      </c>
      <c r="BO504" t="s">
        <v>69</v>
      </c>
      <c r="BP504" t="s">
        <v>69</v>
      </c>
    </row>
    <row r="505" spans="1:68" x14ac:dyDescent="0.25">
      <c r="A505" t="s">
        <v>67</v>
      </c>
      <c r="B505" t="s">
        <v>4496</v>
      </c>
      <c r="C505" t="s">
        <v>69</v>
      </c>
      <c r="D505" t="s">
        <v>69</v>
      </c>
      <c r="E505" t="s">
        <v>69</v>
      </c>
      <c r="F505" t="s">
        <v>4497</v>
      </c>
      <c r="G505" t="s">
        <v>69</v>
      </c>
      <c r="H505" t="s">
        <v>69</v>
      </c>
      <c r="I505" t="s">
        <v>4498</v>
      </c>
      <c r="J505" t="s">
        <v>971</v>
      </c>
      <c r="K505" t="s">
        <v>69</v>
      </c>
      <c r="L505" t="s">
        <v>69</v>
      </c>
      <c r="M505" t="s">
        <v>69</v>
      </c>
      <c r="N505" t="s">
        <v>69</v>
      </c>
      <c r="O505" t="s">
        <v>69</v>
      </c>
      <c r="P505" t="s">
        <v>69</v>
      </c>
      <c r="Q505" t="s">
        <v>69</v>
      </c>
      <c r="R505" t="s">
        <v>69</v>
      </c>
      <c r="S505" t="s">
        <v>69</v>
      </c>
      <c r="T505" t="s">
        <v>4499</v>
      </c>
      <c r="U505" t="s">
        <v>4500</v>
      </c>
      <c r="V505" t="s">
        <v>69</v>
      </c>
      <c r="W505" t="s">
        <v>69</v>
      </c>
      <c r="X505" t="s">
        <v>69</v>
      </c>
      <c r="Y505" t="s">
        <v>69</v>
      </c>
      <c r="Z505" t="s">
        <v>69</v>
      </c>
      <c r="AA505" t="s">
        <v>69</v>
      </c>
      <c r="AB505" t="s">
        <v>69</v>
      </c>
      <c r="AC505" t="s">
        <v>69</v>
      </c>
      <c r="AD505" t="s">
        <v>69</v>
      </c>
      <c r="AE505" t="s">
        <v>69</v>
      </c>
      <c r="AF505">
        <v>8</v>
      </c>
      <c r="AG505">
        <v>8</v>
      </c>
      <c r="AH505" t="s">
        <v>69</v>
      </c>
      <c r="AI505" t="s">
        <v>69</v>
      </c>
      <c r="AJ505" t="s">
        <v>69</v>
      </c>
      <c r="AK505" t="s">
        <v>69</v>
      </c>
      <c r="AL505" t="s">
        <v>69</v>
      </c>
      <c r="AM505" t="s">
        <v>69</v>
      </c>
      <c r="AN505" t="s">
        <v>69</v>
      </c>
      <c r="AO505" t="s">
        <v>69</v>
      </c>
      <c r="AP505" t="s">
        <v>69</v>
      </c>
      <c r="AQ505" t="s">
        <v>69</v>
      </c>
      <c r="AR505" t="s">
        <v>4501</v>
      </c>
      <c r="AS505">
        <v>2009</v>
      </c>
      <c r="AT505">
        <v>170</v>
      </c>
      <c r="AU505">
        <v>3</v>
      </c>
      <c r="AV505" t="s">
        <v>69</v>
      </c>
      <c r="AW505" t="s">
        <v>69</v>
      </c>
      <c r="AX505" t="s">
        <v>69</v>
      </c>
      <c r="AY505" t="s">
        <v>69</v>
      </c>
      <c r="AZ505">
        <v>311</v>
      </c>
      <c r="BA505">
        <v>322</v>
      </c>
      <c r="BB505" t="s">
        <v>69</v>
      </c>
      <c r="BC505" t="s">
        <v>4502</v>
      </c>
      <c r="BD505" t="s">
        <v>69</v>
      </c>
      <c r="BE505" t="s">
        <v>69</v>
      </c>
      <c r="BF505" t="s">
        <v>69</v>
      </c>
      <c r="BG505" t="s">
        <v>69</v>
      </c>
      <c r="BH505" t="s">
        <v>69</v>
      </c>
      <c r="BI505" t="s">
        <v>69</v>
      </c>
      <c r="BJ505" t="s">
        <v>4503</v>
      </c>
      <c r="BK505" t="s">
        <v>69</v>
      </c>
      <c r="BL505" t="s">
        <v>69</v>
      </c>
      <c r="BM505" t="s">
        <v>69</v>
      </c>
      <c r="BN505" t="s">
        <v>69</v>
      </c>
      <c r="BO505" t="s">
        <v>69</v>
      </c>
      <c r="BP505" t="s">
        <v>69</v>
      </c>
    </row>
    <row r="506" spans="1:68" x14ac:dyDescent="0.25">
      <c r="A506" t="s">
        <v>67</v>
      </c>
      <c r="B506" t="s">
        <v>4504</v>
      </c>
      <c r="C506" t="s">
        <v>69</v>
      </c>
      <c r="D506" t="s">
        <v>69</v>
      </c>
      <c r="E506" t="s">
        <v>69</v>
      </c>
      <c r="F506" t="s">
        <v>4505</v>
      </c>
      <c r="G506" t="s">
        <v>69</v>
      </c>
      <c r="H506" t="s">
        <v>69</v>
      </c>
      <c r="I506" t="s">
        <v>4506</v>
      </c>
      <c r="J506" t="s">
        <v>707</v>
      </c>
      <c r="K506" t="s">
        <v>69</v>
      </c>
      <c r="L506" t="s">
        <v>69</v>
      </c>
      <c r="M506" t="s">
        <v>69</v>
      </c>
      <c r="N506" t="s">
        <v>69</v>
      </c>
      <c r="O506" t="s">
        <v>69</v>
      </c>
      <c r="P506" t="s">
        <v>69</v>
      </c>
      <c r="Q506" t="s">
        <v>69</v>
      </c>
      <c r="R506" t="s">
        <v>69</v>
      </c>
      <c r="S506" t="s">
        <v>69</v>
      </c>
      <c r="T506" t="s">
        <v>69</v>
      </c>
      <c r="U506" t="s">
        <v>4507</v>
      </c>
      <c r="V506" t="s">
        <v>69</v>
      </c>
      <c r="W506" t="s">
        <v>69</v>
      </c>
      <c r="X506" t="s">
        <v>69</v>
      </c>
      <c r="Y506" t="s">
        <v>69</v>
      </c>
      <c r="Z506" t="s">
        <v>4508</v>
      </c>
      <c r="AA506" t="s">
        <v>4509</v>
      </c>
      <c r="AB506" t="s">
        <v>69</v>
      </c>
      <c r="AC506" t="s">
        <v>69</v>
      </c>
      <c r="AD506" t="s">
        <v>69</v>
      </c>
      <c r="AE506" t="s">
        <v>69</v>
      </c>
      <c r="AF506">
        <v>56</v>
      </c>
      <c r="AG506">
        <v>57</v>
      </c>
      <c r="AH506" t="s">
        <v>69</v>
      </c>
      <c r="AI506" t="s">
        <v>69</v>
      </c>
      <c r="AJ506" t="s">
        <v>69</v>
      </c>
      <c r="AK506" t="s">
        <v>69</v>
      </c>
      <c r="AL506" t="s">
        <v>69</v>
      </c>
      <c r="AM506" t="s">
        <v>69</v>
      </c>
      <c r="AN506" t="s">
        <v>69</v>
      </c>
      <c r="AO506" t="s">
        <v>69</v>
      </c>
      <c r="AP506" t="s">
        <v>69</v>
      </c>
      <c r="AQ506" t="s">
        <v>69</v>
      </c>
      <c r="AR506" t="s">
        <v>4501</v>
      </c>
      <c r="AS506">
        <v>2009</v>
      </c>
      <c r="AT506">
        <v>100</v>
      </c>
      <c r="AU506">
        <v>2</v>
      </c>
      <c r="AV506" t="s">
        <v>69</v>
      </c>
      <c r="AW506" t="s">
        <v>69</v>
      </c>
      <c r="AX506" t="s">
        <v>69</v>
      </c>
      <c r="AY506" t="s">
        <v>69</v>
      </c>
      <c r="AZ506">
        <v>158</v>
      </c>
      <c r="BA506">
        <v>169</v>
      </c>
      <c r="BB506" t="s">
        <v>69</v>
      </c>
      <c r="BC506" t="s">
        <v>4510</v>
      </c>
      <c r="BD506" t="s">
        <v>69</v>
      </c>
      <c r="BE506" t="s">
        <v>69</v>
      </c>
      <c r="BF506" t="s">
        <v>69</v>
      </c>
      <c r="BG506" t="s">
        <v>69</v>
      </c>
      <c r="BH506" t="s">
        <v>69</v>
      </c>
      <c r="BI506" t="s">
        <v>69</v>
      </c>
      <c r="BJ506" t="s">
        <v>4511</v>
      </c>
      <c r="BK506">
        <v>18974398</v>
      </c>
      <c r="BL506" t="s">
        <v>524</v>
      </c>
      <c r="BM506" t="s">
        <v>69</v>
      </c>
      <c r="BN506" t="s">
        <v>69</v>
      </c>
      <c r="BO506" t="s">
        <v>69</v>
      </c>
      <c r="BP506" t="s">
        <v>69</v>
      </c>
    </row>
    <row r="507" spans="1:68" x14ac:dyDescent="0.25">
      <c r="A507" t="s">
        <v>67</v>
      </c>
      <c r="B507" t="s">
        <v>4512</v>
      </c>
      <c r="C507" t="s">
        <v>69</v>
      </c>
      <c r="D507" t="s">
        <v>69</v>
      </c>
      <c r="E507" t="s">
        <v>69</v>
      </c>
      <c r="F507" t="s">
        <v>4513</v>
      </c>
      <c r="G507" t="s">
        <v>69</v>
      </c>
      <c r="H507" t="s">
        <v>69</v>
      </c>
      <c r="I507" t="s">
        <v>4514</v>
      </c>
      <c r="J507" t="s">
        <v>416</v>
      </c>
      <c r="K507" t="s">
        <v>69</v>
      </c>
      <c r="L507" t="s">
        <v>69</v>
      </c>
      <c r="M507" t="s">
        <v>69</v>
      </c>
      <c r="N507" t="s">
        <v>69</v>
      </c>
      <c r="O507" t="s">
        <v>69</v>
      </c>
      <c r="P507" t="s">
        <v>69</v>
      </c>
      <c r="Q507" t="s">
        <v>69</v>
      </c>
      <c r="R507" t="s">
        <v>69</v>
      </c>
      <c r="S507" t="s">
        <v>69</v>
      </c>
      <c r="T507" t="s">
        <v>4515</v>
      </c>
      <c r="U507" t="s">
        <v>4516</v>
      </c>
      <c r="V507" t="s">
        <v>69</v>
      </c>
      <c r="W507" t="s">
        <v>69</v>
      </c>
      <c r="X507" t="s">
        <v>69</v>
      </c>
      <c r="Y507" t="s">
        <v>69</v>
      </c>
      <c r="Z507" t="s">
        <v>4517</v>
      </c>
      <c r="AA507" t="s">
        <v>4518</v>
      </c>
      <c r="AB507" t="s">
        <v>69</v>
      </c>
      <c r="AC507" t="s">
        <v>69</v>
      </c>
      <c r="AD507" t="s">
        <v>69</v>
      </c>
      <c r="AE507" t="s">
        <v>69</v>
      </c>
      <c r="AF507">
        <v>15</v>
      </c>
      <c r="AG507">
        <v>15</v>
      </c>
      <c r="AH507" t="s">
        <v>69</v>
      </c>
      <c r="AI507" t="s">
        <v>69</v>
      </c>
      <c r="AJ507" t="s">
        <v>69</v>
      </c>
      <c r="AK507" t="s">
        <v>69</v>
      </c>
      <c r="AL507" t="s">
        <v>69</v>
      </c>
      <c r="AM507" t="s">
        <v>69</v>
      </c>
      <c r="AN507" t="s">
        <v>69</v>
      </c>
      <c r="AO507" t="s">
        <v>69</v>
      </c>
      <c r="AP507" t="s">
        <v>69</v>
      </c>
      <c r="AQ507" t="s">
        <v>69</v>
      </c>
      <c r="AR507" t="s">
        <v>448</v>
      </c>
      <c r="AS507">
        <v>2009</v>
      </c>
      <c r="AT507">
        <v>26</v>
      </c>
      <c r="AU507">
        <v>3</v>
      </c>
      <c r="AV507" t="s">
        <v>69</v>
      </c>
      <c r="AW507" t="s">
        <v>69</v>
      </c>
      <c r="AX507" t="s">
        <v>69</v>
      </c>
      <c r="AY507" t="s">
        <v>69</v>
      </c>
      <c r="AZ507">
        <v>567</v>
      </c>
      <c r="BA507">
        <v>578</v>
      </c>
      <c r="BB507" t="s">
        <v>69</v>
      </c>
      <c r="BC507" t="s">
        <v>4519</v>
      </c>
      <c r="BD507" t="s">
        <v>69</v>
      </c>
      <c r="BE507" t="s">
        <v>69</v>
      </c>
      <c r="BF507" t="s">
        <v>69</v>
      </c>
      <c r="BG507" t="s">
        <v>69</v>
      </c>
      <c r="BH507" t="s">
        <v>69</v>
      </c>
      <c r="BI507" t="s">
        <v>69</v>
      </c>
      <c r="BJ507" t="s">
        <v>4520</v>
      </c>
      <c r="BK507">
        <v>19088380</v>
      </c>
      <c r="BL507" t="s">
        <v>402</v>
      </c>
      <c r="BM507" t="s">
        <v>69</v>
      </c>
      <c r="BN507" t="s">
        <v>69</v>
      </c>
      <c r="BO507" t="s">
        <v>69</v>
      </c>
      <c r="BP507" t="s">
        <v>69</v>
      </c>
    </row>
    <row r="508" spans="1:68" x14ac:dyDescent="0.25">
      <c r="A508" t="s">
        <v>67</v>
      </c>
      <c r="B508" t="s">
        <v>4521</v>
      </c>
      <c r="C508" t="s">
        <v>69</v>
      </c>
      <c r="D508" t="s">
        <v>69</v>
      </c>
      <c r="E508" t="s">
        <v>69</v>
      </c>
      <c r="F508" t="s">
        <v>4522</v>
      </c>
      <c r="G508" t="s">
        <v>69</v>
      </c>
      <c r="H508" t="s">
        <v>69</v>
      </c>
      <c r="I508" t="s">
        <v>4523</v>
      </c>
      <c r="J508" t="s">
        <v>72</v>
      </c>
      <c r="K508" t="s">
        <v>69</v>
      </c>
      <c r="L508" t="s">
        <v>69</v>
      </c>
      <c r="M508" t="s">
        <v>69</v>
      </c>
      <c r="N508" t="s">
        <v>69</v>
      </c>
      <c r="O508" t="s">
        <v>69</v>
      </c>
      <c r="P508" t="s">
        <v>69</v>
      </c>
      <c r="Q508" t="s">
        <v>69</v>
      </c>
      <c r="R508" t="s">
        <v>69</v>
      </c>
      <c r="S508" t="s">
        <v>69</v>
      </c>
      <c r="T508" t="s">
        <v>4524</v>
      </c>
      <c r="U508" t="s">
        <v>4525</v>
      </c>
      <c r="V508" t="s">
        <v>69</v>
      </c>
      <c r="W508" t="s">
        <v>69</v>
      </c>
      <c r="X508" t="s">
        <v>69</v>
      </c>
      <c r="Y508" t="s">
        <v>69</v>
      </c>
      <c r="Z508" t="s">
        <v>2680</v>
      </c>
      <c r="AA508" t="s">
        <v>2681</v>
      </c>
      <c r="AB508" t="s">
        <v>69</v>
      </c>
      <c r="AC508" t="s">
        <v>69</v>
      </c>
      <c r="AD508" t="s">
        <v>69</v>
      </c>
      <c r="AE508" t="s">
        <v>69</v>
      </c>
      <c r="AF508">
        <v>37</v>
      </c>
      <c r="AG508">
        <v>39</v>
      </c>
      <c r="AH508" t="s">
        <v>69</v>
      </c>
      <c r="AI508" t="s">
        <v>69</v>
      </c>
      <c r="AJ508" t="s">
        <v>69</v>
      </c>
      <c r="AK508" t="s">
        <v>69</v>
      </c>
      <c r="AL508" t="s">
        <v>69</v>
      </c>
      <c r="AM508" t="s">
        <v>69</v>
      </c>
      <c r="AN508" t="s">
        <v>69</v>
      </c>
      <c r="AO508" t="s">
        <v>69</v>
      </c>
      <c r="AP508" t="s">
        <v>69</v>
      </c>
      <c r="AQ508" t="s">
        <v>69</v>
      </c>
      <c r="AR508" t="s">
        <v>448</v>
      </c>
      <c r="AS508">
        <v>2009</v>
      </c>
      <c r="AT508">
        <v>18</v>
      </c>
      <c r="AU508">
        <v>5</v>
      </c>
      <c r="AV508" t="s">
        <v>69</v>
      </c>
      <c r="AW508" t="s">
        <v>69</v>
      </c>
      <c r="AX508" t="s">
        <v>69</v>
      </c>
      <c r="AY508" t="s">
        <v>69</v>
      </c>
      <c r="AZ508">
        <v>834</v>
      </c>
      <c r="BA508">
        <v>847</v>
      </c>
      <c r="BB508" t="s">
        <v>69</v>
      </c>
      <c r="BC508" t="s">
        <v>4526</v>
      </c>
      <c r="BD508" t="s">
        <v>69</v>
      </c>
      <c r="BE508" t="s">
        <v>69</v>
      </c>
      <c r="BF508" t="s">
        <v>69</v>
      </c>
      <c r="BG508" t="s">
        <v>69</v>
      </c>
      <c r="BH508" t="s">
        <v>69</v>
      </c>
      <c r="BI508" t="s">
        <v>69</v>
      </c>
      <c r="BJ508" t="s">
        <v>4527</v>
      </c>
      <c r="BK508">
        <v>19207259</v>
      </c>
      <c r="BL508" t="s">
        <v>69</v>
      </c>
      <c r="BM508" t="s">
        <v>69</v>
      </c>
      <c r="BN508" t="s">
        <v>69</v>
      </c>
      <c r="BO508" t="s">
        <v>69</v>
      </c>
      <c r="BP508" t="s">
        <v>69</v>
      </c>
    </row>
    <row r="509" spans="1:68" x14ac:dyDescent="0.25">
      <c r="A509" t="s">
        <v>67</v>
      </c>
      <c r="B509" t="s">
        <v>4528</v>
      </c>
      <c r="C509" t="s">
        <v>69</v>
      </c>
      <c r="D509" t="s">
        <v>69</v>
      </c>
      <c r="E509" t="s">
        <v>69</v>
      </c>
      <c r="F509" t="s">
        <v>4529</v>
      </c>
      <c r="G509" t="s">
        <v>69</v>
      </c>
      <c r="H509" t="s">
        <v>69</v>
      </c>
      <c r="I509" t="s">
        <v>4530</v>
      </c>
      <c r="J509" t="s">
        <v>72</v>
      </c>
      <c r="K509" t="s">
        <v>69</v>
      </c>
      <c r="L509" t="s">
        <v>69</v>
      </c>
      <c r="M509" t="s">
        <v>69</v>
      </c>
      <c r="N509" t="s">
        <v>69</v>
      </c>
      <c r="O509" t="s">
        <v>69</v>
      </c>
      <c r="P509" t="s">
        <v>69</v>
      </c>
      <c r="Q509" t="s">
        <v>69</v>
      </c>
      <c r="R509" t="s">
        <v>69</v>
      </c>
      <c r="S509" t="s">
        <v>69</v>
      </c>
      <c r="T509" t="s">
        <v>4531</v>
      </c>
      <c r="U509" t="s">
        <v>4532</v>
      </c>
      <c r="V509" t="s">
        <v>69</v>
      </c>
      <c r="W509" t="s">
        <v>69</v>
      </c>
      <c r="X509" t="s">
        <v>69</v>
      </c>
      <c r="Y509" t="s">
        <v>69</v>
      </c>
      <c r="Z509" t="s">
        <v>4533</v>
      </c>
      <c r="AA509" t="s">
        <v>4534</v>
      </c>
      <c r="AB509" t="s">
        <v>69</v>
      </c>
      <c r="AC509" t="s">
        <v>69</v>
      </c>
      <c r="AD509" t="s">
        <v>69</v>
      </c>
      <c r="AE509" t="s">
        <v>69</v>
      </c>
      <c r="AF509">
        <v>88</v>
      </c>
      <c r="AG509">
        <v>89</v>
      </c>
      <c r="AH509" t="s">
        <v>69</v>
      </c>
      <c r="AI509" t="s">
        <v>69</v>
      </c>
      <c r="AJ509" t="s">
        <v>69</v>
      </c>
      <c r="AK509" t="s">
        <v>69</v>
      </c>
      <c r="AL509" t="s">
        <v>69</v>
      </c>
      <c r="AM509" t="s">
        <v>69</v>
      </c>
      <c r="AN509" t="s">
        <v>69</v>
      </c>
      <c r="AO509" t="s">
        <v>69</v>
      </c>
      <c r="AP509" t="s">
        <v>69</v>
      </c>
      <c r="AQ509" t="s">
        <v>69</v>
      </c>
      <c r="AR509" t="s">
        <v>448</v>
      </c>
      <c r="AS509">
        <v>2009</v>
      </c>
      <c r="AT509">
        <v>18</v>
      </c>
      <c r="AU509">
        <v>6</v>
      </c>
      <c r="AV509" t="s">
        <v>69</v>
      </c>
      <c r="AW509" t="s">
        <v>69</v>
      </c>
      <c r="AX509" t="s">
        <v>69</v>
      </c>
      <c r="AY509" t="s">
        <v>69</v>
      </c>
      <c r="AZ509">
        <v>1161</v>
      </c>
      <c r="BA509">
        <v>1174</v>
      </c>
      <c r="BB509" t="s">
        <v>69</v>
      </c>
      <c r="BC509" t="s">
        <v>4535</v>
      </c>
      <c r="BD509" t="s">
        <v>69</v>
      </c>
      <c r="BE509" t="s">
        <v>69</v>
      </c>
      <c r="BF509" t="s">
        <v>69</v>
      </c>
      <c r="BG509" t="s">
        <v>69</v>
      </c>
      <c r="BH509" t="s">
        <v>69</v>
      </c>
      <c r="BI509" t="s">
        <v>69</v>
      </c>
      <c r="BJ509" t="s">
        <v>4536</v>
      </c>
      <c r="BK509">
        <v>19222751</v>
      </c>
      <c r="BL509" t="s">
        <v>69</v>
      </c>
      <c r="BM509" t="s">
        <v>69</v>
      </c>
      <c r="BN509" t="s">
        <v>69</v>
      </c>
      <c r="BO509" t="s">
        <v>69</v>
      </c>
      <c r="BP509" t="s">
        <v>69</v>
      </c>
    </row>
    <row r="510" spans="1:68" x14ac:dyDescent="0.25">
      <c r="A510" t="s">
        <v>67</v>
      </c>
      <c r="B510" t="s">
        <v>4537</v>
      </c>
      <c r="C510" t="s">
        <v>69</v>
      </c>
      <c r="D510" t="s">
        <v>69</v>
      </c>
      <c r="E510" t="s">
        <v>69</v>
      </c>
      <c r="F510" t="s">
        <v>4538</v>
      </c>
      <c r="G510" t="s">
        <v>69</v>
      </c>
      <c r="H510" t="s">
        <v>69</v>
      </c>
      <c r="I510" t="s">
        <v>4539</v>
      </c>
      <c r="J510" t="s">
        <v>1168</v>
      </c>
      <c r="K510" t="s">
        <v>69</v>
      </c>
      <c r="L510" t="s">
        <v>69</v>
      </c>
      <c r="M510" t="s">
        <v>69</v>
      </c>
      <c r="N510" t="s">
        <v>69</v>
      </c>
      <c r="O510" t="s">
        <v>69</v>
      </c>
      <c r="P510" t="s">
        <v>69</v>
      </c>
      <c r="Q510" t="s">
        <v>69</v>
      </c>
      <c r="R510" t="s">
        <v>69</v>
      </c>
      <c r="S510" t="s">
        <v>69</v>
      </c>
      <c r="T510" t="s">
        <v>69</v>
      </c>
      <c r="U510" t="s">
        <v>4540</v>
      </c>
      <c r="V510" t="s">
        <v>69</v>
      </c>
      <c r="W510" t="s">
        <v>69</v>
      </c>
      <c r="X510" t="s">
        <v>69</v>
      </c>
      <c r="Y510" t="s">
        <v>69</v>
      </c>
      <c r="Z510" t="s">
        <v>4541</v>
      </c>
      <c r="AA510" t="s">
        <v>4542</v>
      </c>
      <c r="AB510" t="s">
        <v>69</v>
      </c>
      <c r="AC510" t="s">
        <v>69</v>
      </c>
      <c r="AD510" t="s">
        <v>69</v>
      </c>
      <c r="AE510" t="s">
        <v>69</v>
      </c>
      <c r="AF510">
        <v>74</v>
      </c>
      <c r="AG510">
        <v>75</v>
      </c>
      <c r="AH510" t="s">
        <v>69</v>
      </c>
      <c r="AI510" t="s">
        <v>69</v>
      </c>
      <c r="AJ510" t="s">
        <v>69</v>
      </c>
      <c r="AK510" t="s">
        <v>69</v>
      </c>
      <c r="AL510" t="s">
        <v>69</v>
      </c>
      <c r="AM510" t="s">
        <v>69</v>
      </c>
      <c r="AN510" t="s">
        <v>69</v>
      </c>
      <c r="AO510" t="s">
        <v>69</v>
      </c>
      <c r="AP510" t="s">
        <v>69</v>
      </c>
      <c r="AQ510" t="s">
        <v>69</v>
      </c>
      <c r="AR510" t="s">
        <v>466</v>
      </c>
      <c r="AS510">
        <v>2009</v>
      </c>
      <c r="AT510">
        <v>181</v>
      </c>
      <c r="AU510">
        <v>2</v>
      </c>
      <c r="AV510" t="s">
        <v>69</v>
      </c>
      <c r="AW510" t="s">
        <v>69</v>
      </c>
      <c r="AX510" t="s">
        <v>69</v>
      </c>
      <c r="AY510" t="s">
        <v>69</v>
      </c>
      <c r="AZ510">
        <v>645</v>
      </c>
      <c r="BA510">
        <v>660</v>
      </c>
      <c r="BB510" t="s">
        <v>69</v>
      </c>
      <c r="BC510" t="s">
        <v>4543</v>
      </c>
      <c r="BD510" t="s">
        <v>69</v>
      </c>
      <c r="BE510" t="s">
        <v>69</v>
      </c>
      <c r="BF510" t="s">
        <v>69</v>
      </c>
      <c r="BG510" t="s">
        <v>69</v>
      </c>
      <c r="BH510" t="s">
        <v>69</v>
      </c>
      <c r="BI510" t="s">
        <v>69</v>
      </c>
      <c r="BJ510" t="s">
        <v>4544</v>
      </c>
      <c r="BK510">
        <v>19047416</v>
      </c>
      <c r="BL510" t="s">
        <v>662</v>
      </c>
      <c r="BM510" t="s">
        <v>69</v>
      </c>
      <c r="BN510" t="s">
        <v>69</v>
      </c>
      <c r="BO510" t="s">
        <v>69</v>
      </c>
      <c r="BP510" t="s">
        <v>69</v>
      </c>
    </row>
    <row r="511" spans="1:68" x14ac:dyDescent="0.25">
      <c r="A511" t="s">
        <v>67</v>
      </c>
      <c r="B511" t="s">
        <v>4545</v>
      </c>
      <c r="C511" t="s">
        <v>69</v>
      </c>
      <c r="D511" t="s">
        <v>69</v>
      </c>
      <c r="E511" t="s">
        <v>69</v>
      </c>
      <c r="F511" t="s">
        <v>4546</v>
      </c>
      <c r="G511" t="s">
        <v>69</v>
      </c>
      <c r="H511" t="s">
        <v>69</v>
      </c>
      <c r="I511" t="s">
        <v>4547</v>
      </c>
      <c r="J511" t="s">
        <v>72</v>
      </c>
      <c r="K511" t="s">
        <v>69</v>
      </c>
      <c r="L511" t="s">
        <v>69</v>
      </c>
      <c r="M511" t="s">
        <v>69</v>
      </c>
      <c r="N511" t="s">
        <v>69</v>
      </c>
      <c r="O511" t="s">
        <v>69</v>
      </c>
      <c r="P511" t="s">
        <v>69</v>
      </c>
      <c r="Q511" t="s">
        <v>69</v>
      </c>
      <c r="R511" t="s">
        <v>69</v>
      </c>
      <c r="S511" t="s">
        <v>69</v>
      </c>
      <c r="T511" t="s">
        <v>4548</v>
      </c>
      <c r="U511" t="s">
        <v>4549</v>
      </c>
      <c r="V511" t="s">
        <v>69</v>
      </c>
      <c r="W511" t="s">
        <v>69</v>
      </c>
      <c r="X511" t="s">
        <v>69</v>
      </c>
      <c r="Y511" t="s">
        <v>69</v>
      </c>
      <c r="Z511" t="s">
        <v>69</v>
      </c>
      <c r="AA511" t="s">
        <v>4405</v>
      </c>
      <c r="AB511" t="s">
        <v>69</v>
      </c>
      <c r="AC511" t="s">
        <v>69</v>
      </c>
      <c r="AD511" t="s">
        <v>69</v>
      </c>
      <c r="AE511" t="s">
        <v>69</v>
      </c>
      <c r="AF511">
        <v>15</v>
      </c>
      <c r="AG511">
        <v>16</v>
      </c>
      <c r="AH511" t="s">
        <v>69</v>
      </c>
      <c r="AI511" t="s">
        <v>69</v>
      </c>
      <c r="AJ511" t="s">
        <v>69</v>
      </c>
      <c r="AK511" t="s">
        <v>69</v>
      </c>
      <c r="AL511" t="s">
        <v>69</v>
      </c>
      <c r="AM511" t="s">
        <v>69</v>
      </c>
      <c r="AN511" t="s">
        <v>69</v>
      </c>
      <c r="AO511" t="s">
        <v>69</v>
      </c>
      <c r="AP511" t="s">
        <v>69</v>
      </c>
      <c r="AQ511" t="s">
        <v>69</v>
      </c>
      <c r="AR511" t="s">
        <v>466</v>
      </c>
      <c r="AS511">
        <v>2009</v>
      </c>
      <c r="AT511">
        <v>18</v>
      </c>
      <c r="AU511">
        <v>3</v>
      </c>
      <c r="AV511" t="s">
        <v>69</v>
      </c>
      <c r="AW511" t="s">
        <v>69</v>
      </c>
      <c r="AX511" t="s">
        <v>69</v>
      </c>
      <c r="AY511" t="s">
        <v>69</v>
      </c>
      <c r="AZ511">
        <v>468</v>
      </c>
      <c r="BA511">
        <v>482</v>
      </c>
      <c r="BB511" t="s">
        <v>69</v>
      </c>
      <c r="BC511" t="s">
        <v>4550</v>
      </c>
      <c r="BD511" t="s">
        <v>69</v>
      </c>
      <c r="BE511" t="s">
        <v>69</v>
      </c>
      <c r="BF511" t="s">
        <v>69</v>
      </c>
      <c r="BG511" t="s">
        <v>69</v>
      </c>
      <c r="BH511" t="s">
        <v>69</v>
      </c>
      <c r="BI511" t="s">
        <v>69</v>
      </c>
      <c r="BJ511" t="s">
        <v>4551</v>
      </c>
      <c r="BK511">
        <v>19161468</v>
      </c>
      <c r="BL511" t="s">
        <v>69</v>
      </c>
      <c r="BM511" t="s">
        <v>69</v>
      </c>
      <c r="BN511" t="s">
        <v>69</v>
      </c>
      <c r="BO511" t="s">
        <v>69</v>
      </c>
      <c r="BP511" t="s">
        <v>69</v>
      </c>
    </row>
    <row r="512" spans="1:68" x14ac:dyDescent="0.25">
      <c r="A512" t="s">
        <v>67</v>
      </c>
      <c r="B512" t="s">
        <v>4552</v>
      </c>
      <c r="C512" t="s">
        <v>69</v>
      </c>
      <c r="D512" t="s">
        <v>69</v>
      </c>
      <c r="E512" t="s">
        <v>69</v>
      </c>
      <c r="F512" t="s">
        <v>4553</v>
      </c>
      <c r="G512" t="s">
        <v>69</v>
      </c>
      <c r="H512" t="s">
        <v>69</v>
      </c>
      <c r="I512" t="s">
        <v>4554</v>
      </c>
      <c r="J512" t="s">
        <v>4555</v>
      </c>
      <c r="K512" t="s">
        <v>69</v>
      </c>
      <c r="L512" t="s">
        <v>69</v>
      </c>
      <c r="M512" t="s">
        <v>69</v>
      </c>
      <c r="N512" t="s">
        <v>69</v>
      </c>
      <c r="O512" t="s">
        <v>69</v>
      </c>
      <c r="P512" t="s">
        <v>69</v>
      </c>
      <c r="Q512" t="s">
        <v>69</v>
      </c>
      <c r="R512" t="s">
        <v>69</v>
      </c>
      <c r="S512" t="s">
        <v>69</v>
      </c>
      <c r="T512" t="s">
        <v>4556</v>
      </c>
      <c r="U512" t="s">
        <v>4557</v>
      </c>
      <c r="V512" t="s">
        <v>69</v>
      </c>
      <c r="W512" t="s">
        <v>69</v>
      </c>
      <c r="X512" t="s">
        <v>69</v>
      </c>
      <c r="Y512" t="s">
        <v>69</v>
      </c>
      <c r="Z512" t="s">
        <v>4558</v>
      </c>
      <c r="AA512" t="s">
        <v>4559</v>
      </c>
      <c r="AB512" t="s">
        <v>69</v>
      </c>
      <c r="AC512" t="s">
        <v>69</v>
      </c>
      <c r="AD512" t="s">
        <v>69</v>
      </c>
      <c r="AE512" t="s">
        <v>69</v>
      </c>
      <c r="AF512">
        <v>23</v>
      </c>
      <c r="AG512">
        <v>24</v>
      </c>
      <c r="AH512" t="s">
        <v>69</v>
      </c>
      <c r="AI512" t="s">
        <v>69</v>
      </c>
      <c r="AJ512" t="s">
        <v>69</v>
      </c>
      <c r="AK512" t="s">
        <v>69</v>
      </c>
      <c r="AL512" t="s">
        <v>69</v>
      </c>
      <c r="AM512" t="s">
        <v>69</v>
      </c>
      <c r="AN512" t="s">
        <v>69</v>
      </c>
      <c r="AO512" t="s">
        <v>69</v>
      </c>
      <c r="AP512" t="s">
        <v>69</v>
      </c>
      <c r="AQ512" t="s">
        <v>69</v>
      </c>
      <c r="AR512" t="s">
        <v>69</v>
      </c>
      <c r="AS512">
        <v>2009</v>
      </c>
      <c r="AT512">
        <v>11</v>
      </c>
      <c r="AU512">
        <v>1</v>
      </c>
      <c r="AV512" t="s">
        <v>69</v>
      </c>
      <c r="AW512" t="s">
        <v>69</v>
      </c>
      <c r="AX512" t="s">
        <v>69</v>
      </c>
      <c r="AY512" t="s">
        <v>69</v>
      </c>
      <c r="AZ512">
        <v>53</v>
      </c>
      <c r="BA512">
        <v>60</v>
      </c>
      <c r="BB512" t="s">
        <v>69</v>
      </c>
      <c r="BC512" t="s">
        <v>4560</v>
      </c>
      <c r="BD512" t="s">
        <v>69</v>
      </c>
      <c r="BE512" t="s">
        <v>69</v>
      </c>
      <c r="BF512" t="s">
        <v>69</v>
      </c>
      <c r="BG512" t="s">
        <v>69</v>
      </c>
      <c r="BH512" t="s">
        <v>69</v>
      </c>
      <c r="BI512" t="s">
        <v>69</v>
      </c>
      <c r="BJ512" t="s">
        <v>4561</v>
      </c>
      <c r="BK512" t="s">
        <v>69</v>
      </c>
      <c r="BL512" t="s">
        <v>69</v>
      </c>
      <c r="BM512" t="s">
        <v>69</v>
      </c>
      <c r="BN512" t="s">
        <v>69</v>
      </c>
      <c r="BO512" t="s">
        <v>69</v>
      </c>
      <c r="BP512" t="s">
        <v>69</v>
      </c>
    </row>
    <row r="513" spans="1:68" x14ac:dyDescent="0.25">
      <c r="A513" t="s">
        <v>67</v>
      </c>
      <c r="B513" t="s">
        <v>4562</v>
      </c>
      <c r="C513" t="s">
        <v>69</v>
      </c>
      <c r="D513" t="s">
        <v>69</v>
      </c>
      <c r="E513" t="s">
        <v>69</v>
      </c>
      <c r="F513" t="s">
        <v>4563</v>
      </c>
      <c r="G513" t="s">
        <v>69</v>
      </c>
      <c r="H513" t="s">
        <v>69</v>
      </c>
      <c r="I513" t="s">
        <v>4564</v>
      </c>
      <c r="J513" t="s">
        <v>4565</v>
      </c>
      <c r="K513" t="s">
        <v>69</v>
      </c>
      <c r="L513" t="s">
        <v>69</v>
      </c>
      <c r="M513" t="s">
        <v>69</v>
      </c>
      <c r="N513" t="s">
        <v>69</v>
      </c>
      <c r="O513" t="s">
        <v>69</v>
      </c>
      <c r="P513" t="s">
        <v>69</v>
      </c>
      <c r="Q513" t="s">
        <v>69</v>
      </c>
      <c r="R513" t="s">
        <v>69</v>
      </c>
      <c r="S513" t="s">
        <v>69</v>
      </c>
      <c r="T513" t="s">
        <v>4566</v>
      </c>
      <c r="U513" t="s">
        <v>4567</v>
      </c>
      <c r="V513" t="s">
        <v>69</v>
      </c>
      <c r="W513" t="s">
        <v>69</v>
      </c>
      <c r="X513" t="s">
        <v>69</v>
      </c>
      <c r="Y513" t="s">
        <v>69</v>
      </c>
      <c r="Z513" t="s">
        <v>69</v>
      </c>
      <c r="AA513" t="s">
        <v>69</v>
      </c>
      <c r="AB513" t="s">
        <v>69</v>
      </c>
      <c r="AC513" t="s">
        <v>69</v>
      </c>
      <c r="AD513" t="s">
        <v>69</v>
      </c>
      <c r="AE513" t="s">
        <v>69</v>
      </c>
      <c r="AF513">
        <v>1</v>
      </c>
      <c r="AG513">
        <v>1</v>
      </c>
      <c r="AH513" t="s">
        <v>69</v>
      </c>
      <c r="AI513" t="s">
        <v>69</v>
      </c>
      <c r="AJ513" t="s">
        <v>69</v>
      </c>
      <c r="AK513" t="s">
        <v>69</v>
      </c>
      <c r="AL513" t="s">
        <v>69</v>
      </c>
      <c r="AM513" t="s">
        <v>69</v>
      </c>
      <c r="AN513" t="s">
        <v>69</v>
      </c>
      <c r="AO513" t="s">
        <v>69</v>
      </c>
      <c r="AP513" t="s">
        <v>69</v>
      </c>
      <c r="AQ513" t="s">
        <v>69</v>
      </c>
      <c r="AR513" t="s">
        <v>69</v>
      </c>
      <c r="AS513">
        <v>2009</v>
      </c>
      <c r="AT513">
        <v>38</v>
      </c>
      <c r="AU513" t="s">
        <v>4568</v>
      </c>
      <c r="AV513" t="s">
        <v>69</v>
      </c>
      <c r="AW513" t="s">
        <v>69</v>
      </c>
      <c r="AX513" t="s">
        <v>69</v>
      </c>
      <c r="AY513" t="s">
        <v>69</v>
      </c>
      <c r="AZ513">
        <v>2843</v>
      </c>
      <c r="BA513">
        <v>2855</v>
      </c>
      <c r="BB513" t="s">
        <v>4569</v>
      </c>
      <c r="BC513" t="s">
        <v>4570</v>
      </c>
      <c r="BD513" t="s">
        <v>69</v>
      </c>
      <c r="BE513" t="s">
        <v>69</v>
      </c>
      <c r="BF513" t="s">
        <v>69</v>
      </c>
      <c r="BG513" t="s">
        <v>69</v>
      </c>
      <c r="BH513" t="s">
        <v>69</v>
      </c>
      <c r="BI513" t="s">
        <v>69</v>
      </c>
      <c r="BJ513" t="s">
        <v>4571</v>
      </c>
      <c r="BK513">
        <v>19777146</v>
      </c>
      <c r="BL513" t="s">
        <v>551</v>
      </c>
      <c r="BM513" t="s">
        <v>69</v>
      </c>
      <c r="BN513" t="s">
        <v>69</v>
      </c>
      <c r="BO513" t="s">
        <v>69</v>
      </c>
      <c r="BP513" t="s">
        <v>69</v>
      </c>
    </row>
    <row r="514" spans="1:68" x14ac:dyDescent="0.25">
      <c r="A514" t="s">
        <v>67</v>
      </c>
      <c r="B514" t="s">
        <v>4572</v>
      </c>
      <c r="C514" t="s">
        <v>69</v>
      </c>
      <c r="D514" t="s">
        <v>69</v>
      </c>
      <c r="E514" t="s">
        <v>69</v>
      </c>
      <c r="F514" t="s">
        <v>4573</v>
      </c>
      <c r="G514" t="s">
        <v>69</v>
      </c>
      <c r="H514" t="s">
        <v>69</v>
      </c>
      <c r="I514" t="s">
        <v>4574</v>
      </c>
      <c r="J514" t="s">
        <v>4575</v>
      </c>
      <c r="K514" t="s">
        <v>69</v>
      </c>
      <c r="L514" t="s">
        <v>69</v>
      </c>
      <c r="M514" t="s">
        <v>69</v>
      </c>
      <c r="N514" t="s">
        <v>69</v>
      </c>
      <c r="O514" t="s">
        <v>69</v>
      </c>
      <c r="P514" t="s">
        <v>69</v>
      </c>
      <c r="Q514" t="s">
        <v>69</v>
      </c>
      <c r="R514" t="s">
        <v>69</v>
      </c>
      <c r="S514" t="s">
        <v>69</v>
      </c>
      <c r="T514" t="s">
        <v>4576</v>
      </c>
      <c r="U514" t="s">
        <v>4577</v>
      </c>
      <c r="V514" t="s">
        <v>69</v>
      </c>
      <c r="W514" t="s">
        <v>69</v>
      </c>
      <c r="X514" t="s">
        <v>69</v>
      </c>
      <c r="Y514" t="s">
        <v>69</v>
      </c>
      <c r="Z514" t="s">
        <v>3831</v>
      </c>
      <c r="AA514" t="s">
        <v>4578</v>
      </c>
      <c r="AB514" t="s">
        <v>69</v>
      </c>
      <c r="AC514" t="s">
        <v>69</v>
      </c>
      <c r="AD514" t="s">
        <v>69</v>
      </c>
      <c r="AE514" t="s">
        <v>69</v>
      </c>
      <c r="AF514">
        <v>18</v>
      </c>
      <c r="AG514">
        <v>18</v>
      </c>
      <c r="AH514" t="s">
        <v>69</v>
      </c>
      <c r="AI514" t="s">
        <v>69</v>
      </c>
      <c r="AJ514" t="s">
        <v>69</v>
      </c>
      <c r="AK514" t="s">
        <v>69</v>
      </c>
      <c r="AL514" t="s">
        <v>69</v>
      </c>
      <c r="AM514" t="s">
        <v>69</v>
      </c>
      <c r="AN514" t="s">
        <v>69</v>
      </c>
      <c r="AO514" t="s">
        <v>69</v>
      </c>
      <c r="AP514" t="s">
        <v>69</v>
      </c>
      <c r="AQ514" t="s">
        <v>69</v>
      </c>
      <c r="AR514" t="s">
        <v>69</v>
      </c>
      <c r="AS514">
        <v>2009</v>
      </c>
      <c r="AT514">
        <v>379</v>
      </c>
      <c r="AU514" t="s">
        <v>69</v>
      </c>
      <c r="AV514" t="s">
        <v>69</v>
      </c>
      <c r="AW514" t="s">
        <v>69</v>
      </c>
      <c r="AX514" t="s">
        <v>69</v>
      </c>
      <c r="AY514" t="s">
        <v>69</v>
      </c>
      <c r="AZ514">
        <v>267</v>
      </c>
      <c r="BA514">
        <v>278</v>
      </c>
      <c r="BB514" t="s">
        <v>69</v>
      </c>
      <c r="BC514" t="s">
        <v>4579</v>
      </c>
      <c r="BD514" t="s">
        <v>69</v>
      </c>
      <c r="BE514" t="s">
        <v>69</v>
      </c>
      <c r="BF514" t="s">
        <v>69</v>
      </c>
      <c r="BG514" t="s">
        <v>69</v>
      </c>
      <c r="BH514" t="s">
        <v>69</v>
      </c>
      <c r="BI514" t="s">
        <v>69</v>
      </c>
      <c r="BJ514" t="s">
        <v>4580</v>
      </c>
      <c r="BK514" t="s">
        <v>69</v>
      </c>
      <c r="BL514" t="s">
        <v>524</v>
      </c>
      <c r="BM514" t="s">
        <v>69</v>
      </c>
      <c r="BN514" t="s">
        <v>69</v>
      </c>
      <c r="BO514" t="s">
        <v>69</v>
      </c>
      <c r="BP514" t="s">
        <v>69</v>
      </c>
    </row>
    <row r="515" spans="1:68" x14ac:dyDescent="0.25">
      <c r="A515" t="s">
        <v>67</v>
      </c>
      <c r="B515" t="s">
        <v>4581</v>
      </c>
      <c r="C515" t="s">
        <v>69</v>
      </c>
      <c r="D515" t="s">
        <v>69</v>
      </c>
      <c r="E515" t="s">
        <v>69</v>
      </c>
      <c r="F515" t="s">
        <v>4582</v>
      </c>
      <c r="G515" t="s">
        <v>69</v>
      </c>
      <c r="H515" t="s">
        <v>69</v>
      </c>
      <c r="I515" t="s">
        <v>4583</v>
      </c>
      <c r="J515" t="s">
        <v>1849</v>
      </c>
      <c r="K515" t="s">
        <v>69</v>
      </c>
      <c r="L515" t="s">
        <v>69</v>
      </c>
      <c r="M515" t="s">
        <v>69</v>
      </c>
      <c r="N515" t="s">
        <v>69</v>
      </c>
      <c r="O515" t="s">
        <v>69</v>
      </c>
      <c r="P515" t="s">
        <v>69</v>
      </c>
      <c r="Q515" t="s">
        <v>69</v>
      </c>
      <c r="R515" t="s">
        <v>69</v>
      </c>
      <c r="S515" t="s">
        <v>69</v>
      </c>
      <c r="T515" t="s">
        <v>69</v>
      </c>
      <c r="U515" t="s">
        <v>4584</v>
      </c>
      <c r="V515" t="s">
        <v>69</v>
      </c>
      <c r="W515" t="s">
        <v>69</v>
      </c>
      <c r="X515" t="s">
        <v>69</v>
      </c>
      <c r="Y515" t="s">
        <v>69</v>
      </c>
      <c r="Z515" t="s">
        <v>4585</v>
      </c>
      <c r="AA515" t="s">
        <v>4586</v>
      </c>
      <c r="AB515" t="s">
        <v>69</v>
      </c>
      <c r="AC515" t="s">
        <v>69</v>
      </c>
      <c r="AD515" t="s">
        <v>69</v>
      </c>
      <c r="AE515" t="s">
        <v>69</v>
      </c>
      <c r="AF515">
        <v>27</v>
      </c>
      <c r="AG515">
        <v>27</v>
      </c>
      <c r="AH515" t="s">
        <v>69</v>
      </c>
      <c r="AI515" t="s">
        <v>69</v>
      </c>
      <c r="AJ515" t="s">
        <v>69</v>
      </c>
      <c r="AK515" t="s">
        <v>69</v>
      </c>
      <c r="AL515" t="s">
        <v>69</v>
      </c>
      <c r="AM515" t="s">
        <v>69</v>
      </c>
      <c r="AN515" t="s">
        <v>69</v>
      </c>
      <c r="AO515" t="s">
        <v>69</v>
      </c>
      <c r="AP515" t="s">
        <v>69</v>
      </c>
      <c r="AQ515" t="s">
        <v>69</v>
      </c>
      <c r="AR515" t="s">
        <v>2725</v>
      </c>
      <c r="AS515">
        <v>2008</v>
      </c>
      <c r="AT515">
        <v>83</v>
      </c>
      <c r="AU515">
        <v>6</v>
      </c>
      <c r="AV515" t="s">
        <v>69</v>
      </c>
      <c r="AW515" t="s">
        <v>69</v>
      </c>
      <c r="AX515" t="s">
        <v>69</v>
      </c>
      <c r="AY515" t="s">
        <v>69</v>
      </c>
      <c r="AZ515">
        <v>737</v>
      </c>
      <c r="BA515">
        <v>743</v>
      </c>
      <c r="BB515" t="s">
        <v>69</v>
      </c>
      <c r="BC515" t="s">
        <v>4587</v>
      </c>
      <c r="BD515" t="s">
        <v>69</v>
      </c>
      <c r="BE515" t="s">
        <v>69</v>
      </c>
      <c r="BF515" t="s">
        <v>69</v>
      </c>
      <c r="BG515" t="s">
        <v>69</v>
      </c>
      <c r="BH515" t="s">
        <v>69</v>
      </c>
      <c r="BI515" t="s">
        <v>69</v>
      </c>
      <c r="BJ515" t="s">
        <v>4588</v>
      </c>
      <c r="BK515">
        <v>19012875</v>
      </c>
      <c r="BL515" t="s">
        <v>749</v>
      </c>
      <c r="BM515" t="s">
        <v>69</v>
      </c>
      <c r="BN515" t="s">
        <v>69</v>
      </c>
      <c r="BO515" t="s">
        <v>69</v>
      </c>
      <c r="BP515" t="s">
        <v>69</v>
      </c>
    </row>
    <row r="516" spans="1:68" x14ac:dyDescent="0.25">
      <c r="A516" t="s">
        <v>67</v>
      </c>
      <c r="B516" t="s">
        <v>4589</v>
      </c>
      <c r="C516" t="s">
        <v>69</v>
      </c>
      <c r="D516" t="s">
        <v>69</v>
      </c>
      <c r="E516" t="s">
        <v>69</v>
      </c>
      <c r="F516" t="s">
        <v>4590</v>
      </c>
      <c r="G516" t="s">
        <v>69</v>
      </c>
      <c r="H516" t="s">
        <v>69</v>
      </c>
      <c r="I516" t="s">
        <v>4591</v>
      </c>
      <c r="J516" t="s">
        <v>2638</v>
      </c>
      <c r="K516" t="s">
        <v>69</v>
      </c>
      <c r="L516" t="s">
        <v>69</v>
      </c>
      <c r="M516" t="s">
        <v>69</v>
      </c>
      <c r="N516" t="s">
        <v>69</v>
      </c>
      <c r="O516" t="s">
        <v>69</v>
      </c>
      <c r="P516" t="s">
        <v>69</v>
      </c>
      <c r="Q516" t="s">
        <v>69</v>
      </c>
      <c r="R516" t="s">
        <v>69</v>
      </c>
      <c r="S516" t="s">
        <v>69</v>
      </c>
      <c r="T516" t="s">
        <v>69</v>
      </c>
      <c r="U516" t="s">
        <v>4592</v>
      </c>
      <c r="V516" t="s">
        <v>69</v>
      </c>
      <c r="W516" t="s">
        <v>69</v>
      </c>
      <c r="X516" t="s">
        <v>69</v>
      </c>
      <c r="Y516" t="s">
        <v>69</v>
      </c>
      <c r="Z516" t="s">
        <v>4593</v>
      </c>
      <c r="AA516" t="s">
        <v>4594</v>
      </c>
      <c r="AB516" t="s">
        <v>69</v>
      </c>
      <c r="AC516" t="s">
        <v>69</v>
      </c>
      <c r="AD516" t="s">
        <v>69</v>
      </c>
      <c r="AE516" t="s">
        <v>69</v>
      </c>
      <c r="AF516">
        <v>495</v>
      </c>
      <c r="AG516">
        <v>500</v>
      </c>
      <c r="AH516" t="s">
        <v>69</v>
      </c>
      <c r="AI516" t="s">
        <v>69</v>
      </c>
      <c r="AJ516" t="s">
        <v>69</v>
      </c>
      <c r="AK516" t="s">
        <v>69</v>
      </c>
      <c r="AL516" t="s">
        <v>69</v>
      </c>
      <c r="AM516" t="s">
        <v>69</v>
      </c>
      <c r="AN516" t="s">
        <v>69</v>
      </c>
      <c r="AO516" t="s">
        <v>69</v>
      </c>
      <c r="AP516" t="s">
        <v>69</v>
      </c>
      <c r="AQ516" t="s">
        <v>69</v>
      </c>
      <c r="AR516" t="s">
        <v>4595</v>
      </c>
      <c r="AS516">
        <v>2008</v>
      </c>
      <c r="AT516">
        <v>24</v>
      </c>
      <c r="AU516">
        <v>23</v>
      </c>
      <c r="AV516" t="s">
        <v>69</v>
      </c>
      <c r="AW516" t="s">
        <v>69</v>
      </c>
      <c r="AX516" t="s">
        <v>69</v>
      </c>
      <c r="AY516" t="s">
        <v>69</v>
      </c>
      <c r="AZ516">
        <v>2713</v>
      </c>
      <c r="BA516">
        <v>2719</v>
      </c>
      <c r="BB516" t="s">
        <v>69</v>
      </c>
      <c r="BC516" t="s">
        <v>4596</v>
      </c>
      <c r="BD516" t="s">
        <v>69</v>
      </c>
      <c r="BE516" t="s">
        <v>69</v>
      </c>
      <c r="BF516" t="s">
        <v>69</v>
      </c>
      <c r="BG516" t="s">
        <v>69</v>
      </c>
      <c r="BH516" t="s">
        <v>69</v>
      </c>
      <c r="BI516" t="s">
        <v>69</v>
      </c>
      <c r="BJ516" t="s">
        <v>4597</v>
      </c>
      <c r="BK516">
        <v>18842597</v>
      </c>
      <c r="BL516" t="s">
        <v>402</v>
      </c>
      <c r="BM516" t="s">
        <v>69</v>
      </c>
      <c r="BN516" t="s">
        <v>69</v>
      </c>
      <c r="BO516" t="s">
        <v>69</v>
      </c>
      <c r="BP516" t="s">
        <v>69</v>
      </c>
    </row>
    <row r="517" spans="1:68" x14ac:dyDescent="0.25">
      <c r="A517" t="s">
        <v>67</v>
      </c>
      <c r="B517" t="s">
        <v>4598</v>
      </c>
      <c r="C517" t="s">
        <v>69</v>
      </c>
      <c r="D517" t="s">
        <v>69</v>
      </c>
      <c r="E517" t="s">
        <v>69</v>
      </c>
      <c r="F517" t="s">
        <v>4599</v>
      </c>
      <c r="G517" t="s">
        <v>69</v>
      </c>
      <c r="H517" t="s">
        <v>69</v>
      </c>
      <c r="I517" t="s">
        <v>4600</v>
      </c>
      <c r="J517" t="s">
        <v>2459</v>
      </c>
      <c r="K517" t="s">
        <v>69</v>
      </c>
      <c r="L517" t="s">
        <v>69</v>
      </c>
      <c r="M517" t="s">
        <v>69</v>
      </c>
      <c r="N517" t="s">
        <v>69</v>
      </c>
      <c r="O517" t="s">
        <v>69</v>
      </c>
      <c r="P517" t="s">
        <v>69</v>
      </c>
      <c r="Q517" t="s">
        <v>69</v>
      </c>
      <c r="R517" t="s">
        <v>69</v>
      </c>
      <c r="S517" t="s">
        <v>69</v>
      </c>
      <c r="T517" t="s">
        <v>4601</v>
      </c>
      <c r="U517" t="s">
        <v>4602</v>
      </c>
      <c r="V517" t="s">
        <v>69</v>
      </c>
      <c r="W517" t="s">
        <v>69</v>
      </c>
      <c r="X517" t="s">
        <v>69</v>
      </c>
      <c r="Y517" t="s">
        <v>69</v>
      </c>
      <c r="Z517" t="s">
        <v>4603</v>
      </c>
      <c r="AA517" t="s">
        <v>4604</v>
      </c>
      <c r="AB517" t="s">
        <v>69</v>
      </c>
      <c r="AC517" t="s">
        <v>69</v>
      </c>
      <c r="AD517" t="s">
        <v>69</v>
      </c>
      <c r="AE517" t="s">
        <v>69</v>
      </c>
      <c r="AF517">
        <v>27</v>
      </c>
      <c r="AG517">
        <v>29</v>
      </c>
      <c r="AH517" t="s">
        <v>69</v>
      </c>
      <c r="AI517" t="s">
        <v>69</v>
      </c>
      <c r="AJ517" t="s">
        <v>69</v>
      </c>
      <c r="AK517" t="s">
        <v>69</v>
      </c>
      <c r="AL517" t="s">
        <v>69</v>
      </c>
      <c r="AM517" t="s">
        <v>69</v>
      </c>
      <c r="AN517" t="s">
        <v>69</v>
      </c>
      <c r="AO517" t="s">
        <v>69</v>
      </c>
      <c r="AP517" t="s">
        <v>69</v>
      </c>
      <c r="AQ517" t="s">
        <v>69</v>
      </c>
      <c r="AR517" t="s">
        <v>104</v>
      </c>
      <c r="AS517">
        <v>2008</v>
      </c>
      <c r="AT517">
        <v>73</v>
      </c>
      <c r="AU517">
        <v>8</v>
      </c>
      <c r="AV517" t="s">
        <v>69</v>
      </c>
      <c r="AW517" t="s">
        <v>69</v>
      </c>
      <c r="AX517" t="s">
        <v>69</v>
      </c>
      <c r="AY517" t="s">
        <v>69</v>
      </c>
      <c r="AZ517">
        <v>2040</v>
      </c>
      <c r="BA517">
        <v>2057</v>
      </c>
      <c r="BB517" t="s">
        <v>69</v>
      </c>
      <c r="BC517" t="s">
        <v>4605</v>
      </c>
      <c r="BD517" t="s">
        <v>69</v>
      </c>
      <c r="BE517" t="s">
        <v>69</v>
      </c>
      <c r="BF517" t="s">
        <v>69</v>
      </c>
      <c r="BG517" t="s">
        <v>69</v>
      </c>
      <c r="BH517" t="s">
        <v>69</v>
      </c>
      <c r="BI517" t="s">
        <v>69</v>
      </c>
      <c r="BJ517" t="s">
        <v>4606</v>
      </c>
      <c r="BK517" t="s">
        <v>69</v>
      </c>
      <c r="BL517" t="s">
        <v>69</v>
      </c>
      <c r="BM517" t="s">
        <v>69</v>
      </c>
      <c r="BN517" t="s">
        <v>69</v>
      </c>
      <c r="BO517" t="s">
        <v>69</v>
      </c>
      <c r="BP517" t="s">
        <v>69</v>
      </c>
    </row>
    <row r="518" spans="1:68" x14ac:dyDescent="0.25">
      <c r="A518" t="s">
        <v>67</v>
      </c>
      <c r="B518" t="s">
        <v>4607</v>
      </c>
      <c r="C518" t="s">
        <v>69</v>
      </c>
      <c r="D518" t="s">
        <v>69</v>
      </c>
      <c r="E518" t="s">
        <v>69</v>
      </c>
      <c r="F518" t="s">
        <v>4608</v>
      </c>
      <c r="G518" t="s">
        <v>69</v>
      </c>
      <c r="H518" t="s">
        <v>69</v>
      </c>
      <c r="I518" t="s">
        <v>4609</v>
      </c>
      <c r="J518" t="s">
        <v>72</v>
      </c>
      <c r="K518" t="s">
        <v>69</v>
      </c>
      <c r="L518" t="s">
        <v>69</v>
      </c>
      <c r="M518" t="s">
        <v>69</v>
      </c>
      <c r="N518" t="s">
        <v>69</v>
      </c>
      <c r="O518" t="s">
        <v>69</v>
      </c>
      <c r="P518" t="s">
        <v>69</v>
      </c>
      <c r="Q518" t="s">
        <v>69</v>
      </c>
      <c r="R518" t="s">
        <v>69</v>
      </c>
      <c r="S518" t="s">
        <v>69</v>
      </c>
      <c r="T518" t="s">
        <v>4610</v>
      </c>
      <c r="U518" t="s">
        <v>4611</v>
      </c>
      <c r="V518" t="s">
        <v>69</v>
      </c>
      <c r="W518" t="s">
        <v>69</v>
      </c>
      <c r="X518" t="s">
        <v>69</v>
      </c>
      <c r="Y518" t="s">
        <v>69</v>
      </c>
      <c r="Z518" t="s">
        <v>69</v>
      </c>
      <c r="AA518" t="s">
        <v>4612</v>
      </c>
      <c r="AB518" t="s">
        <v>69</v>
      </c>
      <c r="AC518" t="s">
        <v>69</v>
      </c>
      <c r="AD518" t="s">
        <v>69</v>
      </c>
      <c r="AE518" t="s">
        <v>69</v>
      </c>
      <c r="AF518">
        <v>60</v>
      </c>
      <c r="AG518">
        <v>62</v>
      </c>
      <c r="AH518" t="s">
        <v>69</v>
      </c>
      <c r="AI518" t="s">
        <v>69</v>
      </c>
      <c r="AJ518" t="s">
        <v>69</v>
      </c>
      <c r="AK518" t="s">
        <v>69</v>
      </c>
      <c r="AL518" t="s">
        <v>69</v>
      </c>
      <c r="AM518" t="s">
        <v>69</v>
      </c>
      <c r="AN518" t="s">
        <v>69</v>
      </c>
      <c r="AO518" t="s">
        <v>69</v>
      </c>
      <c r="AP518" t="s">
        <v>69</v>
      </c>
      <c r="AQ518" t="s">
        <v>69</v>
      </c>
      <c r="AR518" t="s">
        <v>104</v>
      </c>
      <c r="AS518">
        <v>2008</v>
      </c>
      <c r="AT518">
        <v>17</v>
      </c>
      <c r="AU518">
        <v>24</v>
      </c>
      <c r="AV518" t="s">
        <v>69</v>
      </c>
      <c r="AW518" t="s">
        <v>69</v>
      </c>
      <c r="AX518" t="s">
        <v>69</v>
      </c>
      <c r="AY518" t="s">
        <v>69</v>
      </c>
      <c r="AZ518">
        <v>5364</v>
      </c>
      <c r="BA518">
        <v>5377</v>
      </c>
      <c r="BB518" t="s">
        <v>69</v>
      </c>
      <c r="BC518" t="s">
        <v>4613</v>
      </c>
      <c r="BD518" t="s">
        <v>69</v>
      </c>
      <c r="BE518" t="s">
        <v>69</v>
      </c>
      <c r="BF518" t="s">
        <v>69</v>
      </c>
      <c r="BG518" t="s">
        <v>69</v>
      </c>
      <c r="BH518" t="s">
        <v>69</v>
      </c>
      <c r="BI518" t="s">
        <v>69</v>
      </c>
      <c r="BJ518" t="s">
        <v>4614</v>
      </c>
      <c r="BK518">
        <v>19121003</v>
      </c>
      <c r="BL518" t="s">
        <v>69</v>
      </c>
      <c r="BM518" t="s">
        <v>69</v>
      </c>
      <c r="BN518" t="s">
        <v>69</v>
      </c>
      <c r="BO518" t="s">
        <v>69</v>
      </c>
      <c r="BP518" t="s">
        <v>69</v>
      </c>
    </row>
    <row r="519" spans="1:68" x14ac:dyDescent="0.25">
      <c r="A519" t="s">
        <v>67</v>
      </c>
      <c r="B519" t="s">
        <v>4615</v>
      </c>
      <c r="C519" t="s">
        <v>69</v>
      </c>
      <c r="D519" t="s">
        <v>69</v>
      </c>
      <c r="E519" t="s">
        <v>69</v>
      </c>
      <c r="F519" t="s">
        <v>4616</v>
      </c>
      <c r="G519" t="s">
        <v>69</v>
      </c>
      <c r="H519" t="s">
        <v>69</v>
      </c>
      <c r="I519" t="s">
        <v>4617</v>
      </c>
      <c r="J519" t="s">
        <v>454</v>
      </c>
      <c r="K519" t="s">
        <v>69</v>
      </c>
      <c r="L519" t="s">
        <v>69</v>
      </c>
      <c r="M519" t="s">
        <v>69</v>
      </c>
      <c r="N519" t="s">
        <v>69</v>
      </c>
      <c r="O519" t="s">
        <v>69</v>
      </c>
      <c r="P519" t="s">
        <v>69</v>
      </c>
      <c r="Q519" t="s">
        <v>69</v>
      </c>
      <c r="R519" t="s">
        <v>69</v>
      </c>
      <c r="S519" t="s">
        <v>69</v>
      </c>
      <c r="T519" t="s">
        <v>69</v>
      </c>
      <c r="U519" t="s">
        <v>4618</v>
      </c>
      <c r="V519" t="s">
        <v>69</v>
      </c>
      <c r="W519" t="s">
        <v>69</v>
      </c>
      <c r="X519" t="s">
        <v>69</v>
      </c>
      <c r="Y519" t="s">
        <v>69</v>
      </c>
      <c r="Z519" t="s">
        <v>4619</v>
      </c>
      <c r="AA519" t="s">
        <v>4620</v>
      </c>
      <c r="AB519" t="s">
        <v>69</v>
      </c>
      <c r="AC519" t="s">
        <v>69</v>
      </c>
      <c r="AD519" t="s">
        <v>69</v>
      </c>
      <c r="AE519" t="s">
        <v>69</v>
      </c>
      <c r="AF519">
        <v>50</v>
      </c>
      <c r="AG519">
        <v>50</v>
      </c>
      <c r="AH519" t="s">
        <v>69</v>
      </c>
      <c r="AI519" t="s">
        <v>69</v>
      </c>
      <c r="AJ519" t="s">
        <v>69</v>
      </c>
      <c r="AK519" t="s">
        <v>69</v>
      </c>
      <c r="AL519" t="s">
        <v>69</v>
      </c>
      <c r="AM519" t="s">
        <v>69</v>
      </c>
      <c r="AN519" t="s">
        <v>69</v>
      </c>
      <c r="AO519" t="s">
        <v>69</v>
      </c>
      <c r="AP519" t="s">
        <v>69</v>
      </c>
      <c r="AQ519" t="s">
        <v>69</v>
      </c>
      <c r="AR519" t="s">
        <v>104</v>
      </c>
      <c r="AS519">
        <v>2008</v>
      </c>
      <c r="AT519">
        <v>4</v>
      </c>
      <c r="AU519">
        <v>12</v>
      </c>
      <c r="AV519" t="s">
        <v>69</v>
      </c>
      <c r="AW519" t="s">
        <v>69</v>
      </c>
      <c r="AX519" t="s">
        <v>69</v>
      </c>
      <c r="AY519" t="s">
        <v>69</v>
      </c>
      <c r="AZ519" t="s">
        <v>69</v>
      </c>
      <c r="BA519" t="s">
        <v>69</v>
      </c>
      <c r="BB519" t="s">
        <v>4621</v>
      </c>
      <c r="BC519" t="s">
        <v>4622</v>
      </c>
      <c r="BD519" t="s">
        <v>69</v>
      </c>
      <c r="BE519" t="s">
        <v>69</v>
      </c>
      <c r="BF519" t="s">
        <v>69</v>
      </c>
      <c r="BG519" t="s">
        <v>69</v>
      </c>
      <c r="BH519" t="s">
        <v>69</v>
      </c>
      <c r="BI519" t="s">
        <v>69</v>
      </c>
      <c r="BJ519" t="s">
        <v>4623</v>
      </c>
      <c r="BK519">
        <v>19079581</v>
      </c>
      <c r="BL519" t="s">
        <v>88</v>
      </c>
      <c r="BM519" t="s">
        <v>69</v>
      </c>
      <c r="BN519" t="s">
        <v>69</v>
      </c>
      <c r="BO519" t="s">
        <v>69</v>
      </c>
      <c r="BP519" t="s">
        <v>69</v>
      </c>
    </row>
    <row r="520" spans="1:68" x14ac:dyDescent="0.25">
      <c r="A520" t="s">
        <v>67</v>
      </c>
      <c r="B520" t="s">
        <v>4624</v>
      </c>
      <c r="C520" t="s">
        <v>69</v>
      </c>
      <c r="D520" t="s">
        <v>69</v>
      </c>
      <c r="E520" t="s">
        <v>69</v>
      </c>
      <c r="F520" t="s">
        <v>4625</v>
      </c>
      <c r="G520" t="s">
        <v>69</v>
      </c>
      <c r="H520" t="s">
        <v>69</v>
      </c>
      <c r="I520" t="s">
        <v>4626</v>
      </c>
      <c r="J520" t="s">
        <v>72</v>
      </c>
      <c r="K520" t="s">
        <v>69</v>
      </c>
      <c r="L520" t="s">
        <v>69</v>
      </c>
      <c r="M520" t="s">
        <v>69</v>
      </c>
      <c r="N520" t="s">
        <v>69</v>
      </c>
      <c r="O520" t="s">
        <v>69</v>
      </c>
      <c r="P520" t="s">
        <v>69</v>
      </c>
      <c r="Q520" t="s">
        <v>69</v>
      </c>
      <c r="R520" t="s">
        <v>69</v>
      </c>
      <c r="S520" t="s">
        <v>69</v>
      </c>
      <c r="T520" t="s">
        <v>4627</v>
      </c>
      <c r="U520" t="s">
        <v>4628</v>
      </c>
      <c r="V520" t="s">
        <v>69</v>
      </c>
      <c r="W520" t="s">
        <v>69</v>
      </c>
      <c r="X520" t="s">
        <v>69</v>
      </c>
      <c r="Y520" t="s">
        <v>69</v>
      </c>
      <c r="Z520" t="s">
        <v>4629</v>
      </c>
      <c r="AA520" t="s">
        <v>4630</v>
      </c>
      <c r="AB520" t="s">
        <v>69</v>
      </c>
      <c r="AC520" t="s">
        <v>69</v>
      </c>
      <c r="AD520" t="s">
        <v>69</v>
      </c>
      <c r="AE520" t="s">
        <v>69</v>
      </c>
      <c r="AF520">
        <v>43</v>
      </c>
      <c r="AG520">
        <v>43</v>
      </c>
      <c r="AH520" t="s">
        <v>69</v>
      </c>
      <c r="AI520" t="s">
        <v>69</v>
      </c>
      <c r="AJ520" t="s">
        <v>69</v>
      </c>
      <c r="AK520" t="s">
        <v>69</v>
      </c>
      <c r="AL520" t="s">
        <v>69</v>
      </c>
      <c r="AM520" t="s">
        <v>69</v>
      </c>
      <c r="AN520" t="s">
        <v>69</v>
      </c>
      <c r="AO520" t="s">
        <v>69</v>
      </c>
      <c r="AP520" t="s">
        <v>69</v>
      </c>
      <c r="AQ520" t="s">
        <v>69</v>
      </c>
      <c r="AR520" t="s">
        <v>240</v>
      </c>
      <c r="AS520">
        <v>2008</v>
      </c>
      <c r="AT520">
        <v>17</v>
      </c>
      <c r="AU520">
        <v>22</v>
      </c>
      <c r="AV520" t="s">
        <v>69</v>
      </c>
      <c r="AW520" t="s">
        <v>69</v>
      </c>
      <c r="AX520" t="s">
        <v>69</v>
      </c>
      <c r="AY520" t="s">
        <v>69</v>
      </c>
      <c r="AZ520">
        <v>4845</v>
      </c>
      <c r="BA520">
        <v>4858</v>
      </c>
      <c r="BB520" t="s">
        <v>69</v>
      </c>
      <c r="BC520" t="s">
        <v>4631</v>
      </c>
      <c r="BD520" t="s">
        <v>69</v>
      </c>
      <c r="BE520" t="s">
        <v>69</v>
      </c>
      <c r="BF520" t="s">
        <v>69</v>
      </c>
      <c r="BG520" t="s">
        <v>69</v>
      </c>
      <c r="BH520" t="s">
        <v>69</v>
      </c>
      <c r="BI520" t="s">
        <v>69</v>
      </c>
      <c r="BJ520" t="s">
        <v>4632</v>
      </c>
      <c r="BK520">
        <v>19140976</v>
      </c>
      <c r="BL520" t="s">
        <v>69</v>
      </c>
      <c r="BM520" t="s">
        <v>69</v>
      </c>
      <c r="BN520" t="s">
        <v>69</v>
      </c>
      <c r="BO520" t="s">
        <v>69</v>
      </c>
      <c r="BP520" t="s">
        <v>69</v>
      </c>
    </row>
    <row r="521" spans="1:68" x14ac:dyDescent="0.25">
      <c r="A521" t="s">
        <v>67</v>
      </c>
      <c r="B521" t="s">
        <v>4633</v>
      </c>
      <c r="C521" t="s">
        <v>69</v>
      </c>
      <c r="D521" t="s">
        <v>69</v>
      </c>
      <c r="E521" t="s">
        <v>69</v>
      </c>
      <c r="F521" t="s">
        <v>4634</v>
      </c>
      <c r="G521" t="s">
        <v>69</v>
      </c>
      <c r="H521" t="s">
        <v>69</v>
      </c>
      <c r="I521" t="s">
        <v>4635</v>
      </c>
      <c r="J521" t="s">
        <v>72</v>
      </c>
      <c r="K521" t="s">
        <v>69</v>
      </c>
      <c r="L521" t="s">
        <v>69</v>
      </c>
      <c r="M521" t="s">
        <v>69</v>
      </c>
      <c r="N521" t="s">
        <v>69</v>
      </c>
      <c r="O521" t="s">
        <v>69</v>
      </c>
      <c r="P521" t="s">
        <v>69</v>
      </c>
      <c r="Q521" t="s">
        <v>69</v>
      </c>
      <c r="R521" t="s">
        <v>69</v>
      </c>
      <c r="S521" t="s">
        <v>69</v>
      </c>
      <c r="T521" t="s">
        <v>4636</v>
      </c>
      <c r="U521" t="s">
        <v>4637</v>
      </c>
      <c r="V521" t="s">
        <v>69</v>
      </c>
      <c r="W521" t="s">
        <v>69</v>
      </c>
      <c r="X521" t="s">
        <v>69</v>
      </c>
      <c r="Y521" t="s">
        <v>69</v>
      </c>
      <c r="Z521" t="s">
        <v>69</v>
      </c>
      <c r="AA521" t="s">
        <v>4638</v>
      </c>
      <c r="AB521" t="s">
        <v>69</v>
      </c>
      <c r="AC521" t="s">
        <v>69</v>
      </c>
      <c r="AD521" t="s">
        <v>69</v>
      </c>
      <c r="AE521" t="s">
        <v>69</v>
      </c>
      <c r="AF521">
        <v>39</v>
      </c>
      <c r="AG521">
        <v>40</v>
      </c>
      <c r="AH521" t="s">
        <v>69</v>
      </c>
      <c r="AI521" t="s">
        <v>69</v>
      </c>
      <c r="AJ521" t="s">
        <v>69</v>
      </c>
      <c r="AK521" t="s">
        <v>69</v>
      </c>
      <c r="AL521" t="s">
        <v>69</v>
      </c>
      <c r="AM521" t="s">
        <v>69</v>
      </c>
      <c r="AN521" t="s">
        <v>69</v>
      </c>
      <c r="AO521" t="s">
        <v>69</v>
      </c>
      <c r="AP521" t="s">
        <v>69</v>
      </c>
      <c r="AQ521" t="s">
        <v>69</v>
      </c>
      <c r="AR521" t="s">
        <v>240</v>
      </c>
      <c r="AS521">
        <v>2008</v>
      </c>
      <c r="AT521">
        <v>17</v>
      </c>
      <c r="AU521">
        <v>22</v>
      </c>
      <c r="AV521" t="s">
        <v>69</v>
      </c>
      <c r="AW521" t="s">
        <v>69</v>
      </c>
      <c r="AX521" t="s">
        <v>69</v>
      </c>
      <c r="AY521" t="s">
        <v>69</v>
      </c>
      <c r="AZ521">
        <v>4859</v>
      </c>
      <c r="BA521">
        <v>4873</v>
      </c>
      <c r="BB521" t="s">
        <v>69</v>
      </c>
      <c r="BC521" t="s">
        <v>4639</v>
      </c>
      <c r="BD521" t="s">
        <v>69</v>
      </c>
      <c r="BE521" t="s">
        <v>69</v>
      </c>
      <c r="BF521" t="s">
        <v>69</v>
      </c>
      <c r="BG521" t="s">
        <v>69</v>
      </c>
      <c r="BH521" t="s">
        <v>69</v>
      </c>
      <c r="BI521" t="s">
        <v>69</v>
      </c>
      <c r="BJ521" t="s">
        <v>4640</v>
      </c>
      <c r="BK521">
        <v>19140977</v>
      </c>
      <c r="BL521" t="s">
        <v>69</v>
      </c>
      <c r="BM521" t="s">
        <v>69</v>
      </c>
      <c r="BN521" t="s">
        <v>69</v>
      </c>
      <c r="BO521" t="s">
        <v>69</v>
      </c>
      <c r="BP521" t="s">
        <v>69</v>
      </c>
    </row>
    <row r="522" spans="1:68" x14ac:dyDescent="0.25">
      <c r="A522" t="s">
        <v>67</v>
      </c>
      <c r="B522" t="s">
        <v>4521</v>
      </c>
      <c r="C522" t="s">
        <v>69</v>
      </c>
      <c r="D522" t="s">
        <v>69</v>
      </c>
      <c r="E522" t="s">
        <v>69</v>
      </c>
      <c r="F522" t="s">
        <v>4522</v>
      </c>
      <c r="G522" t="s">
        <v>69</v>
      </c>
      <c r="H522" t="s">
        <v>69</v>
      </c>
      <c r="I522" t="s">
        <v>4641</v>
      </c>
      <c r="J522" t="s">
        <v>386</v>
      </c>
      <c r="K522" t="s">
        <v>69</v>
      </c>
      <c r="L522" t="s">
        <v>69</v>
      </c>
      <c r="M522" t="s">
        <v>69</v>
      </c>
      <c r="N522" t="s">
        <v>69</v>
      </c>
      <c r="O522" t="s">
        <v>69</v>
      </c>
      <c r="P522" t="s">
        <v>69</v>
      </c>
      <c r="Q522" t="s">
        <v>69</v>
      </c>
      <c r="R522" t="s">
        <v>69</v>
      </c>
      <c r="S522" t="s">
        <v>69</v>
      </c>
      <c r="T522" t="s">
        <v>4642</v>
      </c>
      <c r="U522" t="s">
        <v>4643</v>
      </c>
      <c r="V522" t="s">
        <v>69</v>
      </c>
      <c r="W522" t="s">
        <v>69</v>
      </c>
      <c r="X522" t="s">
        <v>69</v>
      </c>
      <c r="Y522" t="s">
        <v>69</v>
      </c>
      <c r="Z522" t="s">
        <v>2680</v>
      </c>
      <c r="AA522" t="s">
        <v>2681</v>
      </c>
      <c r="AB522" t="s">
        <v>69</v>
      </c>
      <c r="AC522" t="s">
        <v>69</v>
      </c>
      <c r="AD522" t="s">
        <v>69</v>
      </c>
      <c r="AE522" t="s">
        <v>69</v>
      </c>
      <c r="AF522">
        <v>113</v>
      </c>
      <c r="AG522">
        <v>115</v>
      </c>
      <c r="AH522" t="s">
        <v>69</v>
      </c>
      <c r="AI522" t="s">
        <v>69</v>
      </c>
      <c r="AJ522" t="s">
        <v>69</v>
      </c>
      <c r="AK522" t="s">
        <v>69</v>
      </c>
      <c r="AL522" t="s">
        <v>69</v>
      </c>
      <c r="AM522" t="s">
        <v>69</v>
      </c>
      <c r="AN522" t="s">
        <v>69</v>
      </c>
      <c r="AO522" t="s">
        <v>69</v>
      </c>
      <c r="AP522" t="s">
        <v>69</v>
      </c>
      <c r="AQ522" t="s">
        <v>69</v>
      </c>
      <c r="AR522" t="s">
        <v>168</v>
      </c>
      <c r="AS522">
        <v>2008</v>
      </c>
      <c r="AT522">
        <v>62</v>
      </c>
      <c r="AU522">
        <v>10</v>
      </c>
      <c r="AV522" t="s">
        <v>69</v>
      </c>
      <c r="AW522" t="s">
        <v>69</v>
      </c>
      <c r="AX522" t="s">
        <v>69</v>
      </c>
      <c r="AY522" t="s">
        <v>69</v>
      </c>
      <c r="AZ522">
        <v>2600</v>
      </c>
      <c r="BA522">
        <v>2615</v>
      </c>
      <c r="BB522" t="s">
        <v>69</v>
      </c>
      <c r="BC522" t="s">
        <v>4644</v>
      </c>
      <c r="BD522" t="s">
        <v>69</v>
      </c>
      <c r="BE522" t="s">
        <v>69</v>
      </c>
      <c r="BF522" t="s">
        <v>69</v>
      </c>
      <c r="BG522" t="s">
        <v>69</v>
      </c>
      <c r="BH522" t="s">
        <v>69</v>
      </c>
      <c r="BI522" t="s">
        <v>69</v>
      </c>
      <c r="BJ522" t="s">
        <v>4645</v>
      </c>
      <c r="BK522">
        <v>18691261</v>
      </c>
      <c r="BL522" t="s">
        <v>524</v>
      </c>
      <c r="BM522" t="s">
        <v>69</v>
      </c>
      <c r="BN522" t="s">
        <v>69</v>
      </c>
      <c r="BO522" t="s">
        <v>69</v>
      </c>
      <c r="BP522" t="s">
        <v>69</v>
      </c>
    </row>
    <row r="523" spans="1:68" x14ac:dyDescent="0.25">
      <c r="A523" t="s">
        <v>67</v>
      </c>
      <c r="B523" t="s">
        <v>4646</v>
      </c>
      <c r="C523" t="s">
        <v>69</v>
      </c>
      <c r="D523" t="s">
        <v>69</v>
      </c>
      <c r="E523" t="s">
        <v>69</v>
      </c>
      <c r="F523" t="s">
        <v>4647</v>
      </c>
      <c r="G523" t="s">
        <v>69</v>
      </c>
      <c r="H523" t="s">
        <v>69</v>
      </c>
      <c r="I523" t="s">
        <v>4648</v>
      </c>
      <c r="J523" t="s">
        <v>416</v>
      </c>
      <c r="K523" t="s">
        <v>69</v>
      </c>
      <c r="L523" t="s">
        <v>69</v>
      </c>
      <c r="M523" t="s">
        <v>69</v>
      </c>
      <c r="N523" t="s">
        <v>69</v>
      </c>
      <c r="O523" t="s">
        <v>69</v>
      </c>
      <c r="P523" t="s">
        <v>69</v>
      </c>
      <c r="Q523" t="s">
        <v>69</v>
      </c>
      <c r="R523" t="s">
        <v>69</v>
      </c>
      <c r="S523" t="s">
        <v>69</v>
      </c>
      <c r="T523" t="s">
        <v>4649</v>
      </c>
      <c r="U523" t="s">
        <v>4650</v>
      </c>
      <c r="V523" t="s">
        <v>69</v>
      </c>
      <c r="W523" t="s">
        <v>69</v>
      </c>
      <c r="X523" t="s">
        <v>69</v>
      </c>
      <c r="Y523" t="s">
        <v>69</v>
      </c>
      <c r="Z523" t="s">
        <v>4651</v>
      </c>
      <c r="AA523" t="s">
        <v>69</v>
      </c>
      <c r="AB523" t="s">
        <v>69</v>
      </c>
      <c r="AC523" t="s">
        <v>69</v>
      </c>
      <c r="AD523" t="s">
        <v>69</v>
      </c>
      <c r="AE523" t="s">
        <v>69</v>
      </c>
      <c r="AF523">
        <v>109</v>
      </c>
      <c r="AG523">
        <v>112</v>
      </c>
      <c r="AH523" t="s">
        <v>69</v>
      </c>
      <c r="AI523" t="s">
        <v>69</v>
      </c>
      <c r="AJ523" t="s">
        <v>69</v>
      </c>
      <c r="AK523" t="s">
        <v>69</v>
      </c>
      <c r="AL523" t="s">
        <v>69</v>
      </c>
      <c r="AM523" t="s">
        <v>69</v>
      </c>
      <c r="AN523" t="s">
        <v>69</v>
      </c>
      <c r="AO523" t="s">
        <v>69</v>
      </c>
      <c r="AP523" t="s">
        <v>69</v>
      </c>
      <c r="AQ523" t="s">
        <v>69</v>
      </c>
      <c r="AR523" t="s">
        <v>198</v>
      </c>
      <c r="AS523">
        <v>2008</v>
      </c>
      <c r="AT523">
        <v>25</v>
      </c>
      <c r="AU523">
        <v>9</v>
      </c>
      <c r="AV523" t="s">
        <v>69</v>
      </c>
      <c r="AW523" t="s">
        <v>69</v>
      </c>
      <c r="AX523" t="s">
        <v>69</v>
      </c>
      <c r="AY523" t="s">
        <v>69</v>
      </c>
      <c r="AZ523">
        <v>1979</v>
      </c>
      <c r="BA523">
        <v>1994</v>
      </c>
      <c r="BB523" t="s">
        <v>69</v>
      </c>
      <c r="BC523" t="s">
        <v>4652</v>
      </c>
      <c r="BD523" t="s">
        <v>69</v>
      </c>
      <c r="BE523" t="s">
        <v>69</v>
      </c>
      <c r="BF523" t="s">
        <v>69</v>
      </c>
      <c r="BG523" t="s">
        <v>69</v>
      </c>
      <c r="BH523" t="s">
        <v>69</v>
      </c>
      <c r="BI523" t="s">
        <v>69</v>
      </c>
      <c r="BJ523" t="s">
        <v>4653</v>
      </c>
      <c r="BK523">
        <v>18603620</v>
      </c>
      <c r="BL523" t="s">
        <v>4654</v>
      </c>
      <c r="BM523" t="s">
        <v>69</v>
      </c>
      <c r="BN523" t="s">
        <v>69</v>
      </c>
      <c r="BO523" t="s">
        <v>69</v>
      </c>
      <c r="BP523" t="s">
        <v>69</v>
      </c>
    </row>
    <row r="524" spans="1:68" x14ac:dyDescent="0.25">
      <c r="A524" t="s">
        <v>67</v>
      </c>
      <c r="B524" t="s">
        <v>4655</v>
      </c>
      <c r="C524" t="s">
        <v>69</v>
      </c>
      <c r="D524" t="s">
        <v>69</v>
      </c>
      <c r="E524" t="s">
        <v>69</v>
      </c>
      <c r="F524" t="s">
        <v>4656</v>
      </c>
      <c r="G524" t="s">
        <v>69</v>
      </c>
      <c r="H524" t="s">
        <v>69</v>
      </c>
      <c r="I524" t="s">
        <v>4657</v>
      </c>
      <c r="J524" t="s">
        <v>72</v>
      </c>
      <c r="K524" t="s">
        <v>69</v>
      </c>
      <c r="L524" t="s">
        <v>69</v>
      </c>
      <c r="M524" t="s">
        <v>69</v>
      </c>
      <c r="N524" t="s">
        <v>69</v>
      </c>
      <c r="O524" t="s">
        <v>69</v>
      </c>
      <c r="P524" t="s">
        <v>69</v>
      </c>
      <c r="Q524" t="s">
        <v>69</v>
      </c>
      <c r="R524" t="s">
        <v>69</v>
      </c>
      <c r="S524" t="s">
        <v>69</v>
      </c>
      <c r="T524" t="s">
        <v>4658</v>
      </c>
      <c r="U524" t="s">
        <v>4659</v>
      </c>
      <c r="V524" t="s">
        <v>69</v>
      </c>
      <c r="W524" t="s">
        <v>69</v>
      </c>
      <c r="X524" t="s">
        <v>69</v>
      </c>
      <c r="Y524" t="s">
        <v>69</v>
      </c>
      <c r="Z524" t="s">
        <v>4660</v>
      </c>
      <c r="AA524" t="s">
        <v>4661</v>
      </c>
      <c r="AB524" t="s">
        <v>69</v>
      </c>
      <c r="AC524" t="s">
        <v>69</v>
      </c>
      <c r="AD524" t="s">
        <v>69</v>
      </c>
      <c r="AE524" t="s">
        <v>69</v>
      </c>
      <c r="AF524">
        <v>34</v>
      </c>
      <c r="AG524">
        <v>34</v>
      </c>
      <c r="AH524" t="s">
        <v>69</v>
      </c>
      <c r="AI524" t="s">
        <v>69</v>
      </c>
      <c r="AJ524" t="s">
        <v>69</v>
      </c>
      <c r="AK524" t="s">
        <v>69</v>
      </c>
      <c r="AL524" t="s">
        <v>69</v>
      </c>
      <c r="AM524" t="s">
        <v>69</v>
      </c>
      <c r="AN524" t="s">
        <v>69</v>
      </c>
      <c r="AO524" t="s">
        <v>69</v>
      </c>
      <c r="AP524" t="s">
        <v>69</v>
      </c>
      <c r="AQ524" t="s">
        <v>69</v>
      </c>
      <c r="AR524" t="s">
        <v>229</v>
      </c>
      <c r="AS524">
        <v>2008</v>
      </c>
      <c r="AT524">
        <v>17</v>
      </c>
      <c r="AU524">
        <v>15</v>
      </c>
      <c r="AV524" t="s">
        <v>69</v>
      </c>
      <c r="AW524" t="s">
        <v>69</v>
      </c>
      <c r="AX524" t="s">
        <v>69</v>
      </c>
      <c r="AY524" t="s">
        <v>69</v>
      </c>
      <c r="AZ524">
        <v>3528</v>
      </c>
      <c r="BA524">
        <v>3540</v>
      </c>
      <c r="BB524" t="s">
        <v>69</v>
      </c>
      <c r="BC524" t="s">
        <v>4662</v>
      </c>
      <c r="BD524" t="s">
        <v>69</v>
      </c>
      <c r="BE524" t="s">
        <v>69</v>
      </c>
      <c r="BF524" t="s">
        <v>69</v>
      </c>
      <c r="BG524" t="s">
        <v>69</v>
      </c>
      <c r="BH524" t="s">
        <v>69</v>
      </c>
      <c r="BI524" t="s">
        <v>69</v>
      </c>
      <c r="BJ524" t="s">
        <v>4663</v>
      </c>
      <c r="BK524">
        <v>19160480</v>
      </c>
      <c r="BL524" t="s">
        <v>69</v>
      </c>
      <c r="BM524" t="s">
        <v>69</v>
      </c>
      <c r="BN524" t="s">
        <v>69</v>
      </c>
      <c r="BO524" t="s">
        <v>69</v>
      </c>
      <c r="BP524" t="s">
        <v>69</v>
      </c>
    </row>
    <row r="525" spans="1:68" x14ac:dyDescent="0.25">
      <c r="A525" t="s">
        <v>67</v>
      </c>
      <c r="B525" t="s">
        <v>4664</v>
      </c>
      <c r="C525" t="s">
        <v>69</v>
      </c>
      <c r="D525" t="s">
        <v>69</v>
      </c>
      <c r="E525" t="s">
        <v>69</v>
      </c>
      <c r="F525" t="s">
        <v>4665</v>
      </c>
      <c r="G525" t="s">
        <v>69</v>
      </c>
      <c r="H525" t="s">
        <v>69</v>
      </c>
      <c r="I525" t="s">
        <v>4666</v>
      </c>
      <c r="J525" t="s">
        <v>1168</v>
      </c>
      <c r="K525" t="s">
        <v>69</v>
      </c>
      <c r="L525" t="s">
        <v>69</v>
      </c>
      <c r="M525" t="s">
        <v>69</v>
      </c>
      <c r="N525" t="s">
        <v>69</v>
      </c>
      <c r="O525" t="s">
        <v>69</v>
      </c>
      <c r="P525" t="s">
        <v>69</v>
      </c>
      <c r="Q525" t="s">
        <v>69</v>
      </c>
      <c r="R525" t="s">
        <v>69</v>
      </c>
      <c r="S525" t="s">
        <v>69</v>
      </c>
      <c r="T525" t="s">
        <v>69</v>
      </c>
      <c r="U525" t="s">
        <v>4667</v>
      </c>
      <c r="V525" t="s">
        <v>69</v>
      </c>
      <c r="W525" t="s">
        <v>69</v>
      </c>
      <c r="X525" t="s">
        <v>69</v>
      </c>
      <c r="Y525" t="s">
        <v>69</v>
      </c>
      <c r="Z525" t="s">
        <v>69</v>
      </c>
      <c r="AA525" t="s">
        <v>69</v>
      </c>
      <c r="AB525" t="s">
        <v>69</v>
      </c>
      <c r="AC525" t="s">
        <v>69</v>
      </c>
      <c r="AD525" t="s">
        <v>69</v>
      </c>
      <c r="AE525" t="s">
        <v>69</v>
      </c>
      <c r="AF525">
        <v>52</v>
      </c>
      <c r="AG525">
        <v>53</v>
      </c>
      <c r="AH525" t="s">
        <v>69</v>
      </c>
      <c r="AI525" t="s">
        <v>69</v>
      </c>
      <c r="AJ525" t="s">
        <v>69</v>
      </c>
      <c r="AK525" t="s">
        <v>69</v>
      </c>
      <c r="AL525" t="s">
        <v>69</v>
      </c>
      <c r="AM525" t="s">
        <v>69</v>
      </c>
      <c r="AN525" t="s">
        <v>69</v>
      </c>
      <c r="AO525" t="s">
        <v>69</v>
      </c>
      <c r="AP525" t="s">
        <v>69</v>
      </c>
      <c r="AQ525" t="s">
        <v>69</v>
      </c>
      <c r="AR525" t="s">
        <v>306</v>
      </c>
      <c r="AS525">
        <v>2008</v>
      </c>
      <c r="AT525">
        <v>179</v>
      </c>
      <c r="AU525">
        <v>3</v>
      </c>
      <c r="AV525" t="s">
        <v>69</v>
      </c>
      <c r="AW525" t="s">
        <v>69</v>
      </c>
      <c r="AX525" t="s">
        <v>69</v>
      </c>
      <c r="AY525" t="s">
        <v>69</v>
      </c>
      <c r="AZ525">
        <v>1713</v>
      </c>
      <c r="BA525">
        <v>1720</v>
      </c>
      <c r="BB525" t="s">
        <v>69</v>
      </c>
      <c r="BC525" t="s">
        <v>4668</v>
      </c>
      <c r="BD525" t="s">
        <v>69</v>
      </c>
      <c r="BE525" t="s">
        <v>69</v>
      </c>
      <c r="BF525" t="s">
        <v>69</v>
      </c>
      <c r="BG525" t="s">
        <v>69</v>
      </c>
      <c r="BH525" t="s">
        <v>69</v>
      </c>
      <c r="BI525" t="s">
        <v>69</v>
      </c>
      <c r="BJ525" t="s">
        <v>4669</v>
      </c>
      <c r="BK525">
        <v>18562650</v>
      </c>
      <c r="BL525" t="s">
        <v>662</v>
      </c>
      <c r="BM525" t="s">
        <v>69</v>
      </c>
      <c r="BN525" t="s">
        <v>69</v>
      </c>
      <c r="BO525" t="s">
        <v>69</v>
      </c>
      <c r="BP525" t="s">
        <v>69</v>
      </c>
    </row>
    <row r="526" spans="1:68" x14ac:dyDescent="0.25">
      <c r="A526" t="s">
        <v>67</v>
      </c>
      <c r="B526" t="s">
        <v>4670</v>
      </c>
      <c r="C526" t="s">
        <v>69</v>
      </c>
      <c r="D526" t="s">
        <v>69</v>
      </c>
      <c r="E526" t="s">
        <v>69</v>
      </c>
      <c r="F526" t="s">
        <v>4671</v>
      </c>
      <c r="G526" t="s">
        <v>69</v>
      </c>
      <c r="H526" t="s">
        <v>4672</v>
      </c>
      <c r="I526" t="s">
        <v>4673</v>
      </c>
      <c r="J526" t="s">
        <v>416</v>
      </c>
      <c r="K526" t="s">
        <v>69</v>
      </c>
      <c r="L526" t="s">
        <v>69</v>
      </c>
      <c r="M526" t="s">
        <v>69</v>
      </c>
      <c r="N526" t="s">
        <v>69</v>
      </c>
      <c r="O526" t="s">
        <v>69</v>
      </c>
      <c r="P526" t="s">
        <v>69</v>
      </c>
      <c r="Q526" t="s">
        <v>69</v>
      </c>
      <c r="R526" t="s">
        <v>69</v>
      </c>
      <c r="S526" t="s">
        <v>69</v>
      </c>
      <c r="T526" t="s">
        <v>4674</v>
      </c>
      <c r="U526" t="s">
        <v>4675</v>
      </c>
      <c r="V526" t="s">
        <v>69</v>
      </c>
      <c r="W526" t="s">
        <v>69</v>
      </c>
      <c r="X526" t="s">
        <v>69</v>
      </c>
      <c r="Y526" t="s">
        <v>69</v>
      </c>
      <c r="Z526" t="s">
        <v>4676</v>
      </c>
      <c r="AA526" t="s">
        <v>4677</v>
      </c>
      <c r="AB526" t="s">
        <v>69</v>
      </c>
      <c r="AC526" t="s">
        <v>69</v>
      </c>
      <c r="AD526" t="s">
        <v>69</v>
      </c>
      <c r="AE526" t="s">
        <v>69</v>
      </c>
      <c r="AF526">
        <v>78</v>
      </c>
      <c r="AG526">
        <v>79</v>
      </c>
      <c r="AH526" t="s">
        <v>69</v>
      </c>
      <c r="AI526" t="s">
        <v>69</v>
      </c>
      <c r="AJ526" t="s">
        <v>69</v>
      </c>
      <c r="AK526" t="s">
        <v>69</v>
      </c>
      <c r="AL526" t="s">
        <v>69</v>
      </c>
      <c r="AM526" t="s">
        <v>69</v>
      </c>
      <c r="AN526" t="s">
        <v>69</v>
      </c>
      <c r="AO526" t="s">
        <v>69</v>
      </c>
      <c r="AP526" t="s">
        <v>69</v>
      </c>
      <c r="AQ526" t="s">
        <v>69</v>
      </c>
      <c r="AR526" t="s">
        <v>306</v>
      </c>
      <c r="AS526">
        <v>2008</v>
      </c>
      <c r="AT526">
        <v>25</v>
      </c>
      <c r="AU526">
        <v>7</v>
      </c>
      <c r="AV526" t="s">
        <v>69</v>
      </c>
      <c r="AW526" t="s">
        <v>69</v>
      </c>
      <c r="AX526" t="s">
        <v>69</v>
      </c>
      <c r="AY526" t="s">
        <v>69</v>
      </c>
      <c r="AZ526">
        <v>1488</v>
      </c>
      <c r="BA526">
        <v>1492</v>
      </c>
      <c r="BB526" t="s">
        <v>69</v>
      </c>
      <c r="BC526" t="s">
        <v>4678</v>
      </c>
      <c r="BD526" t="s">
        <v>69</v>
      </c>
      <c r="BE526" t="s">
        <v>69</v>
      </c>
      <c r="BF526" t="s">
        <v>69</v>
      </c>
      <c r="BG526" t="s">
        <v>69</v>
      </c>
      <c r="BH526" t="s">
        <v>69</v>
      </c>
      <c r="BI526" t="s">
        <v>69</v>
      </c>
      <c r="BJ526" t="s">
        <v>4679</v>
      </c>
      <c r="BK526">
        <v>18417484</v>
      </c>
      <c r="BL526" t="s">
        <v>524</v>
      </c>
      <c r="BM526" t="s">
        <v>69</v>
      </c>
      <c r="BN526" t="s">
        <v>69</v>
      </c>
      <c r="BO526" t="s">
        <v>69</v>
      </c>
      <c r="BP526" t="s">
        <v>69</v>
      </c>
    </row>
    <row r="527" spans="1:68" x14ac:dyDescent="0.25">
      <c r="A527" t="s">
        <v>67</v>
      </c>
      <c r="B527" t="s">
        <v>4680</v>
      </c>
      <c r="C527" t="s">
        <v>69</v>
      </c>
      <c r="D527" t="s">
        <v>69</v>
      </c>
      <c r="E527" t="s">
        <v>69</v>
      </c>
      <c r="F527" t="s">
        <v>4681</v>
      </c>
      <c r="G527" t="s">
        <v>69</v>
      </c>
      <c r="H527" t="s">
        <v>69</v>
      </c>
      <c r="I527" t="s">
        <v>4682</v>
      </c>
      <c r="J527" t="s">
        <v>236</v>
      </c>
      <c r="K527" t="s">
        <v>69</v>
      </c>
      <c r="L527" t="s">
        <v>69</v>
      </c>
      <c r="M527" t="s">
        <v>69</v>
      </c>
      <c r="N527" t="s">
        <v>69</v>
      </c>
      <c r="O527" t="s">
        <v>69</v>
      </c>
      <c r="P527" t="s">
        <v>69</v>
      </c>
      <c r="Q527" t="s">
        <v>69</v>
      </c>
      <c r="R527" t="s">
        <v>69</v>
      </c>
      <c r="S527" t="s">
        <v>69</v>
      </c>
      <c r="T527" t="s">
        <v>4683</v>
      </c>
      <c r="U527" t="s">
        <v>4684</v>
      </c>
      <c r="V527" t="s">
        <v>69</v>
      </c>
      <c r="W527" t="s">
        <v>69</v>
      </c>
      <c r="X527" t="s">
        <v>69</v>
      </c>
      <c r="Y527" t="s">
        <v>69</v>
      </c>
      <c r="Z527" t="s">
        <v>4685</v>
      </c>
      <c r="AA527" t="s">
        <v>4686</v>
      </c>
      <c r="AB527" t="s">
        <v>69</v>
      </c>
      <c r="AC527" t="s">
        <v>69</v>
      </c>
      <c r="AD527" t="s">
        <v>69</v>
      </c>
      <c r="AE527" t="s">
        <v>69</v>
      </c>
      <c r="AF527">
        <v>5</v>
      </c>
      <c r="AG527">
        <v>5</v>
      </c>
      <c r="AH527" t="s">
        <v>69</v>
      </c>
      <c r="AI527" t="s">
        <v>69</v>
      </c>
      <c r="AJ527" t="s">
        <v>69</v>
      </c>
      <c r="AK527" t="s">
        <v>69</v>
      </c>
      <c r="AL527" t="s">
        <v>69</v>
      </c>
      <c r="AM527" t="s">
        <v>69</v>
      </c>
      <c r="AN527" t="s">
        <v>69</v>
      </c>
      <c r="AO527" t="s">
        <v>69</v>
      </c>
      <c r="AP527" t="s">
        <v>69</v>
      </c>
      <c r="AQ527" t="s">
        <v>69</v>
      </c>
      <c r="AR527" t="s">
        <v>317</v>
      </c>
      <c r="AS527">
        <v>2008</v>
      </c>
      <c r="AT527">
        <v>100</v>
      </c>
      <c r="AU527">
        <v>6</v>
      </c>
      <c r="AV527" t="s">
        <v>69</v>
      </c>
      <c r="AW527" t="s">
        <v>69</v>
      </c>
      <c r="AX527" t="s">
        <v>69</v>
      </c>
      <c r="AY527" t="s">
        <v>69</v>
      </c>
      <c r="AZ527">
        <v>602</v>
      </c>
      <c r="BA527">
        <v>609</v>
      </c>
      <c r="BB527" t="s">
        <v>69</v>
      </c>
      <c r="BC527" t="s">
        <v>4687</v>
      </c>
      <c r="BD527" t="s">
        <v>69</v>
      </c>
      <c r="BE527" t="s">
        <v>69</v>
      </c>
      <c r="BF527" t="s">
        <v>69</v>
      </c>
      <c r="BG527" t="s">
        <v>69</v>
      </c>
      <c r="BH527" t="s">
        <v>69</v>
      </c>
      <c r="BI527" t="s">
        <v>69</v>
      </c>
      <c r="BJ527" t="s">
        <v>4688</v>
      </c>
      <c r="BK527">
        <v>18493260</v>
      </c>
      <c r="BL527" t="s">
        <v>640</v>
      </c>
      <c r="BM527" t="s">
        <v>69</v>
      </c>
      <c r="BN527" t="s">
        <v>69</v>
      </c>
      <c r="BO527" t="s">
        <v>69</v>
      </c>
      <c r="BP527" t="s">
        <v>69</v>
      </c>
    </row>
    <row r="528" spans="1:68" x14ac:dyDescent="0.25">
      <c r="A528" t="s">
        <v>67</v>
      </c>
      <c r="B528" t="s">
        <v>4689</v>
      </c>
      <c r="C528" t="s">
        <v>69</v>
      </c>
      <c r="D528" t="s">
        <v>69</v>
      </c>
      <c r="E528" t="s">
        <v>69</v>
      </c>
      <c r="F528" t="s">
        <v>4690</v>
      </c>
      <c r="G528" t="s">
        <v>69</v>
      </c>
      <c r="H528" t="s">
        <v>69</v>
      </c>
      <c r="I528" t="s">
        <v>4691</v>
      </c>
      <c r="J528" t="s">
        <v>348</v>
      </c>
      <c r="K528" t="s">
        <v>69</v>
      </c>
      <c r="L528" t="s">
        <v>69</v>
      </c>
      <c r="M528" t="s">
        <v>69</v>
      </c>
      <c r="N528" t="s">
        <v>69</v>
      </c>
      <c r="O528" t="s">
        <v>69</v>
      </c>
      <c r="P528" t="s">
        <v>69</v>
      </c>
      <c r="Q528" t="s">
        <v>69</v>
      </c>
      <c r="R528" t="s">
        <v>69</v>
      </c>
      <c r="S528" t="s">
        <v>69</v>
      </c>
      <c r="T528" t="s">
        <v>69</v>
      </c>
      <c r="U528" t="s">
        <v>4692</v>
      </c>
      <c r="V528" t="s">
        <v>69</v>
      </c>
      <c r="W528" t="s">
        <v>69</v>
      </c>
      <c r="X528" t="s">
        <v>69</v>
      </c>
      <c r="Y528" t="s">
        <v>69</v>
      </c>
      <c r="Z528" t="s">
        <v>4693</v>
      </c>
      <c r="AA528" t="s">
        <v>4694</v>
      </c>
      <c r="AB528" t="s">
        <v>69</v>
      </c>
      <c r="AC528" t="s">
        <v>69</v>
      </c>
      <c r="AD528" t="s">
        <v>69</v>
      </c>
      <c r="AE528" t="s">
        <v>69</v>
      </c>
      <c r="AF528">
        <v>29</v>
      </c>
      <c r="AG528">
        <v>29</v>
      </c>
      <c r="AH528" t="s">
        <v>69</v>
      </c>
      <c r="AI528" t="s">
        <v>69</v>
      </c>
      <c r="AJ528" t="s">
        <v>69</v>
      </c>
      <c r="AK528" t="s">
        <v>69</v>
      </c>
      <c r="AL528" t="s">
        <v>69</v>
      </c>
      <c r="AM528" t="s">
        <v>69</v>
      </c>
      <c r="AN528" t="s">
        <v>69</v>
      </c>
      <c r="AO528" t="s">
        <v>69</v>
      </c>
      <c r="AP528" t="s">
        <v>69</v>
      </c>
      <c r="AQ528" t="s">
        <v>69</v>
      </c>
      <c r="AR528" t="s">
        <v>4695</v>
      </c>
      <c r="AS528">
        <v>2008</v>
      </c>
      <c r="AT528">
        <v>8</v>
      </c>
      <c r="AU528" t="s">
        <v>69</v>
      </c>
      <c r="AV528" t="s">
        <v>69</v>
      </c>
      <c r="AW528" t="s">
        <v>69</v>
      </c>
      <c r="AX528" t="s">
        <v>69</v>
      </c>
      <c r="AY528" t="s">
        <v>69</v>
      </c>
      <c r="AZ528" t="s">
        <v>69</v>
      </c>
      <c r="BA528" t="s">
        <v>69</v>
      </c>
      <c r="BB528">
        <v>164</v>
      </c>
      <c r="BC528" t="s">
        <v>4696</v>
      </c>
      <c r="BD528" t="s">
        <v>69</v>
      </c>
      <c r="BE528" t="s">
        <v>69</v>
      </c>
      <c r="BF528" t="s">
        <v>69</v>
      </c>
      <c r="BG528" t="s">
        <v>69</v>
      </c>
      <c r="BH528" t="s">
        <v>69</v>
      </c>
      <c r="BI528" t="s">
        <v>69</v>
      </c>
      <c r="BJ528" t="s">
        <v>4697</v>
      </c>
      <c r="BK528">
        <v>18513403</v>
      </c>
      <c r="BL528" t="s">
        <v>88</v>
      </c>
      <c r="BM528" t="s">
        <v>69</v>
      </c>
      <c r="BN528" t="s">
        <v>69</v>
      </c>
      <c r="BO528" t="s">
        <v>69</v>
      </c>
      <c r="BP528" t="s">
        <v>69</v>
      </c>
    </row>
    <row r="529" spans="1:68" x14ac:dyDescent="0.25">
      <c r="A529" t="s">
        <v>67</v>
      </c>
      <c r="B529" t="s">
        <v>4698</v>
      </c>
      <c r="C529" t="s">
        <v>69</v>
      </c>
      <c r="D529" t="s">
        <v>69</v>
      </c>
      <c r="E529" t="s">
        <v>69</v>
      </c>
      <c r="F529" t="s">
        <v>4699</v>
      </c>
      <c r="G529" t="s">
        <v>69</v>
      </c>
      <c r="H529" t="s">
        <v>69</v>
      </c>
      <c r="I529" t="s">
        <v>4700</v>
      </c>
      <c r="J529" t="s">
        <v>348</v>
      </c>
      <c r="K529" t="s">
        <v>69</v>
      </c>
      <c r="L529" t="s">
        <v>69</v>
      </c>
      <c r="M529" t="s">
        <v>69</v>
      </c>
      <c r="N529" t="s">
        <v>69</v>
      </c>
      <c r="O529" t="s">
        <v>69</v>
      </c>
      <c r="P529" t="s">
        <v>69</v>
      </c>
      <c r="Q529" t="s">
        <v>69</v>
      </c>
      <c r="R529" t="s">
        <v>69</v>
      </c>
      <c r="S529" t="s">
        <v>69</v>
      </c>
      <c r="T529" t="s">
        <v>69</v>
      </c>
      <c r="U529" t="s">
        <v>4701</v>
      </c>
      <c r="V529" t="s">
        <v>69</v>
      </c>
      <c r="W529" t="s">
        <v>69</v>
      </c>
      <c r="X529" t="s">
        <v>69</v>
      </c>
      <c r="Y529" t="s">
        <v>69</v>
      </c>
      <c r="Z529" t="s">
        <v>4702</v>
      </c>
      <c r="AA529" t="s">
        <v>4703</v>
      </c>
      <c r="AB529" t="s">
        <v>69</v>
      </c>
      <c r="AC529" t="s">
        <v>69</v>
      </c>
      <c r="AD529" t="s">
        <v>69</v>
      </c>
      <c r="AE529" t="s">
        <v>69</v>
      </c>
      <c r="AF529">
        <v>21</v>
      </c>
      <c r="AG529">
        <v>22</v>
      </c>
      <c r="AH529" t="s">
        <v>69</v>
      </c>
      <c r="AI529" t="s">
        <v>69</v>
      </c>
      <c r="AJ529" t="s">
        <v>69</v>
      </c>
      <c r="AK529" t="s">
        <v>69</v>
      </c>
      <c r="AL529" t="s">
        <v>69</v>
      </c>
      <c r="AM529" t="s">
        <v>69</v>
      </c>
      <c r="AN529" t="s">
        <v>69</v>
      </c>
      <c r="AO529" t="s">
        <v>69</v>
      </c>
      <c r="AP529" t="s">
        <v>69</v>
      </c>
      <c r="AQ529" t="s">
        <v>69</v>
      </c>
      <c r="AR529" t="s">
        <v>4704</v>
      </c>
      <c r="AS529">
        <v>2008</v>
      </c>
      <c r="AT529">
        <v>8</v>
      </c>
      <c r="AU529" t="s">
        <v>69</v>
      </c>
      <c r="AV529" t="s">
        <v>69</v>
      </c>
      <c r="AW529" t="s">
        <v>69</v>
      </c>
      <c r="AX529" t="s">
        <v>69</v>
      </c>
      <c r="AY529" t="s">
        <v>69</v>
      </c>
      <c r="AZ529" t="s">
        <v>69</v>
      </c>
      <c r="BA529" t="s">
        <v>69</v>
      </c>
      <c r="BB529">
        <v>132</v>
      </c>
      <c r="BC529" t="s">
        <v>4705</v>
      </c>
      <c r="BD529" t="s">
        <v>69</v>
      </c>
      <c r="BE529" t="s">
        <v>69</v>
      </c>
      <c r="BF529" t="s">
        <v>69</v>
      </c>
      <c r="BG529" t="s">
        <v>69</v>
      </c>
      <c r="BH529" t="s">
        <v>69</v>
      </c>
      <c r="BI529" t="s">
        <v>69</v>
      </c>
      <c r="BJ529" t="s">
        <v>4706</v>
      </c>
      <c r="BK529">
        <v>18454858</v>
      </c>
      <c r="BL529" t="s">
        <v>88</v>
      </c>
      <c r="BM529" t="s">
        <v>69</v>
      </c>
      <c r="BN529" t="s">
        <v>69</v>
      </c>
      <c r="BO529" t="s">
        <v>69</v>
      </c>
      <c r="BP529" t="s">
        <v>69</v>
      </c>
    </row>
    <row r="530" spans="1:68" x14ac:dyDescent="0.25">
      <c r="A530" t="s">
        <v>67</v>
      </c>
      <c r="B530" t="s">
        <v>4707</v>
      </c>
      <c r="C530" t="s">
        <v>69</v>
      </c>
      <c r="D530" t="s">
        <v>69</v>
      </c>
      <c r="E530" t="s">
        <v>69</v>
      </c>
      <c r="F530" t="s">
        <v>4708</v>
      </c>
      <c r="G530" t="s">
        <v>69</v>
      </c>
      <c r="H530" t="s">
        <v>69</v>
      </c>
      <c r="I530" t="s">
        <v>4709</v>
      </c>
      <c r="J530" t="s">
        <v>72</v>
      </c>
      <c r="K530" t="s">
        <v>69</v>
      </c>
      <c r="L530" t="s">
        <v>69</v>
      </c>
      <c r="M530" t="s">
        <v>69</v>
      </c>
      <c r="N530" t="s">
        <v>69</v>
      </c>
      <c r="O530" t="s">
        <v>69</v>
      </c>
      <c r="P530" t="s">
        <v>69</v>
      </c>
      <c r="Q530" t="s">
        <v>69</v>
      </c>
      <c r="R530" t="s">
        <v>69</v>
      </c>
      <c r="S530" t="s">
        <v>69</v>
      </c>
      <c r="T530" t="s">
        <v>4710</v>
      </c>
      <c r="U530" t="s">
        <v>4711</v>
      </c>
      <c r="V530" t="s">
        <v>69</v>
      </c>
      <c r="W530" t="s">
        <v>69</v>
      </c>
      <c r="X530" t="s">
        <v>69</v>
      </c>
      <c r="Y530" t="s">
        <v>69</v>
      </c>
      <c r="Z530" t="s">
        <v>4712</v>
      </c>
      <c r="AA530" t="s">
        <v>4713</v>
      </c>
      <c r="AB530" t="s">
        <v>69</v>
      </c>
      <c r="AC530" t="s">
        <v>69</v>
      </c>
      <c r="AD530" t="s">
        <v>69</v>
      </c>
      <c r="AE530" t="s">
        <v>69</v>
      </c>
      <c r="AF530">
        <v>30</v>
      </c>
      <c r="AG530">
        <v>32</v>
      </c>
      <c r="AH530" t="s">
        <v>69</v>
      </c>
      <c r="AI530" t="s">
        <v>69</v>
      </c>
      <c r="AJ530" t="s">
        <v>69</v>
      </c>
      <c r="AK530" t="s">
        <v>69</v>
      </c>
      <c r="AL530" t="s">
        <v>69</v>
      </c>
      <c r="AM530" t="s">
        <v>69</v>
      </c>
      <c r="AN530" t="s">
        <v>69</v>
      </c>
      <c r="AO530" t="s">
        <v>69</v>
      </c>
      <c r="AP530" t="s">
        <v>69</v>
      </c>
      <c r="AQ530" t="s">
        <v>69</v>
      </c>
      <c r="AR530" t="s">
        <v>419</v>
      </c>
      <c r="AS530">
        <v>2008</v>
      </c>
      <c r="AT530">
        <v>17</v>
      </c>
      <c r="AU530">
        <v>8</v>
      </c>
      <c r="AV530" t="s">
        <v>69</v>
      </c>
      <c r="AW530" t="s">
        <v>69</v>
      </c>
      <c r="AX530" t="s">
        <v>69</v>
      </c>
      <c r="AY530" t="s">
        <v>69</v>
      </c>
      <c r="AZ530">
        <v>1983</v>
      </c>
      <c r="BA530">
        <v>1997</v>
      </c>
      <c r="BB530" t="s">
        <v>69</v>
      </c>
      <c r="BC530" t="s">
        <v>4714</v>
      </c>
      <c r="BD530" t="s">
        <v>69</v>
      </c>
      <c r="BE530" t="s">
        <v>69</v>
      </c>
      <c r="BF530" t="s">
        <v>69</v>
      </c>
      <c r="BG530" t="s">
        <v>69</v>
      </c>
      <c r="BH530" t="s">
        <v>69</v>
      </c>
      <c r="BI530" t="s">
        <v>69</v>
      </c>
      <c r="BJ530" t="s">
        <v>4715</v>
      </c>
      <c r="BK530">
        <v>18346123</v>
      </c>
      <c r="BL530" t="s">
        <v>69</v>
      </c>
      <c r="BM530" t="s">
        <v>69</v>
      </c>
      <c r="BN530" t="s">
        <v>69</v>
      </c>
      <c r="BO530" t="s">
        <v>69</v>
      </c>
      <c r="BP530" t="s">
        <v>69</v>
      </c>
    </row>
    <row r="531" spans="1:68" x14ac:dyDescent="0.25">
      <c r="A531" t="s">
        <v>67</v>
      </c>
      <c r="B531" t="s">
        <v>4716</v>
      </c>
      <c r="C531" t="s">
        <v>69</v>
      </c>
      <c r="D531" t="s">
        <v>69</v>
      </c>
      <c r="E531" t="s">
        <v>69</v>
      </c>
      <c r="F531" t="s">
        <v>4717</v>
      </c>
      <c r="G531" t="s">
        <v>69</v>
      </c>
      <c r="H531" t="s">
        <v>69</v>
      </c>
      <c r="I531" t="s">
        <v>4718</v>
      </c>
      <c r="J531" t="s">
        <v>1168</v>
      </c>
      <c r="K531" t="s">
        <v>69</v>
      </c>
      <c r="L531" t="s">
        <v>69</v>
      </c>
      <c r="M531" t="s">
        <v>69</v>
      </c>
      <c r="N531" t="s">
        <v>69</v>
      </c>
      <c r="O531" t="s">
        <v>69</v>
      </c>
      <c r="P531" t="s">
        <v>69</v>
      </c>
      <c r="Q531" t="s">
        <v>69</v>
      </c>
      <c r="R531" t="s">
        <v>69</v>
      </c>
      <c r="S531" t="s">
        <v>69</v>
      </c>
      <c r="T531" t="s">
        <v>69</v>
      </c>
      <c r="U531" t="s">
        <v>4719</v>
      </c>
      <c r="V531" t="s">
        <v>69</v>
      </c>
      <c r="W531" t="s">
        <v>69</v>
      </c>
      <c r="X531" t="s">
        <v>69</v>
      </c>
      <c r="Y531" t="s">
        <v>69</v>
      </c>
      <c r="Z531" t="s">
        <v>69</v>
      </c>
      <c r="AA531" t="s">
        <v>4720</v>
      </c>
      <c r="AB531" t="s">
        <v>69</v>
      </c>
      <c r="AC531" t="s">
        <v>69</v>
      </c>
      <c r="AD531" t="s">
        <v>69</v>
      </c>
      <c r="AE531" t="s">
        <v>69</v>
      </c>
      <c r="AF531">
        <v>31</v>
      </c>
      <c r="AG531">
        <v>31</v>
      </c>
      <c r="AH531" t="s">
        <v>69</v>
      </c>
      <c r="AI531" t="s">
        <v>69</v>
      </c>
      <c r="AJ531" t="s">
        <v>69</v>
      </c>
      <c r="AK531" t="s">
        <v>69</v>
      </c>
      <c r="AL531" t="s">
        <v>69</v>
      </c>
      <c r="AM531" t="s">
        <v>69</v>
      </c>
      <c r="AN531" t="s">
        <v>69</v>
      </c>
      <c r="AO531" t="s">
        <v>69</v>
      </c>
      <c r="AP531" t="s">
        <v>69</v>
      </c>
      <c r="AQ531" t="s">
        <v>69</v>
      </c>
      <c r="AR531" t="s">
        <v>448</v>
      </c>
      <c r="AS531">
        <v>2008</v>
      </c>
      <c r="AT531">
        <v>178</v>
      </c>
      <c r="AU531">
        <v>3</v>
      </c>
      <c r="AV531" t="s">
        <v>69</v>
      </c>
      <c r="AW531" t="s">
        <v>69</v>
      </c>
      <c r="AX531" t="s">
        <v>69</v>
      </c>
      <c r="AY531" t="s">
        <v>69</v>
      </c>
      <c r="AZ531">
        <v>1385</v>
      </c>
      <c r="BA531">
        <v>1398</v>
      </c>
      <c r="BB531" t="s">
        <v>69</v>
      </c>
      <c r="BC531" t="s">
        <v>4721</v>
      </c>
      <c r="BD531" t="s">
        <v>69</v>
      </c>
      <c r="BE531" t="s">
        <v>69</v>
      </c>
      <c r="BF531" t="s">
        <v>69</v>
      </c>
      <c r="BG531" t="s">
        <v>69</v>
      </c>
      <c r="BH531" t="s">
        <v>69</v>
      </c>
      <c r="BI531" t="s">
        <v>69</v>
      </c>
      <c r="BJ531" t="s">
        <v>4722</v>
      </c>
      <c r="BK531">
        <v>18245342</v>
      </c>
      <c r="BL531" t="s">
        <v>662</v>
      </c>
      <c r="BM531" t="s">
        <v>69</v>
      </c>
      <c r="BN531" t="s">
        <v>69</v>
      </c>
      <c r="BO531" t="s">
        <v>69</v>
      </c>
      <c r="BP531" t="s">
        <v>69</v>
      </c>
    </row>
    <row r="532" spans="1:68" x14ac:dyDescent="0.25">
      <c r="A532" t="s">
        <v>67</v>
      </c>
      <c r="B532" t="s">
        <v>4723</v>
      </c>
      <c r="C532" t="s">
        <v>69</v>
      </c>
      <c r="D532" t="s">
        <v>69</v>
      </c>
      <c r="E532" t="s">
        <v>69</v>
      </c>
      <c r="F532" t="s">
        <v>4724</v>
      </c>
      <c r="G532" t="s">
        <v>69</v>
      </c>
      <c r="H532" t="s">
        <v>69</v>
      </c>
      <c r="I532" t="s">
        <v>4725</v>
      </c>
      <c r="J532" t="s">
        <v>1168</v>
      </c>
      <c r="K532" t="s">
        <v>69</v>
      </c>
      <c r="L532" t="s">
        <v>69</v>
      </c>
      <c r="M532" t="s">
        <v>69</v>
      </c>
      <c r="N532" t="s">
        <v>69</v>
      </c>
      <c r="O532" t="s">
        <v>69</v>
      </c>
      <c r="P532" t="s">
        <v>69</v>
      </c>
      <c r="Q532" t="s">
        <v>69</v>
      </c>
      <c r="R532" t="s">
        <v>69</v>
      </c>
      <c r="S532" t="s">
        <v>69</v>
      </c>
      <c r="T532" t="s">
        <v>69</v>
      </c>
      <c r="U532" t="s">
        <v>4726</v>
      </c>
      <c r="V532" t="s">
        <v>69</v>
      </c>
      <c r="W532" t="s">
        <v>69</v>
      </c>
      <c r="X532" t="s">
        <v>69</v>
      </c>
      <c r="Y532" t="s">
        <v>69</v>
      </c>
      <c r="Z532" t="s">
        <v>4727</v>
      </c>
      <c r="AA532" t="s">
        <v>4728</v>
      </c>
      <c r="AB532" t="s">
        <v>69</v>
      </c>
      <c r="AC532" t="s">
        <v>69</v>
      </c>
      <c r="AD532" t="s">
        <v>69</v>
      </c>
      <c r="AE532" t="s">
        <v>69</v>
      </c>
      <c r="AF532">
        <v>20</v>
      </c>
      <c r="AG532">
        <v>21</v>
      </c>
      <c r="AH532" t="s">
        <v>69</v>
      </c>
      <c r="AI532" t="s">
        <v>69</v>
      </c>
      <c r="AJ532" t="s">
        <v>69</v>
      </c>
      <c r="AK532" t="s">
        <v>69</v>
      </c>
      <c r="AL532" t="s">
        <v>69</v>
      </c>
      <c r="AM532" t="s">
        <v>69</v>
      </c>
      <c r="AN532" t="s">
        <v>69</v>
      </c>
      <c r="AO532" t="s">
        <v>69</v>
      </c>
      <c r="AP532" t="s">
        <v>69</v>
      </c>
      <c r="AQ532" t="s">
        <v>69</v>
      </c>
      <c r="AR532" t="s">
        <v>448</v>
      </c>
      <c r="AS532">
        <v>2008</v>
      </c>
      <c r="AT532">
        <v>178</v>
      </c>
      <c r="AU532">
        <v>3</v>
      </c>
      <c r="AV532" t="s">
        <v>69</v>
      </c>
      <c r="AW532" t="s">
        <v>69</v>
      </c>
      <c r="AX532" t="s">
        <v>69</v>
      </c>
      <c r="AY532" t="s">
        <v>69</v>
      </c>
      <c r="AZ532">
        <v>1661</v>
      </c>
      <c r="BA532">
        <v>1672</v>
      </c>
      <c r="BB532" t="s">
        <v>69</v>
      </c>
      <c r="BC532" t="s">
        <v>4729</v>
      </c>
      <c r="BD532" t="s">
        <v>69</v>
      </c>
      <c r="BE532" t="s">
        <v>69</v>
      </c>
      <c r="BF532" t="s">
        <v>69</v>
      </c>
      <c r="BG532" t="s">
        <v>69</v>
      </c>
      <c r="BH532" t="s">
        <v>69</v>
      </c>
      <c r="BI532" t="s">
        <v>69</v>
      </c>
      <c r="BJ532" t="s">
        <v>4730</v>
      </c>
      <c r="BK532">
        <v>18245859</v>
      </c>
      <c r="BL532" t="s">
        <v>662</v>
      </c>
      <c r="BM532" t="s">
        <v>69</v>
      </c>
      <c r="BN532" t="s">
        <v>69</v>
      </c>
      <c r="BO532" t="s">
        <v>69</v>
      </c>
      <c r="BP532" t="s">
        <v>69</v>
      </c>
    </row>
    <row r="533" spans="1:68" x14ac:dyDescent="0.25">
      <c r="A533" t="s">
        <v>67</v>
      </c>
      <c r="B533" t="s">
        <v>4731</v>
      </c>
      <c r="C533" t="s">
        <v>69</v>
      </c>
      <c r="D533" t="s">
        <v>69</v>
      </c>
      <c r="E533" t="s">
        <v>69</v>
      </c>
      <c r="F533" t="s">
        <v>4732</v>
      </c>
      <c r="G533" t="s">
        <v>69</v>
      </c>
      <c r="H533" t="s">
        <v>69</v>
      </c>
      <c r="I533" t="s">
        <v>4733</v>
      </c>
      <c r="J533" t="s">
        <v>4734</v>
      </c>
      <c r="K533" t="s">
        <v>69</v>
      </c>
      <c r="L533" t="s">
        <v>69</v>
      </c>
      <c r="M533" t="s">
        <v>69</v>
      </c>
      <c r="N533" t="s">
        <v>69</v>
      </c>
      <c r="O533" t="s">
        <v>69</v>
      </c>
      <c r="P533" t="s">
        <v>69</v>
      </c>
      <c r="Q533" t="s">
        <v>69</v>
      </c>
      <c r="R533" t="s">
        <v>69</v>
      </c>
      <c r="S533" t="s">
        <v>69</v>
      </c>
      <c r="T533" t="s">
        <v>4735</v>
      </c>
      <c r="U533" t="s">
        <v>4736</v>
      </c>
      <c r="V533" t="s">
        <v>69</v>
      </c>
      <c r="W533" t="s">
        <v>69</v>
      </c>
      <c r="X533" t="s">
        <v>69</v>
      </c>
      <c r="Y533" t="s">
        <v>69</v>
      </c>
      <c r="Z533" t="s">
        <v>4737</v>
      </c>
      <c r="AA533" t="s">
        <v>4738</v>
      </c>
      <c r="AB533" t="s">
        <v>69</v>
      </c>
      <c r="AC533" t="s">
        <v>69</v>
      </c>
      <c r="AD533" t="s">
        <v>69</v>
      </c>
      <c r="AE533" t="s">
        <v>69</v>
      </c>
      <c r="AF533">
        <v>9</v>
      </c>
      <c r="AG533">
        <v>9</v>
      </c>
      <c r="AH533" t="s">
        <v>69</v>
      </c>
      <c r="AI533" t="s">
        <v>69</v>
      </c>
      <c r="AJ533" t="s">
        <v>69</v>
      </c>
      <c r="AK533" t="s">
        <v>69</v>
      </c>
      <c r="AL533" t="s">
        <v>69</v>
      </c>
      <c r="AM533" t="s">
        <v>69</v>
      </c>
      <c r="AN533" t="s">
        <v>69</v>
      </c>
      <c r="AO533" t="s">
        <v>69</v>
      </c>
      <c r="AP533" t="s">
        <v>69</v>
      </c>
      <c r="AQ533" t="s">
        <v>69</v>
      </c>
      <c r="AR533" t="s">
        <v>448</v>
      </c>
      <c r="AS533">
        <v>2008</v>
      </c>
      <c r="AT533">
        <v>66</v>
      </c>
      <c r="AU533">
        <v>3</v>
      </c>
      <c r="AV533" t="s">
        <v>69</v>
      </c>
      <c r="AW533" t="s">
        <v>69</v>
      </c>
      <c r="AX533" t="s">
        <v>69</v>
      </c>
      <c r="AY533" t="s">
        <v>69</v>
      </c>
      <c r="AZ533">
        <v>292</v>
      </c>
      <c r="BA533">
        <v>297</v>
      </c>
      <c r="BB533" t="s">
        <v>69</v>
      </c>
      <c r="BC533" t="s">
        <v>4739</v>
      </c>
      <c r="BD533" t="s">
        <v>69</v>
      </c>
      <c r="BE533" t="s">
        <v>69</v>
      </c>
      <c r="BF533" t="s">
        <v>69</v>
      </c>
      <c r="BG533" t="s">
        <v>69</v>
      </c>
      <c r="BH533" t="s">
        <v>69</v>
      </c>
      <c r="BI533" t="s">
        <v>69</v>
      </c>
      <c r="BJ533" t="s">
        <v>4740</v>
      </c>
      <c r="BK533">
        <v>18320258</v>
      </c>
      <c r="BL533" t="s">
        <v>551</v>
      </c>
      <c r="BM533" t="s">
        <v>69</v>
      </c>
      <c r="BN533" t="s">
        <v>69</v>
      </c>
      <c r="BO533" t="s">
        <v>69</v>
      </c>
      <c r="BP533" t="s">
        <v>69</v>
      </c>
    </row>
    <row r="534" spans="1:68" x14ac:dyDescent="0.25">
      <c r="A534" t="s">
        <v>67</v>
      </c>
      <c r="B534" t="s">
        <v>4741</v>
      </c>
      <c r="C534" t="s">
        <v>69</v>
      </c>
      <c r="D534" t="s">
        <v>69</v>
      </c>
      <c r="E534" t="s">
        <v>69</v>
      </c>
      <c r="F534" t="s">
        <v>4742</v>
      </c>
      <c r="G534" t="s">
        <v>69</v>
      </c>
      <c r="H534" t="s">
        <v>69</v>
      </c>
      <c r="I534" t="s">
        <v>4743</v>
      </c>
      <c r="J534" t="s">
        <v>72</v>
      </c>
      <c r="K534" t="s">
        <v>69</v>
      </c>
      <c r="L534" t="s">
        <v>69</v>
      </c>
      <c r="M534" t="s">
        <v>69</v>
      </c>
      <c r="N534" t="s">
        <v>69</v>
      </c>
      <c r="O534" t="s">
        <v>69</v>
      </c>
      <c r="P534" t="s">
        <v>69</v>
      </c>
      <c r="Q534" t="s">
        <v>69</v>
      </c>
      <c r="R534" t="s">
        <v>69</v>
      </c>
      <c r="S534" t="s">
        <v>69</v>
      </c>
      <c r="T534" t="s">
        <v>4744</v>
      </c>
      <c r="U534" t="s">
        <v>4745</v>
      </c>
      <c r="V534" t="s">
        <v>69</v>
      </c>
      <c r="W534" t="s">
        <v>69</v>
      </c>
      <c r="X534" t="s">
        <v>69</v>
      </c>
      <c r="Y534" t="s">
        <v>69</v>
      </c>
      <c r="Z534" t="s">
        <v>4746</v>
      </c>
      <c r="AA534" t="s">
        <v>4747</v>
      </c>
      <c r="AB534" t="s">
        <v>69</v>
      </c>
      <c r="AC534" t="s">
        <v>69</v>
      </c>
      <c r="AD534" t="s">
        <v>69</v>
      </c>
      <c r="AE534" t="s">
        <v>69</v>
      </c>
      <c r="AF534">
        <v>24</v>
      </c>
      <c r="AG534">
        <v>28</v>
      </c>
      <c r="AH534" t="s">
        <v>69</v>
      </c>
      <c r="AI534" t="s">
        <v>69</v>
      </c>
      <c r="AJ534" t="s">
        <v>69</v>
      </c>
      <c r="AK534" t="s">
        <v>69</v>
      </c>
      <c r="AL534" t="s">
        <v>69</v>
      </c>
      <c r="AM534" t="s">
        <v>69</v>
      </c>
      <c r="AN534" t="s">
        <v>69</v>
      </c>
      <c r="AO534" t="s">
        <v>69</v>
      </c>
      <c r="AP534" t="s">
        <v>69</v>
      </c>
      <c r="AQ534" t="s">
        <v>69</v>
      </c>
      <c r="AR534" t="s">
        <v>448</v>
      </c>
      <c r="AS534">
        <v>2008</v>
      </c>
      <c r="AT534">
        <v>17</v>
      </c>
      <c r="AU534">
        <v>5</v>
      </c>
      <c r="AV534" t="s">
        <v>69</v>
      </c>
      <c r="AW534" t="s">
        <v>69</v>
      </c>
      <c r="AX534" t="s">
        <v>69</v>
      </c>
      <c r="AY534" t="s">
        <v>69</v>
      </c>
      <c r="AZ534">
        <v>1211</v>
      </c>
      <c r="BA534">
        <v>1223</v>
      </c>
      <c r="BB534" t="s">
        <v>69</v>
      </c>
      <c r="BC534" t="s">
        <v>4748</v>
      </c>
      <c r="BD534" t="s">
        <v>69</v>
      </c>
      <c r="BE534" t="s">
        <v>69</v>
      </c>
      <c r="BF534" t="s">
        <v>69</v>
      </c>
      <c r="BG534" t="s">
        <v>69</v>
      </c>
      <c r="BH534" t="s">
        <v>69</v>
      </c>
      <c r="BI534" t="s">
        <v>69</v>
      </c>
      <c r="BJ534" t="s">
        <v>4749</v>
      </c>
      <c r="BK534">
        <v>18221273</v>
      </c>
      <c r="BL534" t="s">
        <v>69</v>
      </c>
      <c r="BM534" t="s">
        <v>69</v>
      </c>
      <c r="BN534" t="s">
        <v>69</v>
      </c>
      <c r="BO534" t="s">
        <v>69</v>
      </c>
      <c r="BP534" t="s">
        <v>69</v>
      </c>
    </row>
    <row r="535" spans="1:68" x14ac:dyDescent="0.25">
      <c r="A535" t="s">
        <v>67</v>
      </c>
      <c r="B535" t="s">
        <v>4750</v>
      </c>
      <c r="C535" t="s">
        <v>69</v>
      </c>
      <c r="D535" t="s">
        <v>69</v>
      </c>
      <c r="E535" t="s">
        <v>69</v>
      </c>
      <c r="F535" t="s">
        <v>4751</v>
      </c>
      <c r="G535" t="s">
        <v>69</v>
      </c>
      <c r="H535" t="s">
        <v>69</v>
      </c>
      <c r="I535" t="s">
        <v>4752</v>
      </c>
      <c r="J535" t="s">
        <v>1267</v>
      </c>
      <c r="K535" t="s">
        <v>69</v>
      </c>
      <c r="L535" t="s">
        <v>69</v>
      </c>
      <c r="M535" t="s">
        <v>69</v>
      </c>
      <c r="N535" t="s">
        <v>69</v>
      </c>
      <c r="O535" t="s">
        <v>69</v>
      </c>
      <c r="P535" t="s">
        <v>69</v>
      </c>
      <c r="Q535" t="s">
        <v>69</v>
      </c>
      <c r="R535" t="s">
        <v>69</v>
      </c>
      <c r="S535" t="s">
        <v>69</v>
      </c>
      <c r="T535" t="s">
        <v>69</v>
      </c>
      <c r="U535" t="s">
        <v>4753</v>
      </c>
      <c r="V535" t="s">
        <v>69</v>
      </c>
      <c r="W535" t="s">
        <v>69</v>
      </c>
      <c r="X535" t="s">
        <v>69</v>
      </c>
      <c r="Y535" t="s">
        <v>69</v>
      </c>
      <c r="Z535" t="s">
        <v>69</v>
      </c>
      <c r="AA535" t="s">
        <v>69</v>
      </c>
      <c r="AB535" t="s">
        <v>69</v>
      </c>
      <c r="AC535" t="s">
        <v>69</v>
      </c>
      <c r="AD535" t="s">
        <v>69</v>
      </c>
      <c r="AE535" t="s">
        <v>69</v>
      </c>
      <c r="AF535">
        <v>117</v>
      </c>
      <c r="AG535">
        <v>118</v>
      </c>
      <c r="AH535" t="s">
        <v>69</v>
      </c>
      <c r="AI535" t="s">
        <v>69</v>
      </c>
      <c r="AJ535" t="s">
        <v>69</v>
      </c>
      <c r="AK535" t="s">
        <v>69</v>
      </c>
      <c r="AL535" t="s">
        <v>69</v>
      </c>
      <c r="AM535" t="s">
        <v>69</v>
      </c>
      <c r="AN535" t="s">
        <v>69</v>
      </c>
      <c r="AO535" t="s">
        <v>69</v>
      </c>
      <c r="AP535" t="s">
        <v>69</v>
      </c>
      <c r="AQ535" t="s">
        <v>69</v>
      </c>
      <c r="AR535" t="s">
        <v>4754</v>
      </c>
      <c r="AS535">
        <v>2008</v>
      </c>
      <c r="AT535">
        <v>3</v>
      </c>
      <c r="AU535">
        <v>2</v>
      </c>
      <c r="AV535" t="s">
        <v>69</v>
      </c>
      <c r="AW535" t="s">
        <v>69</v>
      </c>
      <c r="AX535" t="s">
        <v>69</v>
      </c>
      <c r="AY535" t="s">
        <v>69</v>
      </c>
      <c r="AZ535" t="s">
        <v>69</v>
      </c>
      <c r="BA535" t="s">
        <v>69</v>
      </c>
      <c r="BB535" t="s">
        <v>4755</v>
      </c>
      <c r="BC535" t="s">
        <v>4756</v>
      </c>
      <c r="BD535" t="s">
        <v>69</v>
      </c>
      <c r="BE535" t="s">
        <v>69</v>
      </c>
      <c r="BF535" t="s">
        <v>69</v>
      </c>
      <c r="BG535" t="s">
        <v>69</v>
      </c>
      <c r="BH535" t="s">
        <v>69</v>
      </c>
      <c r="BI535" t="s">
        <v>69</v>
      </c>
      <c r="BJ535" t="s">
        <v>4757</v>
      </c>
      <c r="BK535">
        <v>18270583</v>
      </c>
      <c r="BL535" t="s">
        <v>88</v>
      </c>
      <c r="BM535" t="s">
        <v>69</v>
      </c>
      <c r="BN535" t="s">
        <v>69</v>
      </c>
      <c r="BO535" t="s">
        <v>69</v>
      </c>
      <c r="BP535" t="s">
        <v>69</v>
      </c>
    </row>
    <row r="536" spans="1:68" x14ac:dyDescent="0.25">
      <c r="A536" t="s">
        <v>67</v>
      </c>
      <c r="B536" t="s">
        <v>4758</v>
      </c>
      <c r="C536" t="s">
        <v>69</v>
      </c>
      <c r="D536" t="s">
        <v>69</v>
      </c>
      <c r="E536" t="s">
        <v>69</v>
      </c>
      <c r="F536" t="s">
        <v>4759</v>
      </c>
      <c r="G536" t="s">
        <v>69</v>
      </c>
      <c r="H536" t="s">
        <v>69</v>
      </c>
      <c r="I536" t="s">
        <v>4760</v>
      </c>
      <c r="J536" t="s">
        <v>416</v>
      </c>
      <c r="K536" t="s">
        <v>69</v>
      </c>
      <c r="L536" t="s">
        <v>69</v>
      </c>
      <c r="M536" t="s">
        <v>69</v>
      </c>
      <c r="N536" t="s">
        <v>69</v>
      </c>
      <c r="O536" t="s">
        <v>69</v>
      </c>
      <c r="P536" t="s">
        <v>69</v>
      </c>
      <c r="Q536" t="s">
        <v>69</v>
      </c>
      <c r="R536" t="s">
        <v>69</v>
      </c>
      <c r="S536" t="s">
        <v>69</v>
      </c>
      <c r="T536" t="s">
        <v>4761</v>
      </c>
      <c r="U536" t="s">
        <v>4762</v>
      </c>
      <c r="V536" t="s">
        <v>69</v>
      </c>
      <c r="W536" t="s">
        <v>69</v>
      </c>
      <c r="X536" t="s">
        <v>69</v>
      </c>
      <c r="Y536" t="s">
        <v>69</v>
      </c>
      <c r="Z536" t="s">
        <v>4763</v>
      </c>
      <c r="AA536" t="s">
        <v>4764</v>
      </c>
      <c r="AB536" t="s">
        <v>69</v>
      </c>
      <c r="AC536" t="s">
        <v>69</v>
      </c>
      <c r="AD536" t="s">
        <v>69</v>
      </c>
      <c r="AE536" t="s">
        <v>69</v>
      </c>
      <c r="AF536">
        <v>175</v>
      </c>
      <c r="AG536">
        <v>178</v>
      </c>
      <c r="AH536" t="s">
        <v>69</v>
      </c>
      <c r="AI536" t="s">
        <v>69</v>
      </c>
      <c r="AJ536" t="s">
        <v>69</v>
      </c>
      <c r="AK536" t="s">
        <v>69</v>
      </c>
      <c r="AL536" t="s">
        <v>69</v>
      </c>
      <c r="AM536" t="s">
        <v>69</v>
      </c>
      <c r="AN536" t="s">
        <v>69</v>
      </c>
      <c r="AO536" t="s">
        <v>69</v>
      </c>
      <c r="AP536" t="s">
        <v>69</v>
      </c>
      <c r="AQ536" t="s">
        <v>69</v>
      </c>
      <c r="AR536" t="s">
        <v>466</v>
      </c>
      <c r="AS536">
        <v>2008</v>
      </c>
      <c r="AT536">
        <v>25</v>
      </c>
      <c r="AU536">
        <v>2</v>
      </c>
      <c r="AV536" t="s">
        <v>69</v>
      </c>
      <c r="AW536" t="s">
        <v>69</v>
      </c>
      <c r="AX536" t="s">
        <v>69</v>
      </c>
      <c r="AY536" t="s">
        <v>69</v>
      </c>
      <c r="AZ536">
        <v>468</v>
      </c>
      <c r="BA536">
        <v>474</v>
      </c>
      <c r="BB536" t="s">
        <v>69</v>
      </c>
      <c r="BC536" t="s">
        <v>4765</v>
      </c>
      <c r="BD536" t="s">
        <v>69</v>
      </c>
      <c r="BE536" t="s">
        <v>69</v>
      </c>
      <c r="BF536" t="s">
        <v>69</v>
      </c>
      <c r="BG536" t="s">
        <v>69</v>
      </c>
      <c r="BH536" t="s">
        <v>69</v>
      </c>
      <c r="BI536" t="s">
        <v>69</v>
      </c>
      <c r="BJ536" t="s">
        <v>4766</v>
      </c>
      <c r="BK536">
        <v>18093996</v>
      </c>
      <c r="BL536" t="s">
        <v>524</v>
      </c>
      <c r="BM536" t="s">
        <v>69</v>
      </c>
      <c r="BN536" t="s">
        <v>69</v>
      </c>
      <c r="BO536" t="s">
        <v>69</v>
      </c>
      <c r="BP536" t="s">
        <v>69</v>
      </c>
    </row>
    <row r="537" spans="1:68" x14ac:dyDescent="0.25">
      <c r="A537" t="s">
        <v>67</v>
      </c>
      <c r="B537" t="s">
        <v>4767</v>
      </c>
      <c r="C537" t="s">
        <v>69</v>
      </c>
      <c r="D537" t="s">
        <v>69</v>
      </c>
      <c r="E537" t="s">
        <v>69</v>
      </c>
      <c r="F537" t="s">
        <v>4768</v>
      </c>
      <c r="G537" t="s">
        <v>69</v>
      </c>
      <c r="H537" t="s">
        <v>69</v>
      </c>
      <c r="I537" t="s">
        <v>4769</v>
      </c>
      <c r="J537" t="s">
        <v>1168</v>
      </c>
      <c r="K537" t="s">
        <v>69</v>
      </c>
      <c r="L537" t="s">
        <v>69</v>
      </c>
      <c r="M537" t="s">
        <v>69</v>
      </c>
      <c r="N537" t="s">
        <v>69</v>
      </c>
      <c r="O537" t="s">
        <v>69</v>
      </c>
      <c r="P537" t="s">
        <v>69</v>
      </c>
      <c r="Q537" t="s">
        <v>69</v>
      </c>
      <c r="R537" t="s">
        <v>69</v>
      </c>
      <c r="S537" t="s">
        <v>69</v>
      </c>
      <c r="T537" t="s">
        <v>69</v>
      </c>
      <c r="U537" t="s">
        <v>4770</v>
      </c>
      <c r="V537" t="s">
        <v>69</v>
      </c>
      <c r="W537" t="s">
        <v>69</v>
      </c>
      <c r="X537" t="s">
        <v>69</v>
      </c>
      <c r="Y537" t="s">
        <v>69</v>
      </c>
      <c r="Z537" t="s">
        <v>2547</v>
      </c>
      <c r="AA537" t="s">
        <v>4771</v>
      </c>
      <c r="AB537" t="s">
        <v>69</v>
      </c>
      <c r="AC537" t="s">
        <v>69</v>
      </c>
      <c r="AD537" t="s">
        <v>69</v>
      </c>
      <c r="AE537" t="s">
        <v>69</v>
      </c>
      <c r="AF537">
        <v>26</v>
      </c>
      <c r="AG537">
        <v>27</v>
      </c>
      <c r="AH537" t="s">
        <v>69</v>
      </c>
      <c r="AI537" t="s">
        <v>69</v>
      </c>
      <c r="AJ537" t="s">
        <v>69</v>
      </c>
      <c r="AK537" t="s">
        <v>69</v>
      </c>
      <c r="AL537" t="s">
        <v>69</v>
      </c>
      <c r="AM537" t="s">
        <v>69</v>
      </c>
      <c r="AN537" t="s">
        <v>69</v>
      </c>
      <c r="AO537" t="s">
        <v>69</v>
      </c>
      <c r="AP537" t="s">
        <v>69</v>
      </c>
      <c r="AQ537" t="s">
        <v>69</v>
      </c>
      <c r="AR537" t="s">
        <v>75</v>
      </c>
      <c r="AS537">
        <v>2008</v>
      </c>
      <c r="AT537">
        <v>178</v>
      </c>
      <c r="AU537">
        <v>1</v>
      </c>
      <c r="AV537" t="s">
        <v>69</v>
      </c>
      <c r="AW537" t="s">
        <v>69</v>
      </c>
      <c r="AX537" t="s">
        <v>69</v>
      </c>
      <c r="AY537" t="s">
        <v>69</v>
      </c>
      <c r="AZ537">
        <v>427</v>
      </c>
      <c r="BA537">
        <v>437</v>
      </c>
      <c r="BB537" t="s">
        <v>69</v>
      </c>
      <c r="BC537" t="s">
        <v>4772</v>
      </c>
      <c r="BD537" t="s">
        <v>69</v>
      </c>
      <c r="BE537" t="s">
        <v>69</v>
      </c>
      <c r="BF537" t="s">
        <v>69</v>
      </c>
      <c r="BG537" t="s">
        <v>69</v>
      </c>
      <c r="BH537" t="s">
        <v>69</v>
      </c>
      <c r="BI537" t="s">
        <v>69</v>
      </c>
      <c r="BJ537" t="s">
        <v>4773</v>
      </c>
      <c r="BK537">
        <v>18202385</v>
      </c>
      <c r="BL537" t="s">
        <v>662</v>
      </c>
      <c r="BM537" t="s">
        <v>69</v>
      </c>
      <c r="BN537" t="s">
        <v>69</v>
      </c>
      <c r="BO537" t="s">
        <v>69</v>
      </c>
      <c r="BP537" t="s">
        <v>69</v>
      </c>
    </row>
    <row r="538" spans="1:68" x14ac:dyDescent="0.25">
      <c r="A538" t="s">
        <v>67</v>
      </c>
      <c r="B538" t="s">
        <v>4774</v>
      </c>
      <c r="C538" t="s">
        <v>69</v>
      </c>
      <c r="D538" t="s">
        <v>69</v>
      </c>
      <c r="E538" t="s">
        <v>69</v>
      </c>
      <c r="F538" t="s">
        <v>4775</v>
      </c>
      <c r="G538" t="s">
        <v>69</v>
      </c>
      <c r="H538" t="s">
        <v>69</v>
      </c>
      <c r="I538" t="s">
        <v>4776</v>
      </c>
      <c r="J538" t="s">
        <v>2537</v>
      </c>
      <c r="K538" t="s">
        <v>69</v>
      </c>
      <c r="L538" t="s">
        <v>69</v>
      </c>
      <c r="M538" t="s">
        <v>69</v>
      </c>
      <c r="N538" t="s">
        <v>69</v>
      </c>
      <c r="O538" t="s">
        <v>69</v>
      </c>
      <c r="P538" t="s">
        <v>69</v>
      </c>
      <c r="Q538" t="s">
        <v>69</v>
      </c>
      <c r="R538" t="s">
        <v>69</v>
      </c>
      <c r="S538" t="s">
        <v>69</v>
      </c>
      <c r="T538" t="s">
        <v>4777</v>
      </c>
      <c r="U538" t="s">
        <v>4778</v>
      </c>
      <c r="V538" t="s">
        <v>69</v>
      </c>
      <c r="W538" t="s">
        <v>69</v>
      </c>
      <c r="X538" t="s">
        <v>69</v>
      </c>
      <c r="Y538" t="s">
        <v>69</v>
      </c>
      <c r="Z538" t="s">
        <v>69</v>
      </c>
      <c r="AA538" t="s">
        <v>69</v>
      </c>
      <c r="AB538" t="s">
        <v>69</v>
      </c>
      <c r="AC538" t="s">
        <v>69</v>
      </c>
      <c r="AD538" t="s">
        <v>69</v>
      </c>
      <c r="AE538" t="s">
        <v>69</v>
      </c>
      <c r="AF538">
        <v>18</v>
      </c>
      <c r="AG538">
        <v>19</v>
      </c>
      <c r="AH538" t="s">
        <v>69</v>
      </c>
      <c r="AI538" t="s">
        <v>69</v>
      </c>
      <c r="AJ538" t="s">
        <v>69</v>
      </c>
      <c r="AK538" t="s">
        <v>69</v>
      </c>
      <c r="AL538" t="s">
        <v>69</v>
      </c>
      <c r="AM538" t="s">
        <v>69</v>
      </c>
      <c r="AN538" t="s">
        <v>69</v>
      </c>
      <c r="AO538" t="s">
        <v>69</v>
      </c>
      <c r="AP538" t="s">
        <v>69</v>
      </c>
      <c r="AQ538" t="s">
        <v>69</v>
      </c>
      <c r="AR538" t="s">
        <v>69</v>
      </c>
      <c r="AS538">
        <v>2008</v>
      </c>
      <c r="AT538">
        <v>19</v>
      </c>
      <c r="AU538">
        <v>6</v>
      </c>
      <c r="AV538" t="s">
        <v>69</v>
      </c>
      <c r="AW538" t="s">
        <v>69</v>
      </c>
      <c r="AX538" t="s">
        <v>69</v>
      </c>
      <c r="AY538" t="s">
        <v>69</v>
      </c>
      <c r="AZ538">
        <v>490</v>
      </c>
      <c r="BA538">
        <v>496</v>
      </c>
      <c r="BB538" t="s">
        <v>69</v>
      </c>
      <c r="BC538" t="s">
        <v>4779</v>
      </c>
      <c r="BD538" t="s">
        <v>69</v>
      </c>
      <c r="BE538" t="s">
        <v>69</v>
      </c>
      <c r="BF538" t="s">
        <v>69</v>
      </c>
      <c r="BG538" t="s">
        <v>69</v>
      </c>
      <c r="BH538" t="s">
        <v>69</v>
      </c>
      <c r="BI538" t="s">
        <v>69</v>
      </c>
      <c r="BJ538" t="s">
        <v>4780</v>
      </c>
      <c r="BK538">
        <v>19489135</v>
      </c>
      <c r="BL538" t="s">
        <v>69</v>
      </c>
      <c r="BM538" t="s">
        <v>69</v>
      </c>
      <c r="BN538" t="s">
        <v>69</v>
      </c>
      <c r="BO538" t="s">
        <v>69</v>
      </c>
      <c r="BP538" t="s">
        <v>69</v>
      </c>
    </row>
    <row r="539" spans="1:68" x14ac:dyDescent="0.25">
      <c r="A539" t="s">
        <v>67</v>
      </c>
      <c r="B539" t="s">
        <v>4781</v>
      </c>
      <c r="C539" t="s">
        <v>69</v>
      </c>
      <c r="D539" t="s">
        <v>69</v>
      </c>
      <c r="E539" t="s">
        <v>69</v>
      </c>
      <c r="F539" t="s">
        <v>4782</v>
      </c>
      <c r="G539" t="s">
        <v>69</v>
      </c>
      <c r="H539" t="s">
        <v>69</v>
      </c>
      <c r="I539" t="s">
        <v>4783</v>
      </c>
      <c r="J539" t="s">
        <v>72</v>
      </c>
      <c r="K539" t="s">
        <v>69</v>
      </c>
      <c r="L539" t="s">
        <v>69</v>
      </c>
      <c r="M539" t="s">
        <v>69</v>
      </c>
      <c r="N539" t="s">
        <v>69</v>
      </c>
      <c r="O539" t="s">
        <v>69</v>
      </c>
      <c r="P539" t="s">
        <v>69</v>
      </c>
      <c r="Q539" t="s">
        <v>69</v>
      </c>
      <c r="R539" t="s">
        <v>69</v>
      </c>
      <c r="S539" t="s">
        <v>69</v>
      </c>
      <c r="T539" t="s">
        <v>4784</v>
      </c>
      <c r="U539" t="s">
        <v>4785</v>
      </c>
      <c r="V539" t="s">
        <v>69</v>
      </c>
      <c r="W539" t="s">
        <v>69</v>
      </c>
      <c r="X539" t="s">
        <v>69</v>
      </c>
      <c r="Y539" t="s">
        <v>69</v>
      </c>
      <c r="Z539" t="s">
        <v>4786</v>
      </c>
      <c r="AA539" t="s">
        <v>4787</v>
      </c>
      <c r="AB539" t="s">
        <v>69</v>
      </c>
      <c r="AC539" t="s">
        <v>69</v>
      </c>
      <c r="AD539" t="s">
        <v>69</v>
      </c>
      <c r="AE539" t="s">
        <v>69</v>
      </c>
      <c r="AF539">
        <v>16</v>
      </c>
      <c r="AG539">
        <v>16</v>
      </c>
      <c r="AH539" t="s">
        <v>69</v>
      </c>
      <c r="AI539" t="s">
        <v>69</v>
      </c>
      <c r="AJ539" t="s">
        <v>69</v>
      </c>
      <c r="AK539" t="s">
        <v>69</v>
      </c>
      <c r="AL539" t="s">
        <v>69</v>
      </c>
      <c r="AM539" t="s">
        <v>69</v>
      </c>
      <c r="AN539" t="s">
        <v>69</v>
      </c>
      <c r="AO539" t="s">
        <v>69</v>
      </c>
      <c r="AP539" t="s">
        <v>69</v>
      </c>
      <c r="AQ539" t="s">
        <v>69</v>
      </c>
      <c r="AR539" t="s">
        <v>75</v>
      </c>
      <c r="AS539">
        <v>2008</v>
      </c>
      <c r="AT539">
        <v>17</v>
      </c>
      <c r="AU539">
        <v>1</v>
      </c>
      <c r="AV539" t="s">
        <v>69</v>
      </c>
      <c r="AW539" t="s">
        <v>69</v>
      </c>
      <c r="AX539" t="s">
        <v>69</v>
      </c>
      <c r="AY539" t="s">
        <v>69</v>
      </c>
      <c r="AZ539">
        <v>464</v>
      </c>
      <c r="BA539">
        <v>474</v>
      </c>
      <c r="BB539" t="s">
        <v>69</v>
      </c>
      <c r="BC539" t="s">
        <v>4788</v>
      </c>
      <c r="BD539" t="s">
        <v>69</v>
      </c>
      <c r="BE539" t="s">
        <v>69</v>
      </c>
      <c r="BF539" t="s">
        <v>69</v>
      </c>
      <c r="BG539" t="s">
        <v>69</v>
      </c>
      <c r="BH539" t="s">
        <v>69</v>
      </c>
      <c r="BI539" t="s">
        <v>69</v>
      </c>
      <c r="BJ539" t="s">
        <v>4789</v>
      </c>
      <c r="BK539">
        <v>17908216</v>
      </c>
      <c r="BL539" t="s">
        <v>69</v>
      </c>
      <c r="BM539" t="s">
        <v>69</v>
      </c>
      <c r="BN539" t="s">
        <v>69</v>
      </c>
      <c r="BO539" t="s">
        <v>69</v>
      </c>
      <c r="BP539" t="s">
        <v>69</v>
      </c>
    </row>
    <row r="540" spans="1:68" x14ac:dyDescent="0.25">
      <c r="A540" t="s">
        <v>67</v>
      </c>
      <c r="B540" t="s">
        <v>4790</v>
      </c>
      <c r="C540" t="s">
        <v>69</v>
      </c>
      <c r="D540" t="s">
        <v>69</v>
      </c>
      <c r="E540" t="s">
        <v>69</v>
      </c>
      <c r="F540" t="s">
        <v>4791</v>
      </c>
      <c r="G540" t="s">
        <v>69</v>
      </c>
      <c r="H540" t="s">
        <v>69</v>
      </c>
      <c r="I540" t="s">
        <v>4792</v>
      </c>
      <c r="J540" t="s">
        <v>544</v>
      </c>
      <c r="K540" t="s">
        <v>69</v>
      </c>
      <c r="L540" t="s">
        <v>69</v>
      </c>
      <c r="M540" t="s">
        <v>69</v>
      </c>
      <c r="N540" t="s">
        <v>69</v>
      </c>
      <c r="O540" t="s">
        <v>69</v>
      </c>
      <c r="P540" t="s">
        <v>69</v>
      </c>
      <c r="Q540" t="s">
        <v>69</v>
      </c>
      <c r="R540" t="s">
        <v>69</v>
      </c>
      <c r="S540" t="s">
        <v>69</v>
      </c>
      <c r="T540" t="s">
        <v>4793</v>
      </c>
      <c r="U540" t="s">
        <v>4794</v>
      </c>
      <c r="V540" t="s">
        <v>69</v>
      </c>
      <c r="W540" t="s">
        <v>69</v>
      </c>
      <c r="X540" t="s">
        <v>69</v>
      </c>
      <c r="Y540" t="s">
        <v>69</v>
      </c>
      <c r="Z540" t="s">
        <v>69</v>
      </c>
      <c r="AA540" t="s">
        <v>69</v>
      </c>
      <c r="AB540" t="s">
        <v>69</v>
      </c>
      <c r="AC540" t="s">
        <v>69</v>
      </c>
      <c r="AD540" t="s">
        <v>69</v>
      </c>
      <c r="AE540" t="s">
        <v>69</v>
      </c>
      <c r="AF540">
        <v>105</v>
      </c>
      <c r="AG540">
        <v>105</v>
      </c>
      <c r="AH540" t="s">
        <v>69</v>
      </c>
      <c r="AI540" t="s">
        <v>69</v>
      </c>
      <c r="AJ540" t="s">
        <v>69</v>
      </c>
      <c r="AK540" t="s">
        <v>69</v>
      </c>
      <c r="AL540" t="s">
        <v>69</v>
      </c>
      <c r="AM540" t="s">
        <v>69</v>
      </c>
      <c r="AN540" t="s">
        <v>69</v>
      </c>
      <c r="AO540" t="s">
        <v>69</v>
      </c>
      <c r="AP540" t="s">
        <v>69</v>
      </c>
      <c r="AQ540" t="s">
        <v>69</v>
      </c>
      <c r="AR540" t="s">
        <v>69</v>
      </c>
      <c r="AS540">
        <v>2008</v>
      </c>
      <c r="AT540">
        <v>57</v>
      </c>
      <c r="AU540">
        <v>2</v>
      </c>
      <c r="AV540" t="s">
        <v>69</v>
      </c>
      <c r="AW540" t="s">
        <v>69</v>
      </c>
      <c r="AX540" t="s">
        <v>69</v>
      </c>
      <c r="AY540" t="s">
        <v>69</v>
      </c>
      <c r="AZ540">
        <v>294</v>
      </c>
      <c r="BA540">
        <v>310</v>
      </c>
      <c r="BB540" t="s">
        <v>69</v>
      </c>
      <c r="BC540" t="s">
        <v>4795</v>
      </c>
      <c r="BD540" t="s">
        <v>69</v>
      </c>
      <c r="BE540" t="s">
        <v>69</v>
      </c>
      <c r="BF540" t="s">
        <v>69</v>
      </c>
      <c r="BG540" t="s">
        <v>69</v>
      </c>
      <c r="BH540" t="s">
        <v>69</v>
      </c>
      <c r="BI540" t="s">
        <v>69</v>
      </c>
      <c r="BJ540" t="s">
        <v>4796</v>
      </c>
      <c r="BK540">
        <v>18432550</v>
      </c>
      <c r="BL540" t="s">
        <v>524</v>
      </c>
      <c r="BM540" t="s">
        <v>69</v>
      </c>
      <c r="BN540" t="s">
        <v>69</v>
      </c>
      <c r="BO540" t="s">
        <v>69</v>
      </c>
      <c r="BP540" t="s">
        <v>69</v>
      </c>
    </row>
    <row r="541" spans="1:68" x14ac:dyDescent="0.25">
      <c r="A541" t="s">
        <v>67</v>
      </c>
      <c r="B541" t="s">
        <v>4797</v>
      </c>
      <c r="C541" t="s">
        <v>69</v>
      </c>
      <c r="D541" t="s">
        <v>69</v>
      </c>
      <c r="E541" t="s">
        <v>69</v>
      </c>
      <c r="F541" t="s">
        <v>4798</v>
      </c>
      <c r="G541" t="s">
        <v>69</v>
      </c>
      <c r="H541" t="s">
        <v>69</v>
      </c>
      <c r="I541" t="s">
        <v>4799</v>
      </c>
      <c r="J541" t="s">
        <v>394</v>
      </c>
      <c r="K541" t="s">
        <v>69</v>
      </c>
      <c r="L541" t="s">
        <v>69</v>
      </c>
      <c r="M541" t="s">
        <v>69</v>
      </c>
      <c r="N541" t="s">
        <v>69</v>
      </c>
      <c r="O541" t="s">
        <v>69</v>
      </c>
      <c r="P541" t="s">
        <v>69</v>
      </c>
      <c r="Q541" t="s">
        <v>69</v>
      </c>
      <c r="R541" t="s">
        <v>69</v>
      </c>
      <c r="S541" t="s">
        <v>69</v>
      </c>
      <c r="T541" t="s">
        <v>4800</v>
      </c>
      <c r="U541" t="s">
        <v>4801</v>
      </c>
      <c r="V541" t="s">
        <v>69</v>
      </c>
      <c r="W541" t="s">
        <v>69</v>
      </c>
      <c r="X541" t="s">
        <v>69</v>
      </c>
      <c r="Y541" t="s">
        <v>69</v>
      </c>
      <c r="Z541" t="s">
        <v>4802</v>
      </c>
      <c r="AA541" t="s">
        <v>4803</v>
      </c>
      <c r="AB541" t="s">
        <v>69</v>
      </c>
      <c r="AC541" t="s">
        <v>69</v>
      </c>
      <c r="AD541" t="s">
        <v>69</v>
      </c>
      <c r="AE541" t="s">
        <v>69</v>
      </c>
      <c r="AF541">
        <v>139</v>
      </c>
      <c r="AG541">
        <v>141</v>
      </c>
      <c r="AH541" t="s">
        <v>69</v>
      </c>
      <c r="AI541" t="s">
        <v>69</v>
      </c>
      <c r="AJ541" t="s">
        <v>69</v>
      </c>
      <c r="AK541" t="s">
        <v>69</v>
      </c>
      <c r="AL541" t="s">
        <v>69</v>
      </c>
      <c r="AM541" t="s">
        <v>69</v>
      </c>
      <c r="AN541" t="s">
        <v>69</v>
      </c>
      <c r="AO541" t="s">
        <v>69</v>
      </c>
      <c r="AP541" t="s">
        <v>69</v>
      </c>
      <c r="AQ541" t="s">
        <v>69</v>
      </c>
      <c r="AR541" t="s">
        <v>4804</v>
      </c>
      <c r="AS541">
        <v>2007</v>
      </c>
      <c r="AT541">
        <v>104</v>
      </c>
      <c r="AU541">
        <v>51</v>
      </c>
      <c r="AV541" t="s">
        <v>69</v>
      </c>
      <c r="AW541" t="s">
        <v>69</v>
      </c>
      <c r="AX541" t="s">
        <v>69</v>
      </c>
      <c r="AY541" t="s">
        <v>69</v>
      </c>
      <c r="AZ541">
        <v>20432</v>
      </c>
      <c r="BA541">
        <v>20436</v>
      </c>
      <c r="BB541" t="s">
        <v>69</v>
      </c>
      <c r="BC541" t="s">
        <v>4805</v>
      </c>
      <c r="BD541" t="s">
        <v>69</v>
      </c>
      <c r="BE541" t="s">
        <v>69</v>
      </c>
      <c r="BF541" t="s">
        <v>69</v>
      </c>
      <c r="BG541" t="s">
        <v>69</v>
      </c>
      <c r="BH541" t="s">
        <v>69</v>
      </c>
      <c r="BI541" t="s">
        <v>69</v>
      </c>
      <c r="BJ541" t="s">
        <v>4806</v>
      </c>
      <c r="BK541">
        <v>18077351</v>
      </c>
      <c r="BL541" t="s">
        <v>662</v>
      </c>
      <c r="BM541" t="s">
        <v>69</v>
      </c>
      <c r="BN541" t="s">
        <v>69</v>
      </c>
      <c r="BO541" t="s">
        <v>69</v>
      </c>
      <c r="BP541" t="s">
        <v>69</v>
      </c>
    </row>
    <row r="542" spans="1:68" x14ac:dyDescent="0.25">
      <c r="A542" t="s">
        <v>67</v>
      </c>
      <c r="B542" t="s">
        <v>4807</v>
      </c>
      <c r="C542" t="s">
        <v>69</v>
      </c>
      <c r="D542" t="s">
        <v>69</v>
      </c>
      <c r="E542" t="s">
        <v>69</v>
      </c>
      <c r="F542" t="s">
        <v>4808</v>
      </c>
      <c r="G542" t="s">
        <v>69</v>
      </c>
      <c r="H542" t="s">
        <v>69</v>
      </c>
      <c r="I542" t="s">
        <v>4809</v>
      </c>
      <c r="J542" t="s">
        <v>1168</v>
      </c>
      <c r="K542" t="s">
        <v>69</v>
      </c>
      <c r="L542" t="s">
        <v>69</v>
      </c>
      <c r="M542" t="s">
        <v>69</v>
      </c>
      <c r="N542" t="s">
        <v>69</v>
      </c>
      <c r="O542" t="s">
        <v>69</v>
      </c>
      <c r="P542" t="s">
        <v>69</v>
      </c>
      <c r="Q542" t="s">
        <v>69</v>
      </c>
      <c r="R542" t="s">
        <v>69</v>
      </c>
      <c r="S542" t="s">
        <v>69</v>
      </c>
      <c r="T542" t="s">
        <v>69</v>
      </c>
      <c r="U542" t="s">
        <v>4810</v>
      </c>
      <c r="V542" t="s">
        <v>69</v>
      </c>
      <c r="W542" t="s">
        <v>69</v>
      </c>
      <c r="X542" t="s">
        <v>69</v>
      </c>
      <c r="Y542" t="s">
        <v>69</v>
      </c>
      <c r="Z542" t="s">
        <v>4811</v>
      </c>
      <c r="AA542" t="s">
        <v>4812</v>
      </c>
      <c r="AB542" t="s">
        <v>69</v>
      </c>
      <c r="AC542" t="s">
        <v>69</v>
      </c>
      <c r="AD542" t="s">
        <v>69</v>
      </c>
      <c r="AE542" t="s">
        <v>69</v>
      </c>
      <c r="AF542">
        <v>55</v>
      </c>
      <c r="AG542">
        <v>56</v>
      </c>
      <c r="AH542" t="s">
        <v>69</v>
      </c>
      <c r="AI542" t="s">
        <v>69</v>
      </c>
      <c r="AJ542" t="s">
        <v>69</v>
      </c>
      <c r="AK542" t="s">
        <v>69</v>
      </c>
      <c r="AL542" t="s">
        <v>69</v>
      </c>
      <c r="AM542" t="s">
        <v>69</v>
      </c>
      <c r="AN542" t="s">
        <v>69</v>
      </c>
      <c r="AO542" t="s">
        <v>69</v>
      </c>
      <c r="AP542" t="s">
        <v>69</v>
      </c>
      <c r="AQ542" t="s">
        <v>69</v>
      </c>
      <c r="AR542" t="s">
        <v>104</v>
      </c>
      <c r="AS542">
        <v>2007</v>
      </c>
      <c r="AT542">
        <v>177</v>
      </c>
      <c r="AU542">
        <v>4</v>
      </c>
      <c r="AV542" t="s">
        <v>69</v>
      </c>
      <c r="AW542" t="s">
        <v>69</v>
      </c>
      <c r="AX542" t="s">
        <v>69</v>
      </c>
      <c r="AY542" t="s">
        <v>69</v>
      </c>
      <c r="AZ542">
        <v>2195</v>
      </c>
      <c r="BA542">
        <v>2207</v>
      </c>
      <c r="BB542" t="s">
        <v>69</v>
      </c>
      <c r="BC542" t="s">
        <v>4813</v>
      </c>
      <c r="BD542" t="s">
        <v>69</v>
      </c>
      <c r="BE542" t="s">
        <v>69</v>
      </c>
      <c r="BF542" t="s">
        <v>69</v>
      </c>
      <c r="BG542" t="s">
        <v>69</v>
      </c>
      <c r="BH542" t="s">
        <v>69</v>
      </c>
      <c r="BI542" t="s">
        <v>69</v>
      </c>
      <c r="BJ542" t="s">
        <v>4814</v>
      </c>
      <c r="BK542">
        <v>18073427</v>
      </c>
      <c r="BL542" t="s">
        <v>662</v>
      </c>
      <c r="BM542" t="s">
        <v>69</v>
      </c>
      <c r="BN542" t="s">
        <v>69</v>
      </c>
      <c r="BO542" t="s">
        <v>69</v>
      </c>
      <c r="BP542" t="s">
        <v>69</v>
      </c>
    </row>
    <row r="543" spans="1:68" x14ac:dyDescent="0.25">
      <c r="A543" t="s">
        <v>67</v>
      </c>
      <c r="B543" t="s">
        <v>4815</v>
      </c>
      <c r="C543" t="s">
        <v>69</v>
      </c>
      <c r="D543" t="s">
        <v>69</v>
      </c>
      <c r="E543" t="s">
        <v>69</v>
      </c>
      <c r="F543" t="s">
        <v>4816</v>
      </c>
      <c r="G543" t="s">
        <v>69</v>
      </c>
      <c r="H543" t="s">
        <v>69</v>
      </c>
      <c r="I543" t="s">
        <v>4817</v>
      </c>
      <c r="J543" t="s">
        <v>1904</v>
      </c>
      <c r="K543" t="s">
        <v>69</v>
      </c>
      <c r="L543" t="s">
        <v>69</v>
      </c>
      <c r="M543" t="s">
        <v>69</v>
      </c>
      <c r="N543" t="s">
        <v>69</v>
      </c>
      <c r="O543" t="s">
        <v>69</v>
      </c>
      <c r="P543" t="s">
        <v>69</v>
      </c>
      <c r="Q543" t="s">
        <v>69</v>
      </c>
      <c r="R543" t="s">
        <v>69</v>
      </c>
      <c r="S543" t="s">
        <v>69</v>
      </c>
      <c r="T543" t="s">
        <v>4818</v>
      </c>
      <c r="U543" t="s">
        <v>4819</v>
      </c>
      <c r="V543" t="s">
        <v>69</v>
      </c>
      <c r="W543" t="s">
        <v>69</v>
      </c>
      <c r="X543" t="s">
        <v>69</v>
      </c>
      <c r="Y543" t="s">
        <v>69</v>
      </c>
      <c r="Z543" t="s">
        <v>4820</v>
      </c>
      <c r="AA543" t="s">
        <v>4821</v>
      </c>
      <c r="AB543" t="s">
        <v>69</v>
      </c>
      <c r="AC543" t="s">
        <v>69</v>
      </c>
      <c r="AD543" t="s">
        <v>69</v>
      </c>
      <c r="AE543" t="s">
        <v>69</v>
      </c>
      <c r="AF543">
        <v>42</v>
      </c>
      <c r="AG543">
        <v>42</v>
      </c>
      <c r="AH543" t="s">
        <v>69</v>
      </c>
      <c r="AI543" t="s">
        <v>69</v>
      </c>
      <c r="AJ543" t="s">
        <v>69</v>
      </c>
      <c r="AK543" t="s">
        <v>69</v>
      </c>
      <c r="AL543" t="s">
        <v>69</v>
      </c>
      <c r="AM543" t="s">
        <v>69</v>
      </c>
      <c r="AN543" t="s">
        <v>69</v>
      </c>
      <c r="AO543" t="s">
        <v>69</v>
      </c>
      <c r="AP543" t="s">
        <v>69</v>
      </c>
      <c r="AQ543" t="s">
        <v>69</v>
      </c>
      <c r="AR543" t="s">
        <v>104</v>
      </c>
      <c r="AS543">
        <v>2007</v>
      </c>
      <c r="AT543">
        <v>7</v>
      </c>
      <c r="AU543">
        <v>6</v>
      </c>
      <c r="AV543" t="s">
        <v>69</v>
      </c>
      <c r="AW543" t="s">
        <v>69</v>
      </c>
      <c r="AX543" t="s">
        <v>69</v>
      </c>
      <c r="AY543" t="s">
        <v>69</v>
      </c>
      <c r="AZ543">
        <v>685</v>
      </c>
      <c r="BA543">
        <v>693</v>
      </c>
      <c r="BB543" t="s">
        <v>69</v>
      </c>
      <c r="BC543" t="s">
        <v>4822</v>
      </c>
      <c r="BD543" t="s">
        <v>69</v>
      </c>
      <c r="BE543" t="s">
        <v>69</v>
      </c>
      <c r="BF543" t="s">
        <v>69</v>
      </c>
      <c r="BG543" t="s">
        <v>69</v>
      </c>
      <c r="BH543" t="s">
        <v>69</v>
      </c>
      <c r="BI543" t="s">
        <v>69</v>
      </c>
      <c r="BJ543" t="s">
        <v>4823</v>
      </c>
      <c r="BK543">
        <v>17716955</v>
      </c>
      <c r="BL543" t="s">
        <v>69</v>
      </c>
      <c r="BM543" t="s">
        <v>69</v>
      </c>
      <c r="BN543" t="s">
        <v>69</v>
      </c>
      <c r="BO543" t="s">
        <v>69</v>
      </c>
      <c r="BP543" t="s">
        <v>69</v>
      </c>
    </row>
    <row r="544" spans="1:68" x14ac:dyDescent="0.25">
      <c r="A544" t="s">
        <v>67</v>
      </c>
      <c r="B544" t="s">
        <v>4824</v>
      </c>
      <c r="C544" t="s">
        <v>69</v>
      </c>
      <c r="D544" t="s">
        <v>69</v>
      </c>
      <c r="E544" t="s">
        <v>69</v>
      </c>
      <c r="F544" t="s">
        <v>4825</v>
      </c>
      <c r="G544" t="s">
        <v>69</v>
      </c>
      <c r="H544" t="s">
        <v>69</v>
      </c>
      <c r="I544" t="s">
        <v>4826</v>
      </c>
      <c r="J544" t="s">
        <v>3328</v>
      </c>
      <c r="K544" t="s">
        <v>69</v>
      </c>
      <c r="L544" t="s">
        <v>69</v>
      </c>
      <c r="M544" t="s">
        <v>69</v>
      </c>
      <c r="N544" t="s">
        <v>69</v>
      </c>
      <c r="O544" t="s">
        <v>69</v>
      </c>
      <c r="P544" t="s">
        <v>69</v>
      </c>
      <c r="Q544" t="s">
        <v>69</v>
      </c>
      <c r="R544" t="s">
        <v>69</v>
      </c>
      <c r="S544" t="s">
        <v>69</v>
      </c>
      <c r="T544" t="s">
        <v>4827</v>
      </c>
      <c r="U544" t="s">
        <v>4828</v>
      </c>
      <c r="V544" t="s">
        <v>69</v>
      </c>
      <c r="W544" t="s">
        <v>69</v>
      </c>
      <c r="X544" t="s">
        <v>69</v>
      </c>
      <c r="Y544" t="s">
        <v>69</v>
      </c>
      <c r="Z544" t="s">
        <v>69</v>
      </c>
      <c r="AA544" t="s">
        <v>4148</v>
      </c>
      <c r="AB544" t="s">
        <v>69</v>
      </c>
      <c r="AC544" t="s">
        <v>69</v>
      </c>
      <c r="AD544" t="s">
        <v>69</v>
      </c>
      <c r="AE544" t="s">
        <v>69</v>
      </c>
      <c r="AF544">
        <v>3</v>
      </c>
      <c r="AG544">
        <v>3</v>
      </c>
      <c r="AH544" t="s">
        <v>69</v>
      </c>
      <c r="AI544" t="s">
        <v>69</v>
      </c>
      <c r="AJ544" t="s">
        <v>69</v>
      </c>
      <c r="AK544" t="s">
        <v>69</v>
      </c>
      <c r="AL544" t="s">
        <v>69</v>
      </c>
      <c r="AM544" t="s">
        <v>69</v>
      </c>
      <c r="AN544" t="s">
        <v>69</v>
      </c>
      <c r="AO544" t="s">
        <v>69</v>
      </c>
      <c r="AP544" t="s">
        <v>69</v>
      </c>
      <c r="AQ544" t="s">
        <v>69</v>
      </c>
      <c r="AR544" t="s">
        <v>104</v>
      </c>
      <c r="AS544">
        <v>2007</v>
      </c>
      <c r="AT544">
        <v>72</v>
      </c>
      <c r="AU544">
        <v>4</v>
      </c>
      <c r="AV544" t="s">
        <v>69</v>
      </c>
      <c r="AW544" t="s">
        <v>69</v>
      </c>
      <c r="AX544" t="s">
        <v>69</v>
      </c>
      <c r="AY544" t="s">
        <v>69</v>
      </c>
      <c r="AZ544">
        <v>485</v>
      </c>
      <c r="BA544">
        <v>503</v>
      </c>
      <c r="BB544" t="s">
        <v>69</v>
      </c>
      <c r="BC544" t="s">
        <v>4829</v>
      </c>
      <c r="BD544" t="s">
        <v>69</v>
      </c>
      <c r="BE544" t="s">
        <v>69</v>
      </c>
      <c r="BF544" t="s">
        <v>69</v>
      </c>
      <c r="BG544" t="s">
        <v>69</v>
      </c>
      <c r="BH544" t="s">
        <v>69</v>
      </c>
      <c r="BI544" t="s">
        <v>69</v>
      </c>
      <c r="BJ544" t="s">
        <v>4830</v>
      </c>
      <c r="BK544">
        <v>17920093</v>
      </c>
      <c r="BL544" t="s">
        <v>69</v>
      </c>
      <c r="BM544" t="s">
        <v>69</v>
      </c>
      <c r="BN544" t="s">
        <v>69</v>
      </c>
      <c r="BO544" t="s">
        <v>69</v>
      </c>
      <c r="BP544" t="s">
        <v>69</v>
      </c>
    </row>
    <row r="545" spans="1:68" x14ac:dyDescent="0.25">
      <c r="A545" t="s">
        <v>67</v>
      </c>
      <c r="B545" t="s">
        <v>4831</v>
      </c>
      <c r="C545" t="s">
        <v>69</v>
      </c>
      <c r="D545" t="s">
        <v>69</v>
      </c>
      <c r="E545" t="s">
        <v>69</v>
      </c>
      <c r="F545" t="s">
        <v>4832</v>
      </c>
      <c r="G545" t="s">
        <v>69</v>
      </c>
      <c r="H545" t="s">
        <v>69</v>
      </c>
      <c r="I545" t="s">
        <v>4833</v>
      </c>
      <c r="J545" t="s">
        <v>1031</v>
      </c>
      <c r="K545" t="s">
        <v>69</v>
      </c>
      <c r="L545" t="s">
        <v>69</v>
      </c>
      <c r="M545" t="s">
        <v>69</v>
      </c>
      <c r="N545" t="s">
        <v>69</v>
      </c>
      <c r="O545" t="s">
        <v>69</v>
      </c>
      <c r="P545" t="s">
        <v>69</v>
      </c>
      <c r="Q545" t="s">
        <v>69</v>
      </c>
      <c r="R545" t="s">
        <v>69</v>
      </c>
      <c r="S545" t="s">
        <v>69</v>
      </c>
      <c r="T545" t="s">
        <v>4834</v>
      </c>
      <c r="U545" t="s">
        <v>4835</v>
      </c>
      <c r="V545" t="s">
        <v>69</v>
      </c>
      <c r="W545" t="s">
        <v>69</v>
      </c>
      <c r="X545" t="s">
        <v>69</v>
      </c>
      <c r="Y545" t="s">
        <v>69</v>
      </c>
      <c r="Z545" t="s">
        <v>4836</v>
      </c>
      <c r="AA545" t="s">
        <v>4837</v>
      </c>
      <c r="AB545" t="s">
        <v>69</v>
      </c>
      <c r="AC545" t="s">
        <v>69</v>
      </c>
      <c r="AD545" t="s">
        <v>69</v>
      </c>
      <c r="AE545" t="s">
        <v>69</v>
      </c>
      <c r="AF545">
        <v>30</v>
      </c>
      <c r="AG545">
        <v>30</v>
      </c>
      <c r="AH545" t="s">
        <v>69</v>
      </c>
      <c r="AI545" t="s">
        <v>69</v>
      </c>
      <c r="AJ545" t="s">
        <v>69</v>
      </c>
      <c r="AK545" t="s">
        <v>69</v>
      </c>
      <c r="AL545" t="s">
        <v>69</v>
      </c>
      <c r="AM545" t="s">
        <v>69</v>
      </c>
      <c r="AN545" t="s">
        <v>69</v>
      </c>
      <c r="AO545" t="s">
        <v>69</v>
      </c>
      <c r="AP545" t="s">
        <v>69</v>
      </c>
      <c r="AQ545" t="s">
        <v>69</v>
      </c>
      <c r="AR545" t="s">
        <v>240</v>
      </c>
      <c r="AS545">
        <v>2007</v>
      </c>
      <c r="AT545">
        <v>92</v>
      </c>
      <c r="AU545">
        <v>3</v>
      </c>
      <c r="AV545" t="s">
        <v>69</v>
      </c>
      <c r="AW545" t="s">
        <v>69</v>
      </c>
      <c r="AX545" t="s">
        <v>69</v>
      </c>
      <c r="AY545" t="s">
        <v>69</v>
      </c>
      <c r="AZ545">
        <v>541</v>
      </c>
      <c r="BA545">
        <v>560</v>
      </c>
      <c r="BB545" t="s">
        <v>69</v>
      </c>
      <c r="BC545" t="s">
        <v>4838</v>
      </c>
      <c r="BD545" t="s">
        <v>69</v>
      </c>
      <c r="BE545" t="s">
        <v>69</v>
      </c>
      <c r="BF545" t="s">
        <v>69</v>
      </c>
      <c r="BG545" t="s">
        <v>69</v>
      </c>
      <c r="BH545" t="s">
        <v>69</v>
      </c>
      <c r="BI545" t="s">
        <v>69</v>
      </c>
      <c r="BJ545" t="s">
        <v>4839</v>
      </c>
      <c r="BK545" t="s">
        <v>69</v>
      </c>
      <c r="BL545" t="s">
        <v>402</v>
      </c>
      <c r="BM545" t="s">
        <v>69</v>
      </c>
      <c r="BN545" t="s">
        <v>69</v>
      </c>
      <c r="BO545" t="s">
        <v>69</v>
      </c>
      <c r="BP545" t="s">
        <v>69</v>
      </c>
    </row>
    <row r="546" spans="1:68" x14ac:dyDescent="0.25">
      <c r="A546" t="s">
        <v>67</v>
      </c>
      <c r="B546" t="s">
        <v>4840</v>
      </c>
      <c r="C546" t="s">
        <v>69</v>
      </c>
      <c r="D546" t="s">
        <v>69</v>
      </c>
      <c r="E546" t="s">
        <v>69</v>
      </c>
      <c r="F546" t="s">
        <v>4841</v>
      </c>
      <c r="G546" t="s">
        <v>69</v>
      </c>
      <c r="H546" t="s">
        <v>69</v>
      </c>
      <c r="I546" t="s">
        <v>4842</v>
      </c>
      <c r="J546" t="s">
        <v>3328</v>
      </c>
      <c r="K546" t="s">
        <v>69</v>
      </c>
      <c r="L546" t="s">
        <v>69</v>
      </c>
      <c r="M546" t="s">
        <v>69</v>
      </c>
      <c r="N546" t="s">
        <v>69</v>
      </c>
      <c r="O546" t="s">
        <v>69</v>
      </c>
      <c r="P546" t="s">
        <v>69</v>
      </c>
      <c r="Q546" t="s">
        <v>69</v>
      </c>
      <c r="R546" t="s">
        <v>69</v>
      </c>
      <c r="S546" t="s">
        <v>69</v>
      </c>
      <c r="T546" t="s">
        <v>4843</v>
      </c>
      <c r="U546" t="s">
        <v>4844</v>
      </c>
      <c r="V546" t="s">
        <v>69</v>
      </c>
      <c r="W546" t="s">
        <v>69</v>
      </c>
      <c r="X546" t="s">
        <v>69</v>
      </c>
      <c r="Y546" t="s">
        <v>69</v>
      </c>
      <c r="Z546" t="s">
        <v>69</v>
      </c>
      <c r="AA546" t="s">
        <v>4148</v>
      </c>
      <c r="AB546" t="s">
        <v>69</v>
      </c>
      <c r="AC546" t="s">
        <v>69</v>
      </c>
      <c r="AD546" t="s">
        <v>69</v>
      </c>
      <c r="AE546" t="s">
        <v>69</v>
      </c>
      <c r="AF546">
        <v>7</v>
      </c>
      <c r="AG546">
        <v>7</v>
      </c>
      <c r="AH546" t="s">
        <v>69</v>
      </c>
      <c r="AI546" t="s">
        <v>69</v>
      </c>
      <c r="AJ546" t="s">
        <v>69</v>
      </c>
      <c r="AK546" t="s">
        <v>69</v>
      </c>
      <c r="AL546" t="s">
        <v>69</v>
      </c>
      <c r="AM546" t="s">
        <v>69</v>
      </c>
      <c r="AN546" t="s">
        <v>69</v>
      </c>
      <c r="AO546" t="s">
        <v>69</v>
      </c>
      <c r="AP546" t="s">
        <v>69</v>
      </c>
      <c r="AQ546" t="s">
        <v>69</v>
      </c>
      <c r="AR546" t="s">
        <v>198</v>
      </c>
      <c r="AS546">
        <v>2007</v>
      </c>
      <c r="AT546">
        <v>72</v>
      </c>
      <c r="AU546">
        <v>2</v>
      </c>
      <c r="AV546" t="s">
        <v>69</v>
      </c>
      <c r="AW546" t="s">
        <v>69</v>
      </c>
      <c r="AX546" t="s">
        <v>69</v>
      </c>
      <c r="AY546" t="s">
        <v>69</v>
      </c>
      <c r="AZ546">
        <v>231</v>
      </c>
      <c r="BA546">
        <v>244</v>
      </c>
      <c r="BB546" t="s">
        <v>69</v>
      </c>
      <c r="BC546" t="s">
        <v>4845</v>
      </c>
      <c r="BD546" t="s">
        <v>69</v>
      </c>
      <c r="BE546" t="s">
        <v>69</v>
      </c>
      <c r="BF546" t="s">
        <v>69</v>
      </c>
      <c r="BG546" t="s">
        <v>69</v>
      </c>
      <c r="BH546" t="s">
        <v>69</v>
      </c>
      <c r="BI546" t="s">
        <v>69</v>
      </c>
      <c r="BJ546" t="s">
        <v>4846</v>
      </c>
      <c r="BK546">
        <v>17624387</v>
      </c>
      <c r="BL546" t="s">
        <v>69</v>
      </c>
      <c r="BM546" t="s">
        <v>69</v>
      </c>
      <c r="BN546" t="s">
        <v>69</v>
      </c>
      <c r="BO546" t="s">
        <v>69</v>
      </c>
      <c r="BP546" t="s">
        <v>69</v>
      </c>
    </row>
    <row r="547" spans="1:68" x14ac:dyDescent="0.25">
      <c r="A547" t="s">
        <v>67</v>
      </c>
      <c r="B547" t="s">
        <v>4847</v>
      </c>
      <c r="C547" t="s">
        <v>69</v>
      </c>
      <c r="D547" t="s">
        <v>69</v>
      </c>
      <c r="E547" t="s">
        <v>69</v>
      </c>
      <c r="F547" t="s">
        <v>4848</v>
      </c>
      <c r="G547" t="s">
        <v>69</v>
      </c>
      <c r="H547" t="s">
        <v>69</v>
      </c>
      <c r="I547" t="s">
        <v>4849</v>
      </c>
      <c r="J547" t="s">
        <v>1168</v>
      </c>
      <c r="K547" t="s">
        <v>69</v>
      </c>
      <c r="L547" t="s">
        <v>69</v>
      </c>
      <c r="M547" t="s">
        <v>69</v>
      </c>
      <c r="N547" t="s">
        <v>69</v>
      </c>
      <c r="O547" t="s">
        <v>69</v>
      </c>
      <c r="P547" t="s">
        <v>69</v>
      </c>
      <c r="Q547" t="s">
        <v>69</v>
      </c>
      <c r="R547" t="s">
        <v>69</v>
      </c>
      <c r="S547" t="s">
        <v>69</v>
      </c>
      <c r="T547" t="s">
        <v>69</v>
      </c>
      <c r="U547" t="s">
        <v>4850</v>
      </c>
      <c r="V547" t="s">
        <v>69</v>
      </c>
      <c r="W547" t="s">
        <v>69</v>
      </c>
      <c r="X547" t="s">
        <v>69</v>
      </c>
      <c r="Y547" t="s">
        <v>69</v>
      </c>
      <c r="Z547" t="s">
        <v>69</v>
      </c>
      <c r="AA547" t="s">
        <v>69</v>
      </c>
      <c r="AB547" t="s">
        <v>69</v>
      </c>
      <c r="AC547" t="s">
        <v>69</v>
      </c>
      <c r="AD547" t="s">
        <v>69</v>
      </c>
      <c r="AE547" t="s">
        <v>69</v>
      </c>
      <c r="AF547">
        <v>62</v>
      </c>
      <c r="AG547">
        <v>63</v>
      </c>
      <c r="AH547" t="s">
        <v>69</v>
      </c>
      <c r="AI547" t="s">
        <v>69</v>
      </c>
      <c r="AJ547" t="s">
        <v>69</v>
      </c>
      <c r="AK547" t="s">
        <v>69</v>
      </c>
      <c r="AL547" t="s">
        <v>69</v>
      </c>
      <c r="AM547" t="s">
        <v>69</v>
      </c>
      <c r="AN547" t="s">
        <v>69</v>
      </c>
      <c r="AO547" t="s">
        <v>69</v>
      </c>
      <c r="AP547" t="s">
        <v>69</v>
      </c>
      <c r="AQ547" t="s">
        <v>69</v>
      </c>
      <c r="AR547" t="s">
        <v>229</v>
      </c>
      <c r="AS547">
        <v>2007</v>
      </c>
      <c r="AT547">
        <v>176</v>
      </c>
      <c r="AU547">
        <v>4</v>
      </c>
      <c r="AV547" t="s">
        <v>69</v>
      </c>
      <c r="AW547" t="s">
        <v>69</v>
      </c>
      <c r="AX547" t="s">
        <v>69</v>
      </c>
      <c r="AY547" t="s">
        <v>69</v>
      </c>
      <c r="AZ547">
        <v>2393</v>
      </c>
      <c r="BA547">
        <v>2403</v>
      </c>
      <c r="BB547" t="s">
        <v>69</v>
      </c>
      <c r="BC547" t="s">
        <v>4851</v>
      </c>
      <c r="BD547" t="s">
        <v>69</v>
      </c>
      <c r="BE547" t="s">
        <v>69</v>
      </c>
      <c r="BF547" t="s">
        <v>69</v>
      </c>
      <c r="BG547" t="s">
        <v>69</v>
      </c>
      <c r="BH547" t="s">
        <v>69</v>
      </c>
      <c r="BI547" t="s">
        <v>69</v>
      </c>
      <c r="BJ547" t="s">
        <v>4852</v>
      </c>
      <c r="BK547">
        <v>17565947</v>
      </c>
      <c r="BL547" t="s">
        <v>402</v>
      </c>
      <c r="BM547" t="s">
        <v>69</v>
      </c>
      <c r="BN547" t="s">
        <v>69</v>
      </c>
      <c r="BO547" t="s">
        <v>69</v>
      </c>
      <c r="BP547" t="s">
        <v>69</v>
      </c>
    </row>
    <row r="548" spans="1:68" x14ac:dyDescent="0.25">
      <c r="A548" t="s">
        <v>67</v>
      </c>
      <c r="B548" t="s">
        <v>4853</v>
      </c>
      <c r="C548" t="s">
        <v>69</v>
      </c>
      <c r="D548" t="s">
        <v>69</v>
      </c>
      <c r="E548" t="s">
        <v>69</v>
      </c>
      <c r="F548" t="s">
        <v>4854</v>
      </c>
      <c r="G548" t="s">
        <v>69</v>
      </c>
      <c r="H548" t="s">
        <v>69</v>
      </c>
      <c r="I548" t="s">
        <v>4855</v>
      </c>
      <c r="J548" t="s">
        <v>416</v>
      </c>
      <c r="K548" t="s">
        <v>69</v>
      </c>
      <c r="L548" t="s">
        <v>69</v>
      </c>
      <c r="M548" t="s">
        <v>69</v>
      </c>
      <c r="N548" t="s">
        <v>69</v>
      </c>
      <c r="O548" t="s">
        <v>69</v>
      </c>
      <c r="P548" t="s">
        <v>69</v>
      </c>
      <c r="Q548" t="s">
        <v>69</v>
      </c>
      <c r="R548" t="s">
        <v>69</v>
      </c>
      <c r="S548" t="s">
        <v>69</v>
      </c>
      <c r="T548" t="s">
        <v>4856</v>
      </c>
      <c r="U548" t="s">
        <v>4857</v>
      </c>
      <c r="V548" t="s">
        <v>69</v>
      </c>
      <c r="W548" t="s">
        <v>69</v>
      </c>
      <c r="X548" t="s">
        <v>69</v>
      </c>
      <c r="Y548" t="s">
        <v>69</v>
      </c>
      <c r="Z548" t="s">
        <v>4858</v>
      </c>
      <c r="AA548" t="s">
        <v>4859</v>
      </c>
      <c r="AB548" t="s">
        <v>69</v>
      </c>
      <c r="AC548" t="s">
        <v>69</v>
      </c>
      <c r="AD548" t="s">
        <v>69</v>
      </c>
      <c r="AE548" t="s">
        <v>69</v>
      </c>
      <c r="AF548">
        <v>43</v>
      </c>
      <c r="AG548">
        <v>44</v>
      </c>
      <c r="AH548" t="s">
        <v>69</v>
      </c>
      <c r="AI548" t="s">
        <v>69</v>
      </c>
      <c r="AJ548" t="s">
        <v>69</v>
      </c>
      <c r="AK548" t="s">
        <v>69</v>
      </c>
      <c r="AL548" t="s">
        <v>69</v>
      </c>
      <c r="AM548" t="s">
        <v>69</v>
      </c>
      <c r="AN548" t="s">
        <v>69</v>
      </c>
      <c r="AO548" t="s">
        <v>69</v>
      </c>
      <c r="AP548" t="s">
        <v>69</v>
      </c>
      <c r="AQ548" t="s">
        <v>69</v>
      </c>
      <c r="AR548" t="s">
        <v>229</v>
      </c>
      <c r="AS548">
        <v>2007</v>
      </c>
      <c r="AT548">
        <v>24</v>
      </c>
      <c r="AU548">
        <v>8</v>
      </c>
      <c r="AV548" t="s">
        <v>69</v>
      </c>
      <c r="AW548" t="s">
        <v>69</v>
      </c>
      <c r="AX548" t="s">
        <v>69</v>
      </c>
      <c r="AY548" t="s">
        <v>69</v>
      </c>
      <c r="AZ548">
        <v>1783</v>
      </c>
      <c r="BA548">
        <v>1791</v>
      </c>
      <c r="BB548" t="s">
        <v>69</v>
      </c>
      <c r="BC548" t="s">
        <v>4860</v>
      </c>
      <c r="BD548" t="s">
        <v>69</v>
      </c>
      <c r="BE548" t="s">
        <v>69</v>
      </c>
      <c r="BF548" t="s">
        <v>69</v>
      </c>
      <c r="BG548" t="s">
        <v>69</v>
      </c>
      <c r="BH548" t="s">
        <v>69</v>
      </c>
      <c r="BI548" t="s">
        <v>69</v>
      </c>
      <c r="BJ548" t="s">
        <v>4861</v>
      </c>
      <c r="BK548">
        <v>17533174</v>
      </c>
      <c r="BL548" t="s">
        <v>524</v>
      </c>
      <c r="BM548" t="s">
        <v>69</v>
      </c>
      <c r="BN548" t="s">
        <v>69</v>
      </c>
      <c r="BO548" t="s">
        <v>69</v>
      </c>
      <c r="BP548" t="s">
        <v>69</v>
      </c>
    </row>
    <row r="549" spans="1:68" x14ac:dyDescent="0.25">
      <c r="A549" t="s">
        <v>67</v>
      </c>
      <c r="B549" t="s">
        <v>4862</v>
      </c>
      <c r="C549" t="s">
        <v>69</v>
      </c>
      <c r="D549" t="s">
        <v>69</v>
      </c>
      <c r="E549" t="s">
        <v>69</v>
      </c>
      <c r="F549" t="s">
        <v>4863</v>
      </c>
      <c r="G549" t="s">
        <v>69</v>
      </c>
      <c r="H549" t="s">
        <v>69</v>
      </c>
      <c r="I549" t="s">
        <v>4864</v>
      </c>
      <c r="J549" t="s">
        <v>4865</v>
      </c>
      <c r="K549" t="s">
        <v>69</v>
      </c>
      <c r="L549" t="s">
        <v>69</v>
      </c>
      <c r="M549" t="s">
        <v>69</v>
      </c>
      <c r="N549" t="s">
        <v>69</v>
      </c>
      <c r="O549" t="s">
        <v>69</v>
      </c>
      <c r="P549" t="s">
        <v>69</v>
      </c>
      <c r="Q549" t="s">
        <v>69</v>
      </c>
      <c r="R549" t="s">
        <v>69</v>
      </c>
      <c r="S549" t="s">
        <v>69</v>
      </c>
      <c r="T549" t="s">
        <v>4866</v>
      </c>
      <c r="U549" t="s">
        <v>4867</v>
      </c>
      <c r="V549" t="s">
        <v>69</v>
      </c>
      <c r="W549" t="s">
        <v>69</v>
      </c>
      <c r="X549" t="s">
        <v>69</v>
      </c>
      <c r="Y549" t="s">
        <v>69</v>
      </c>
      <c r="Z549" t="s">
        <v>69</v>
      </c>
      <c r="AA549" t="s">
        <v>69</v>
      </c>
      <c r="AB549" t="s">
        <v>69</v>
      </c>
      <c r="AC549" t="s">
        <v>69</v>
      </c>
      <c r="AD549" t="s">
        <v>69</v>
      </c>
      <c r="AE549" t="s">
        <v>69</v>
      </c>
      <c r="AF549">
        <v>58</v>
      </c>
      <c r="AG549">
        <v>62</v>
      </c>
      <c r="AH549" t="s">
        <v>69</v>
      </c>
      <c r="AI549" t="s">
        <v>69</v>
      </c>
      <c r="AJ549" t="s">
        <v>69</v>
      </c>
      <c r="AK549" t="s">
        <v>69</v>
      </c>
      <c r="AL549" t="s">
        <v>69</v>
      </c>
      <c r="AM549" t="s">
        <v>69</v>
      </c>
      <c r="AN549" t="s">
        <v>69</v>
      </c>
      <c r="AO549" t="s">
        <v>69</v>
      </c>
      <c r="AP549" t="s">
        <v>69</v>
      </c>
      <c r="AQ549" t="s">
        <v>69</v>
      </c>
      <c r="AR549" t="s">
        <v>306</v>
      </c>
      <c r="AS549">
        <v>2007</v>
      </c>
      <c r="AT549">
        <v>85</v>
      </c>
      <c r="AU549">
        <v>3</v>
      </c>
      <c r="AV549" t="s">
        <v>69</v>
      </c>
      <c r="AW549" t="s">
        <v>69</v>
      </c>
      <c r="AX549" t="s">
        <v>69</v>
      </c>
      <c r="AY549" t="s">
        <v>69</v>
      </c>
      <c r="AZ549">
        <v>306</v>
      </c>
      <c r="BA549">
        <v>315</v>
      </c>
      <c r="BB549" t="s">
        <v>69</v>
      </c>
      <c r="BC549" t="s">
        <v>4868</v>
      </c>
      <c r="BD549" t="s">
        <v>69</v>
      </c>
      <c r="BE549" t="s">
        <v>69</v>
      </c>
      <c r="BF549" t="s">
        <v>69</v>
      </c>
      <c r="BG549" t="s">
        <v>69</v>
      </c>
      <c r="BH549" t="s">
        <v>69</v>
      </c>
      <c r="BI549" t="s">
        <v>69</v>
      </c>
      <c r="BJ549" t="s">
        <v>4869</v>
      </c>
      <c r="BK549" t="s">
        <v>69</v>
      </c>
      <c r="BL549" t="s">
        <v>69</v>
      </c>
      <c r="BM549" t="s">
        <v>69</v>
      </c>
      <c r="BN549" t="s">
        <v>69</v>
      </c>
      <c r="BO549" t="s">
        <v>69</v>
      </c>
      <c r="BP549" t="s">
        <v>69</v>
      </c>
    </row>
    <row r="550" spans="1:68" x14ac:dyDescent="0.25">
      <c r="A550" t="s">
        <v>67</v>
      </c>
      <c r="B550" t="s">
        <v>4870</v>
      </c>
      <c r="C550" t="s">
        <v>69</v>
      </c>
      <c r="D550" t="s">
        <v>69</v>
      </c>
      <c r="E550" t="s">
        <v>69</v>
      </c>
      <c r="F550" t="s">
        <v>4871</v>
      </c>
      <c r="G550" t="s">
        <v>69</v>
      </c>
      <c r="H550" t="s">
        <v>69</v>
      </c>
      <c r="I550" t="s">
        <v>4872</v>
      </c>
      <c r="J550" t="s">
        <v>1849</v>
      </c>
      <c r="K550" t="s">
        <v>69</v>
      </c>
      <c r="L550" t="s">
        <v>69</v>
      </c>
      <c r="M550" t="s">
        <v>69</v>
      </c>
      <c r="N550" t="s">
        <v>69</v>
      </c>
      <c r="O550" t="s">
        <v>69</v>
      </c>
      <c r="P550" t="s">
        <v>69</v>
      </c>
      <c r="Q550" t="s">
        <v>69</v>
      </c>
      <c r="R550" t="s">
        <v>69</v>
      </c>
      <c r="S550" t="s">
        <v>69</v>
      </c>
      <c r="T550" t="s">
        <v>69</v>
      </c>
      <c r="U550" t="s">
        <v>4873</v>
      </c>
      <c r="V550" t="s">
        <v>69</v>
      </c>
      <c r="W550" t="s">
        <v>69</v>
      </c>
      <c r="X550" t="s">
        <v>69</v>
      </c>
      <c r="Y550" t="s">
        <v>69</v>
      </c>
      <c r="Z550" t="s">
        <v>4874</v>
      </c>
      <c r="AA550" t="s">
        <v>69</v>
      </c>
      <c r="AB550" t="s">
        <v>69</v>
      </c>
      <c r="AC550" t="s">
        <v>69</v>
      </c>
      <c r="AD550" t="s">
        <v>69</v>
      </c>
      <c r="AE550" t="s">
        <v>69</v>
      </c>
      <c r="AF550">
        <v>94</v>
      </c>
      <c r="AG550">
        <v>98</v>
      </c>
      <c r="AH550" t="s">
        <v>69</v>
      </c>
      <c r="AI550" t="s">
        <v>69</v>
      </c>
      <c r="AJ550" t="s">
        <v>69</v>
      </c>
      <c r="AK550" t="s">
        <v>69</v>
      </c>
      <c r="AL550" t="s">
        <v>69</v>
      </c>
      <c r="AM550" t="s">
        <v>69</v>
      </c>
      <c r="AN550" t="s">
        <v>69</v>
      </c>
      <c r="AO550" t="s">
        <v>69</v>
      </c>
      <c r="AP550" t="s">
        <v>69</v>
      </c>
      <c r="AQ550" t="s">
        <v>69</v>
      </c>
      <c r="AR550" t="s">
        <v>361</v>
      </c>
      <c r="AS550">
        <v>2007</v>
      </c>
      <c r="AT550">
        <v>80</v>
      </c>
      <c r="AU550">
        <v>5</v>
      </c>
      <c r="AV550" t="s">
        <v>69</v>
      </c>
      <c r="AW550" t="s">
        <v>69</v>
      </c>
      <c r="AX550" t="s">
        <v>69</v>
      </c>
      <c r="AY550" t="s">
        <v>69</v>
      </c>
      <c r="AZ550">
        <v>884</v>
      </c>
      <c r="BA550">
        <v>894</v>
      </c>
      <c r="BB550" t="s">
        <v>69</v>
      </c>
      <c r="BC550" t="s">
        <v>4875</v>
      </c>
      <c r="BD550" t="s">
        <v>69</v>
      </c>
      <c r="BE550" t="s">
        <v>69</v>
      </c>
      <c r="BF550" t="s">
        <v>69</v>
      </c>
      <c r="BG550" t="s">
        <v>69</v>
      </c>
      <c r="BH550" t="s">
        <v>69</v>
      </c>
      <c r="BI550" t="s">
        <v>69</v>
      </c>
      <c r="BJ550" t="s">
        <v>4876</v>
      </c>
      <c r="BK550">
        <v>17436243</v>
      </c>
      <c r="BL550" t="s">
        <v>749</v>
      </c>
      <c r="BM550" t="s">
        <v>69</v>
      </c>
      <c r="BN550" t="s">
        <v>69</v>
      </c>
      <c r="BO550" t="s">
        <v>69</v>
      </c>
      <c r="BP550" t="s">
        <v>69</v>
      </c>
    </row>
    <row r="551" spans="1:68" x14ac:dyDescent="0.25">
      <c r="A551" t="s">
        <v>67</v>
      </c>
      <c r="B551" t="s">
        <v>4877</v>
      </c>
      <c r="C551" t="s">
        <v>69</v>
      </c>
      <c r="D551" t="s">
        <v>69</v>
      </c>
      <c r="E551" t="s">
        <v>69</v>
      </c>
      <c r="F551" t="s">
        <v>4878</v>
      </c>
      <c r="G551" t="s">
        <v>69</v>
      </c>
      <c r="H551" t="s">
        <v>69</v>
      </c>
      <c r="I551" t="s">
        <v>4879</v>
      </c>
      <c r="J551" t="s">
        <v>4880</v>
      </c>
      <c r="K551" t="s">
        <v>69</v>
      </c>
      <c r="L551" t="s">
        <v>69</v>
      </c>
      <c r="M551" t="s">
        <v>69</v>
      </c>
      <c r="N551" t="s">
        <v>69</v>
      </c>
      <c r="O551" t="s">
        <v>69</v>
      </c>
      <c r="P551" t="s">
        <v>69</v>
      </c>
      <c r="Q551" t="s">
        <v>69</v>
      </c>
      <c r="R551" t="s">
        <v>69</v>
      </c>
      <c r="S551" t="s">
        <v>69</v>
      </c>
      <c r="T551" t="s">
        <v>4881</v>
      </c>
      <c r="U551" t="s">
        <v>4882</v>
      </c>
      <c r="V551" t="s">
        <v>69</v>
      </c>
      <c r="W551" t="s">
        <v>69</v>
      </c>
      <c r="X551" t="s">
        <v>69</v>
      </c>
      <c r="Y551" t="s">
        <v>69</v>
      </c>
      <c r="Z551" t="s">
        <v>4883</v>
      </c>
      <c r="AA551" t="s">
        <v>4884</v>
      </c>
      <c r="AB551" t="s">
        <v>69</v>
      </c>
      <c r="AC551" t="s">
        <v>69</v>
      </c>
      <c r="AD551" t="s">
        <v>69</v>
      </c>
      <c r="AE551" t="s">
        <v>69</v>
      </c>
      <c r="AF551">
        <v>4</v>
      </c>
      <c r="AG551">
        <v>4</v>
      </c>
      <c r="AH551" t="s">
        <v>69</v>
      </c>
      <c r="AI551" t="s">
        <v>69</v>
      </c>
      <c r="AJ551" t="s">
        <v>69</v>
      </c>
      <c r="AK551" t="s">
        <v>69</v>
      </c>
      <c r="AL551" t="s">
        <v>69</v>
      </c>
      <c r="AM551" t="s">
        <v>69</v>
      </c>
      <c r="AN551" t="s">
        <v>69</v>
      </c>
      <c r="AO551" t="s">
        <v>69</v>
      </c>
      <c r="AP551" t="s">
        <v>69</v>
      </c>
      <c r="AQ551" t="s">
        <v>69</v>
      </c>
      <c r="AR551" t="s">
        <v>361</v>
      </c>
      <c r="AS551">
        <v>2007</v>
      </c>
      <c r="AT551">
        <v>28</v>
      </c>
      <c r="AU551">
        <v>5</v>
      </c>
      <c r="AV551" t="s">
        <v>69</v>
      </c>
      <c r="AW551" t="s">
        <v>69</v>
      </c>
      <c r="AX551" t="s">
        <v>69</v>
      </c>
      <c r="AY551" t="s">
        <v>69</v>
      </c>
      <c r="AZ551">
        <v>441</v>
      </c>
      <c r="BA551">
        <v>450</v>
      </c>
      <c r="BB551" t="s">
        <v>69</v>
      </c>
      <c r="BC551" t="s">
        <v>4885</v>
      </c>
      <c r="BD551" t="s">
        <v>69</v>
      </c>
      <c r="BE551" t="s">
        <v>69</v>
      </c>
      <c r="BF551" t="s">
        <v>69</v>
      </c>
      <c r="BG551" t="s">
        <v>69</v>
      </c>
      <c r="BH551" t="s">
        <v>69</v>
      </c>
      <c r="BI551" t="s">
        <v>69</v>
      </c>
      <c r="BJ551" t="s">
        <v>4886</v>
      </c>
      <c r="BK551">
        <v>17274005</v>
      </c>
      <c r="BL551" t="s">
        <v>402</v>
      </c>
      <c r="BM551" t="s">
        <v>69</v>
      </c>
      <c r="BN551" t="s">
        <v>69</v>
      </c>
      <c r="BO551" t="s">
        <v>69</v>
      </c>
      <c r="BP551" t="s">
        <v>69</v>
      </c>
    </row>
    <row r="552" spans="1:68" x14ac:dyDescent="0.25">
      <c r="A552" t="s">
        <v>67</v>
      </c>
      <c r="B552" t="s">
        <v>4887</v>
      </c>
      <c r="C552" t="s">
        <v>69</v>
      </c>
      <c r="D552" t="s">
        <v>69</v>
      </c>
      <c r="E552" t="s">
        <v>69</v>
      </c>
      <c r="F552" t="s">
        <v>4888</v>
      </c>
      <c r="G552" t="s">
        <v>69</v>
      </c>
      <c r="H552" t="s">
        <v>69</v>
      </c>
      <c r="I552" t="s">
        <v>4889</v>
      </c>
      <c r="J552" t="s">
        <v>72</v>
      </c>
      <c r="K552" t="s">
        <v>69</v>
      </c>
      <c r="L552" t="s">
        <v>69</v>
      </c>
      <c r="M552" t="s">
        <v>69</v>
      </c>
      <c r="N552" t="s">
        <v>69</v>
      </c>
      <c r="O552" t="s">
        <v>69</v>
      </c>
      <c r="P552" t="s">
        <v>69</v>
      </c>
      <c r="Q552" t="s">
        <v>69</v>
      </c>
      <c r="R552" t="s">
        <v>69</v>
      </c>
      <c r="S552" t="s">
        <v>69</v>
      </c>
      <c r="T552" t="s">
        <v>4890</v>
      </c>
      <c r="U552" t="s">
        <v>4891</v>
      </c>
      <c r="V552" t="s">
        <v>69</v>
      </c>
      <c r="W552" t="s">
        <v>69</v>
      </c>
      <c r="X552" t="s">
        <v>69</v>
      </c>
      <c r="Y552" t="s">
        <v>69</v>
      </c>
      <c r="Z552" t="s">
        <v>4892</v>
      </c>
      <c r="AA552" t="s">
        <v>4893</v>
      </c>
      <c r="AB552" t="s">
        <v>69</v>
      </c>
      <c r="AC552" t="s">
        <v>69</v>
      </c>
      <c r="AD552" t="s">
        <v>69</v>
      </c>
      <c r="AE552" t="s">
        <v>69</v>
      </c>
      <c r="AF552">
        <v>12</v>
      </c>
      <c r="AG552">
        <v>12</v>
      </c>
      <c r="AH552" t="s">
        <v>69</v>
      </c>
      <c r="AI552" t="s">
        <v>69</v>
      </c>
      <c r="AJ552" t="s">
        <v>69</v>
      </c>
      <c r="AK552" t="s">
        <v>69</v>
      </c>
      <c r="AL552" t="s">
        <v>69</v>
      </c>
      <c r="AM552" t="s">
        <v>69</v>
      </c>
      <c r="AN552" t="s">
        <v>69</v>
      </c>
      <c r="AO552" t="s">
        <v>69</v>
      </c>
      <c r="AP552" t="s">
        <v>69</v>
      </c>
      <c r="AQ552" t="s">
        <v>69</v>
      </c>
      <c r="AR552" t="s">
        <v>419</v>
      </c>
      <c r="AS552">
        <v>2007</v>
      </c>
      <c r="AT552">
        <v>16</v>
      </c>
      <c r="AU552">
        <v>8</v>
      </c>
      <c r="AV552" t="s">
        <v>69</v>
      </c>
      <c r="AW552" t="s">
        <v>69</v>
      </c>
      <c r="AX552" t="s">
        <v>69</v>
      </c>
      <c r="AY552" t="s">
        <v>69</v>
      </c>
      <c r="AZ552">
        <v>1673</v>
      </c>
      <c r="BA552">
        <v>1685</v>
      </c>
      <c r="BB552" t="s">
        <v>69</v>
      </c>
      <c r="BC552" t="s">
        <v>4894</v>
      </c>
      <c r="BD552" t="s">
        <v>69</v>
      </c>
      <c r="BE552" t="s">
        <v>69</v>
      </c>
      <c r="BF552" t="s">
        <v>69</v>
      </c>
      <c r="BG552" t="s">
        <v>69</v>
      </c>
      <c r="BH552" t="s">
        <v>69</v>
      </c>
      <c r="BI552" t="s">
        <v>69</v>
      </c>
      <c r="BJ552" t="s">
        <v>4895</v>
      </c>
      <c r="BK552">
        <v>17402982</v>
      </c>
      <c r="BL552" t="s">
        <v>69</v>
      </c>
      <c r="BM552" t="s">
        <v>69</v>
      </c>
      <c r="BN552" t="s">
        <v>69</v>
      </c>
      <c r="BO552" t="s">
        <v>69</v>
      </c>
      <c r="BP552" t="s">
        <v>69</v>
      </c>
    </row>
    <row r="553" spans="1:68" x14ac:dyDescent="0.25">
      <c r="A553" t="s">
        <v>67</v>
      </c>
      <c r="B553" t="s">
        <v>4896</v>
      </c>
      <c r="C553" t="s">
        <v>69</v>
      </c>
      <c r="D553" t="s">
        <v>69</v>
      </c>
      <c r="E553" t="s">
        <v>69</v>
      </c>
      <c r="F553" t="s">
        <v>4897</v>
      </c>
      <c r="G553" t="s">
        <v>69</v>
      </c>
      <c r="H553" t="s">
        <v>69</v>
      </c>
      <c r="I553" t="s">
        <v>4898</v>
      </c>
      <c r="J553" t="s">
        <v>1168</v>
      </c>
      <c r="K553" t="s">
        <v>69</v>
      </c>
      <c r="L553" t="s">
        <v>69</v>
      </c>
      <c r="M553" t="s">
        <v>69</v>
      </c>
      <c r="N553" t="s">
        <v>69</v>
      </c>
      <c r="O553" t="s">
        <v>69</v>
      </c>
      <c r="P553" t="s">
        <v>69</v>
      </c>
      <c r="Q553" t="s">
        <v>69</v>
      </c>
      <c r="R553" t="s">
        <v>69</v>
      </c>
      <c r="S553" t="s">
        <v>69</v>
      </c>
      <c r="T553" t="s">
        <v>69</v>
      </c>
      <c r="U553" t="s">
        <v>4899</v>
      </c>
      <c r="V553" t="s">
        <v>69</v>
      </c>
      <c r="W553" t="s">
        <v>69</v>
      </c>
      <c r="X553" t="s">
        <v>69</v>
      </c>
      <c r="Y553" t="s">
        <v>69</v>
      </c>
      <c r="Z553" t="s">
        <v>4900</v>
      </c>
      <c r="AA553" t="s">
        <v>4901</v>
      </c>
      <c r="AB553" t="s">
        <v>69</v>
      </c>
      <c r="AC553" t="s">
        <v>69</v>
      </c>
      <c r="AD553" t="s">
        <v>69</v>
      </c>
      <c r="AE553" t="s">
        <v>69</v>
      </c>
      <c r="AF553">
        <v>522</v>
      </c>
      <c r="AG553">
        <v>527</v>
      </c>
      <c r="AH553" t="s">
        <v>69</v>
      </c>
      <c r="AI553" t="s">
        <v>69</v>
      </c>
      <c r="AJ553" t="s">
        <v>69</v>
      </c>
      <c r="AK553" t="s">
        <v>69</v>
      </c>
      <c r="AL553" t="s">
        <v>69</v>
      </c>
      <c r="AM553" t="s">
        <v>69</v>
      </c>
      <c r="AN553" t="s">
        <v>69</v>
      </c>
      <c r="AO553" t="s">
        <v>69</v>
      </c>
      <c r="AP553" t="s">
        <v>69</v>
      </c>
      <c r="AQ553" t="s">
        <v>69</v>
      </c>
      <c r="AR553" t="s">
        <v>448</v>
      </c>
      <c r="AS553">
        <v>2007</v>
      </c>
      <c r="AT553">
        <v>175</v>
      </c>
      <c r="AU553">
        <v>3</v>
      </c>
      <c r="AV553" t="s">
        <v>69</v>
      </c>
      <c r="AW553" t="s">
        <v>69</v>
      </c>
      <c r="AX553" t="s">
        <v>69</v>
      </c>
      <c r="AY553" t="s">
        <v>69</v>
      </c>
      <c r="AZ553">
        <v>1251</v>
      </c>
      <c r="BA553">
        <v>1266</v>
      </c>
      <c r="BB553" t="s">
        <v>69</v>
      </c>
      <c r="BC553" t="s">
        <v>4902</v>
      </c>
      <c r="BD553" t="s">
        <v>69</v>
      </c>
      <c r="BE553" t="s">
        <v>69</v>
      </c>
      <c r="BF553" t="s">
        <v>69</v>
      </c>
      <c r="BG553" t="s">
        <v>69</v>
      </c>
      <c r="BH553" t="s">
        <v>69</v>
      </c>
      <c r="BI553" t="s">
        <v>69</v>
      </c>
      <c r="BJ553" t="s">
        <v>4903</v>
      </c>
      <c r="BK553">
        <v>17151252</v>
      </c>
      <c r="BL553" t="s">
        <v>662</v>
      </c>
      <c r="BM553" t="s">
        <v>69</v>
      </c>
      <c r="BN553" t="s">
        <v>69</v>
      </c>
      <c r="BO553" t="s">
        <v>69</v>
      </c>
      <c r="BP553" t="s">
        <v>69</v>
      </c>
    </row>
    <row r="554" spans="1:68" x14ac:dyDescent="0.25">
      <c r="A554" t="s">
        <v>67</v>
      </c>
      <c r="B554" t="s">
        <v>4904</v>
      </c>
      <c r="C554" t="s">
        <v>69</v>
      </c>
      <c r="D554" t="s">
        <v>69</v>
      </c>
      <c r="E554" t="s">
        <v>69</v>
      </c>
      <c r="F554" t="s">
        <v>4905</v>
      </c>
      <c r="G554" t="s">
        <v>69</v>
      </c>
      <c r="H554" t="s">
        <v>69</v>
      </c>
      <c r="I554" t="s">
        <v>4906</v>
      </c>
      <c r="J554" t="s">
        <v>416</v>
      </c>
      <c r="K554" t="s">
        <v>69</v>
      </c>
      <c r="L554" t="s">
        <v>69</v>
      </c>
      <c r="M554" t="s">
        <v>69</v>
      </c>
      <c r="N554" t="s">
        <v>69</v>
      </c>
      <c r="O554" t="s">
        <v>69</v>
      </c>
      <c r="P554" t="s">
        <v>69</v>
      </c>
      <c r="Q554" t="s">
        <v>69</v>
      </c>
      <c r="R554" t="s">
        <v>69</v>
      </c>
      <c r="S554" t="s">
        <v>69</v>
      </c>
      <c r="T554" t="s">
        <v>4907</v>
      </c>
      <c r="U554" t="s">
        <v>4908</v>
      </c>
      <c r="V554" t="s">
        <v>69</v>
      </c>
      <c r="W554" t="s">
        <v>69</v>
      </c>
      <c r="X554" t="s">
        <v>69</v>
      </c>
      <c r="Y554" t="s">
        <v>69</v>
      </c>
      <c r="Z554" t="s">
        <v>4909</v>
      </c>
      <c r="AA554" t="s">
        <v>4910</v>
      </c>
      <c r="AB554" t="s">
        <v>69</v>
      </c>
      <c r="AC554" t="s">
        <v>69</v>
      </c>
      <c r="AD554" t="s">
        <v>69</v>
      </c>
      <c r="AE554" t="s">
        <v>69</v>
      </c>
      <c r="AF554">
        <v>1777</v>
      </c>
      <c r="AG554">
        <v>1816</v>
      </c>
      <c r="AH554" t="s">
        <v>69</v>
      </c>
      <c r="AI554" t="s">
        <v>69</v>
      </c>
      <c r="AJ554" t="s">
        <v>69</v>
      </c>
      <c r="AK554" t="s">
        <v>69</v>
      </c>
      <c r="AL554" t="s">
        <v>69</v>
      </c>
      <c r="AM554" t="s">
        <v>69</v>
      </c>
      <c r="AN554" t="s">
        <v>69</v>
      </c>
      <c r="AO554" t="s">
        <v>69</v>
      </c>
      <c r="AP554" t="s">
        <v>69</v>
      </c>
      <c r="AQ554" t="s">
        <v>69</v>
      </c>
      <c r="AR554" t="s">
        <v>448</v>
      </c>
      <c r="AS554">
        <v>2007</v>
      </c>
      <c r="AT554">
        <v>24</v>
      </c>
      <c r="AU554">
        <v>3</v>
      </c>
      <c r="AV554" t="s">
        <v>69</v>
      </c>
      <c r="AW554" t="s">
        <v>69</v>
      </c>
      <c r="AX554" t="s">
        <v>69</v>
      </c>
      <c r="AY554" t="s">
        <v>69</v>
      </c>
      <c r="AZ554">
        <v>621</v>
      </c>
      <c r="BA554">
        <v>631</v>
      </c>
      <c r="BB554" t="s">
        <v>69</v>
      </c>
      <c r="BC554" t="s">
        <v>4911</v>
      </c>
      <c r="BD554" t="s">
        <v>69</v>
      </c>
      <c r="BE554" t="s">
        <v>69</v>
      </c>
      <c r="BF554" t="s">
        <v>69</v>
      </c>
      <c r="BG554" t="s">
        <v>69</v>
      </c>
      <c r="BH554" t="s">
        <v>69</v>
      </c>
      <c r="BI554" t="s">
        <v>69</v>
      </c>
      <c r="BJ554" t="s">
        <v>4912</v>
      </c>
      <c r="BK554">
        <v>17150975</v>
      </c>
      <c r="BL554" t="s">
        <v>69</v>
      </c>
      <c r="BM554" t="s">
        <v>69</v>
      </c>
      <c r="BN554" t="s">
        <v>69</v>
      </c>
      <c r="BO554" t="s">
        <v>69</v>
      </c>
      <c r="BP554" t="s">
        <v>69</v>
      </c>
    </row>
    <row r="555" spans="1:68" x14ac:dyDescent="0.25">
      <c r="A555" t="s">
        <v>67</v>
      </c>
      <c r="B555" t="s">
        <v>4913</v>
      </c>
      <c r="C555" t="s">
        <v>69</v>
      </c>
      <c r="D555" t="s">
        <v>69</v>
      </c>
      <c r="E555" t="s">
        <v>69</v>
      </c>
      <c r="F555" t="s">
        <v>4914</v>
      </c>
      <c r="G555" t="s">
        <v>69</v>
      </c>
      <c r="H555" t="s">
        <v>69</v>
      </c>
      <c r="I555" t="s">
        <v>4915</v>
      </c>
      <c r="J555" t="s">
        <v>416</v>
      </c>
      <c r="K555" t="s">
        <v>69</v>
      </c>
      <c r="L555" t="s">
        <v>69</v>
      </c>
      <c r="M555" t="s">
        <v>69</v>
      </c>
      <c r="N555" t="s">
        <v>69</v>
      </c>
      <c r="O555" t="s">
        <v>69</v>
      </c>
      <c r="P555" t="s">
        <v>69</v>
      </c>
      <c r="Q555" t="s">
        <v>69</v>
      </c>
      <c r="R555" t="s">
        <v>69</v>
      </c>
      <c r="S555" t="s">
        <v>69</v>
      </c>
      <c r="T555" t="s">
        <v>4916</v>
      </c>
      <c r="U555" t="s">
        <v>4917</v>
      </c>
      <c r="V555" t="s">
        <v>69</v>
      </c>
      <c r="W555" t="s">
        <v>69</v>
      </c>
      <c r="X555" t="s">
        <v>69</v>
      </c>
      <c r="Y555" t="s">
        <v>69</v>
      </c>
      <c r="Z555" t="s">
        <v>4918</v>
      </c>
      <c r="AA555" t="s">
        <v>4919</v>
      </c>
      <c r="AB555" t="s">
        <v>69</v>
      </c>
      <c r="AC555" t="s">
        <v>69</v>
      </c>
      <c r="AD555" t="s">
        <v>69</v>
      </c>
      <c r="AE555" t="s">
        <v>69</v>
      </c>
      <c r="AF555">
        <v>12</v>
      </c>
      <c r="AG555">
        <v>13</v>
      </c>
      <c r="AH555" t="s">
        <v>69</v>
      </c>
      <c r="AI555" t="s">
        <v>69</v>
      </c>
      <c r="AJ555" t="s">
        <v>69</v>
      </c>
      <c r="AK555" t="s">
        <v>69</v>
      </c>
      <c r="AL555" t="s">
        <v>69</v>
      </c>
      <c r="AM555" t="s">
        <v>69</v>
      </c>
      <c r="AN555" t="s">
        <v>69</v>
      </c>
      <c r="AO555" t="s">
        <v>69</v>
      </c>
      <c r="AP555" t="s">
        <v>69</v>
      </c>
      <c r="AQ555" t="s">
        <v>69</v>
      </c>
      <c r="AR555" t="s">
        <v>448</v>
      </c>
      <c r="AS555">
        <v>2007</v>
      </c>
      <c r="AT555">
        <v>24</v>
      </c>
      <c r="AU555">
        <v>3</v>
      </c>
      <c r="AV555" t="s">
        <v>69</v>
      </c>
      <c r="AW555" t="s">
        <v>69</v>
      </c>
      <c r="AX555" t="s">
        <v>69</v>
      </c>
      <c r="AY555" t="s">
        <v>69</v>
      </c>
      <c r="AZ555">
        <v>687</v>
      </c>
      <c r="BA555">
        <v>698</v>
      </c>
      <c r="BB555" t="s">
        <v>69</v>
      </c>
      <c r="BC555" t="s">
        <v>4920</v>
      </c>
      <c r="BD555" t="s">
        <v>69</v>
      </c>
      <c r="BE555" t="s">
        <v>69</v>
      </c>
      <c r="BF555" t="s">
        <v>69</v>
      </c>
      <c r="BG555" t="s">
        <v>69</v>
      </c>
      <c r="BH555" t="s">
        <v>69</v>
      </c>
      <c r="BI555" t="s">
        <v>69</v>
      </c>
      <c r="BJ555" t="s">
        <v>4921</v>
      </c>
      <c r="BK555">
        <v>17175528</v>
      </c>
      <c r="BL555" t="s">
        <v>524</v>
      </c>
      <c r="BM555" t="s">
        <v>69</v>
      </c>
      <c r="BN555" t="s">
        <v>69</v>
      </c>
      <c r="BO555" t="s">
        <v>69</v>
      </c>
      <c r="BP555" t="s">
        <v>69</v>
      </c>
    </row>
    <row r="556" spans="1:68" x14ac:dyDescent="0.25">
      <c r="A556" t="s">
        <v>67</v>
      </c>
      <c r="B556" t="s">
        <v>4922</v>
      </c>
      <c r="C556" t="s">
        <v>69</v>
      </c>
      <c r="D556" t="s">
        <v>69</v>
      </c>
      <c r="E556" t="s">
        <v>69</v>
      </c>
      <c r="F556" t="s">
        <v>4923</v>
      </c>
      <c r="G556" t="s">
        <v>69</v>
      </c>
      <c r="H556" t="s">
        <v>69</v>
      </c>
      <c r="I556" t="s">
        <v>4924</v>
      </c>
      <c r="J556" t="s">
        <v>72</v>
      </c>
      <c r="K556" t="s">
        <v>69</v>
      </c>
      <c r="L556" t="s">
        <v>69</v>
      </c>
      <c r="M556" t="s">
        <v>69</v>
      </c>
      <c r="N556" t="s">
        <v>69</v>
      </c>
      <c r="O556" t="s">
        <v>69</v>
      </c>
      <c r="P556" t="s">
        <v>69</v>
      </c>
      <c r="Q556" t="s">
        <v>69</v>
      </c>
      <c r="R556" t="s">
        <v>69</v>
      </c>
      <c r="S556" t="s">
        <v>69</v>
      </c>
      <c r="T556" t="s">
        <v>4925</v>
      </c>
      <c r="U556" t="s">
        <v>4926</v>
      </c>
      <c r="V556" t="s">
        <v>69</v>
      </c>
      <c r="W556" t="s">
        <v>69</v>
      </c>
      <c r="X556" t="s">
        <v>69</v>
      </c>
      <c r="Y556" t="s">
        <v>69</v>
      </c>
      <c r="Z556" t="s">
        <v>4927</v>
      </c>
      <c r="AA556" t="s">
        <v>4928</v>
      </c>
      <c r="AB556" t="s">
        <v>69</v>
      </c>
      <c r="AC556" t="s">
        <v>69</v>
      </c>
      <c r="AD556" t="s">
        <v>69</v>
      </c>
      <c r="AE556" t="s">
        <v>69</v>
      </c>
      <c r="AF556">
        <v>23</v>
      </c>
      <c r="AG556">
        <v>25</v>
      </c>
      <c r="AH556" t="s">
        <v>69</v>
      </c>
      <c r="AI556" t="s">
        <v>69</v>
      </c>
      <c r="AJ556" t="s">
        <v>69</v>
      </c>
      <c r="AK556" t="s">
        <v>69</v>
      </c>
      <c r="AL556" t="s">
        <v>69</v>
      </c>
      <c r="AM556" t="s">
        <v>69</v>
      </c>
      <c r="AN556" t="s">
        <v>69</v>
      </c>
      <c r="AO556" t="s">
        <v>69</v>
      </c>
      <c r="AP556" t="s">
        <v>69</v>
      </c>
      <c r="AQ556" t="s">
        <v>69</v>
      </c>
      <c r="AR556" t="s">
        <v>448</v>
      </c>
      <c r="AS556">
        <v>2007</v>
      </c>
      <c r="AT556">
        <v>16</v>
      </c>
      <c r="AU556">
        <v>5</v>
      </c>
      <c r="AV556" t="s">
        <v>69</v>
      </c>
      <c r="AW556" t="s">
        <v>69</v>
      </c>
      <c r="AX556" t="s">
        <v>69</v>
      </c>
      <c r="AY556" t="s">
        <v>69</v>
      </c>
      <c r="AZ556">
        <v>1085</v>
      </c>
      <c r="BA556">
        <v>1097</v>
      </c>
      <c r="BB556" t="s">
        <v>69</v>
      </c>
      <c r="BC556" t="s">
        <v>4929</v>
      </c>
      <c r="BD556" t="s">
        <v>69</v>
      </c>
      <c r="BE556" t="s">
        <v>69</v>
      </c>
      <c r="BF556" t="s">
        <v>69</v>
      </c>
      <c r="BG556" t="s">
        <v>69</v>
      </c>
      <c r="BH556" t="s">
        <v>69</v>
      </c>
      <c r="BI556" t="s">
        <v>69</v>
      </c>
      <c r="BJ556" t="s">
        <v>4930</v>
      </c>
      <c r="BK556">
        <v>17305862</v>
      </c>
      <c r="BL556" t="s">
        <v>69</v>
      </c>
      <c r="BM556" t="s">
        <v>69</v>
      </c>
      <c r="BN556" t="s">
        <v>69</v>
      </c>
      <c r="BO556" t="s">
        <v>69</v>
      </c>
      <c r="BP556" t="s">
        <v>69</v>
      </c>
    </row>
    <row r="557" spans="1:68" x14ac:dyDescent="0.25">
      <c r="A557" t="s">
        <v>67</v>
      </c>
      <c r="B557" t="s">
        <v>4931</v>
      </c>
      <c r="C557" t="s">
        <v>69</v>
      </c>
      <c r="D557" t="s">
        <v>69</v>
      </c>
      <c r="E557" t="s">
        <v>69</v>
      </c>
      <c r="F557" t="s">
        <v>4932</v>
      </c>
      <c r="G557" t="s">
        <v>69</v>
      </c>
      <c r="H557" t="s">
        <v>69</v>
      </c>
      <c r="I557" t="s">
        <v>4933</v>
      </c>
      <c r="J557" t="s">
        <v>394</v>
      </c>
      <c r="K557" t="s">
        <v>69</v>
      </c>
      <c r="L557" t="s">
        <v>69</v>
      </c>
      <c r="M557" t="s">
        <v>69</v>
      </c>
      <c r="N557" t="s">
        <v>69</v>
      </c>
      <c r="O557" t="s">
        <v>69</v>
      </c>
      <c r="P557" t="s">
        <v>69</v>
      </c>
      <c r="Q557" t="s">
        <v>69</v>
      </c>
      <c r="R557" t="s">
        <v>69</v>
      </c>
      <c r="S557" t="s">
        <v>69</v>
      </c>
      <c r="T557" t="s">
        <v>4934</v>
      </c>
      <c r="U557" t="s">
        <v>4935</v>
      </c>
      <c r="V557" t="s">
        <v>69</v>
      </c>
      <c r="W557" t="s">
        <v>69</v>
      </c>
      <c r="X557" t="s">
        <v>69</v>
      </c>
      <c r="Y557" t="s">
        <v>69</v>
      </c>
      <c r="Z557" t="s">
        <v>4936</v>
      </c>
      <c r="AA557" t="s">
        <v>4937</v>
      </c>
      <c r="AB557" t="s">
        <v>69</v>
      </c>
      <c r="AC557" t="s">
        <v>69</v>
      </c>
      <c r="AD557" t="s">
        <v>69</v>
      </c>
      <c r="AE557" t="s">
        <v>69</v>
      </c>
      <c r="AF557">
        <v>747</v>
      </c>
      <c r="AG557">
        <v>762</v>
      </c>
      <c r="AH557" t="s">
        <v>69</v>
      </c>
      <c r="AI557" t="s">
        <v>69</v>
      </c>
      <c r="AJ557" t="s">
        <v>69</v>
      </c>
      <c r="AK557" t="s">
        <v>69</v>
      </c>
      <c r="AL557" t="s">
        <v>69</v>
      </c>
      <c r="AM557" t="s">
        <v>69</v>
      </c>
      <c r="AN557" t="s">
        <v>69</v>
      </c>
      <c r="AO557" t="s">
        <v>69</v>
      </c>
      <c r="AP557" t="s">
        <v>69</v>
      </c>
      <c r="AQ557" t="s">
        <v>69</v>
      </c>
      <c r="AR557" t="s">
        <v>3061</v>
      </c>
      <c r="AS557">
        <v>2007</v>
      </c>
      <c r="AT557">
        <v>104</v>
      </c>
      <c r="AU557">
        <v>8</v>
      </c>
      <c r="AV557" t="s">
        <v>69</v>
      </c>
      <c r="AW557" t="s">
        <v>69</v>
      </c>
      <c r="AX557" t="s">
        <v>69</v>
      </c>
      <c r="AY557" t="s">
        <v>69</v>
      </c>
      <c r="AZ557">
        <v>2785</v>
      </c>
      <c r="BA557">
        <v>2790</v>
      </c>
      <c r="BB557" t="s">
        <v>69</v>
      </c>
      <c r="BC557" t="s">
        <v>4938</v>
      </c>
      <c r="BD557" t="s">
        <v>69</v>
      </c>
      <c r="BE557" t="s">
        <v>69</v>
      </c>
      <c r="BF557" t="s">
        <v>69</v>
      </c>
      <c r="BG557" t="s">
        <v>69</v>
      </c>
      <c r="BH557" t="s">
        <v>69</v>
      </c>
      <c r="BI557" t="s">
        <v>69</v>
      </c>
      <c r="BJ557" t="s">
        <v>4939</v>
      </c>
      <c r="BK557">
        <v>17301231</v>
      </c>
      <c r="BL557" t="s">
        <v>402</v>
      </c>
      <c r="BM557" t="s">
        <v>69</v>
      </c>
      <c r="BN557" t="s">
        <v>69</v>
      </c>
      <c r="BO557" t="s">
        <v>69</v>
      </c>
      <c r="BP557" t="s">
        <v>69</v>
      </c>
    </row>
    <row r="558" spans="1:68" x14ac:dyDescent="0.25">
      <c r="A558" t="s">
        <v>67</v>
      </c>
      <c r="B558" t="s">
        <v>4940</v>
      </c>
      <c r="C558" t="s">
        <v>69</v>
      </c>
      <c r="D558" t="s">
        <v>69</v>
      </c>
      <c r="E558" t="s">
        <v>69</v>
      </c>
      <c r="F558" t="s">
        <v>4941</v>
      </c>
      <c r="G558" t="s">
        <v>69</v>
      </c>
      <c r="H558" t="s">
        <v>69</v>
      </c>
      <c r="I558" t="s">
        <v>4942</v>
      </c>
      <c r="J558" t="s">
        <v>655</v>
      </c>
      <c r="K558" t="s">
        <v>69</v>
      </c>
      <c r="L558" t="s">
        <v>69</v>
      </c>
      <c r="M558" t="s">
        <v>69</v>
      </c>
      <c r="N558" t="s">
        <v>69</v>
      </c>
      <c r="O558" t="s">
        <v>69</v>
      </c>
      <c r="P558" t="s">
        <v>69</v>
      </c>
      <c r="Q558" t="s">
        <v>69</v>
      </c>
      <c r="R558" t="s">
        <v>69</v>
      </c>
      <c r="S558" t="s">
        <v>69</v>
      </c>
      <c r="T558" t="s">
        <v>4943</v>
      </c>
      <c r="U558" t="s">
        <v>4944</v>
      </c>
      <c r="V558" t="s">
        <v>69</v>
      </c>
      <c r="W558" t="s">
        <v>69</v>
      </c>
      <c r="X558" t="s">
        <v>69</v>
      </c>
      <c r="Y558" t="s">
        <v>69</v>
      </c>
      <c r="Z558" t="s">
        <v>69</v>
      </c>
      <c r="AA558" t="s">
        <v>4945</v>
      </c>
      <c r="AB558" t="s">
        <v>69</v>
      </c>
      <c r="AC558" t="s">
        <v>69</v>
      </c>
      <c r="AD558" t="s">
        <v>69</v>
      </c>
      <c r="AE558" t="s">
        <v>69</v>
      </c>
      <c r="AF558">
        <v>162</v>
      </c>
      <c r="AG558">
        <v>163</v>
      </c>
      <c r="AH558" t="s">
        <v>69</v>
      </c>
      <c r="AI558" t="s">
        <v>69</v>
      </c>
      <c r="AJ558" t="s">
        <v>69</v>
      </c>
      <c r="AK558" t="s">
        <v>69</v>
      </c>
      <c r="AL558" t="s">
        <v>69</v>
      </c>
      <c r="AM558" t="s">
        <v>69</v>
      </c>
      <c r="AN558" t="s">
        <v>69</v>
      </c>
      <c r="AO558" t="s">
        <v>69</v>
      </c>
      <c r="AP558" t="s">
        <v>69</v>
      </c>
      <c r="AQ558" t="s">
        <v>69</v>
      </c>
      <c r="AR558" t="s">
        <v>4946</v>
      </c>
      <c r="AS558">
        <v>2007</v>
      </c>
      <c r="AT558">
        <v>274</v>
      </c>
      <c r="AU558">
        <v>1608</v>
      </c>
      <c r="AV558" t="s">
        <v>69</v>
      </c>
      <c r="AW558" t="s">
        <v>69</v>
      </c>
      <c r="AX558" t="s">
        <v>69</v>
      </c>
      <c r="AY558" t="s">
        <v>69</v>
      </c>
      <c r="AZ558">
        <v>399</v>
      </c>
      <c r="BA558">
        <v>406</v>
      </c>
      <c r="BB558" t="s">
        <v>69</v>
      </c>
      <c r="BC558" t="s">
        <v>4947</v>
      </c>
      <c r="BD558" t="s">
        <v>69</v>
      </c>
      <c r="BE558" t="s">
        <v>69</v>
      </c>
      <c r="BF558" t="s">
        <v>69</v>
      </c>
      <c r="BG558" t="s">
        <v>69</v>
      </c>
      <c r="BH558" t="s">
        <v>69</v>
      </c>
      <c r="BI558" t="s">
        <v>69</v>
      </c>
      <c r="BJ558" t="s">
        <v>4948</v>
      </c>
      <c r="BK558">
        <v>17164204</v>
      </c>
      <c r="BL558" t="s">
        <v>749</v>
      </c>
      <c r="BM558" t="s">
        <v>69</v>
      </c>
      <c r="BN558" t="s">
        <v>69</v>
      </c>
      <c r="BO558" t="s">
        <v>69</v>
      </c>
      <c r="BP558" t="s">
        <v>69</v>
      </c>
    </row>
    <row r="559" spans="1:68" x14ac:dyDescent="0.25">
      <c r="A559" t="s">
        <v>67</v>
      </c>
      <c r="B559" t="s">
        <v>4949</v>
      </c>
      <c r="C559" t="s">
        <v>69</v>
      </c>
      <c r="D559" t="s">
        <v>69</v>
      </c>
      <c r="E559" t="s">
        <v>69</v>
      </c>
      <c r="F559" t="s">
        <v>4950</v>
      </c>
      <c r="G559" t="s">
        <v>69</v>
      </c>
      <c r="H559" t="s">
        <v>69</v>
      </c>
      <c r="I559" t="s">
        <v>4951</v>
      </c>
      <c r="J559" t="s">
        <v>72</v>
      </c>
      <c r="K559" t="s">
        <v>69</v>
      </c>
      <c r="L559" t="s">
        <v>69</v>
      </c>
      <c r="M559" t="s">
        <v>69</v>
      </c>
      <c r="N559" t="s">
        <v>69</v>
      </c>
      <c r="O559" t="s">
        <v>69</v>
      </c>
      <c r="P559" t="s">
        <v>69</v>
      </c>
      <c r="Q559" t="s">
        <v>69</v>
      </c>
      <c r="R559" t="s">
        <v>69</v>
      </c>
      <c r="S559" t="s">
        <v>69</v>
      </c>
      <c r="T559" t="s">
        <v>4952</v>
      </c>
      <c r="U559" t="s">
        <v>4953</v>
      </c>
      <c r="V559" t="s">
        <v>69</v>
      </c>
      <c r="W559" t="s">
        <v>69</v>
      </c>
      <c r="X559" t="s">
        <v>69</v>
      </c>
      <c r="Y559" t="s">
        <v>69</v>
      </c>
      <c r="Z559" t="s">
        <v>4909</v>
      </c>
      <c r="AA559" t="s">
        <v>4148</v>
      </c>
      <c r="AB559" t="s">
        <v>69</v>
      </c>
      <c r="AC559" t="s">
        <v>69</v>
      </c>
      <c r="AD559" t="s">
        <v>69</v>
      </c>
      <c r="AE559" t="s">
        <v>69</v>
      </c>
      <c r="AF559">
        <v>24</v>
      </c>
      <c r="AG559">
        <v>24</v>
      </c>
      <c r="AH559" t="s">
        <v>69</v>
      </c>
      <c r="AI559" t="s">
        <v>69</v>
      </c>
      <c r="AJ559" t="s">
        <v>69</v>
      </c>
      <c r="AK559" t="s">
        <v>69</v>
      </c>
      <c r="AL559" t="s">
        <v>69</v>
      </c>
      <c r="AM559" t="s">
        <v>69</v>
      </c>
      <c r="AN559" t="s">
        <v>69</v>
      </c>
      <c r="AO559" t="s">
        <v>69</v>
      </c>
      <c r="AP559" t="s">
        <v>69</v>
      </c>
      <c r="AQ559" t="s">
        <v>69</v>
      </c>
      <c r="AR559" t="s">
        <v>466</v>
      </c>
      <c r="AS559">
        <v>2007</v>
      </c>
      <c r="AT559">
        <v>16</v>
      </c>
      <c r="AU559">
        <v>4</v>
      </c>
      <c r="AV559" t="s">
        <v>69</v>
      </c>
      <c r="AW559" t="s">
        <v>69</v>
      </c>
      <c r="AX559" t="s">
        <v>69</v>
      </c>
      <c r="AY559" t="s">
        <v>69</v>
      </c>
      <c r="AZ559">
        <v>753</v>
      </c>
      <c r="BA559">
        <v>769</v>
      </c>
      <c r="BB559" t="s">
        <v>69</v>
      </c>
      <c r="BC559" t="s">
        <v>4954</v>
      </c>
      <c r="BD559" t="s">
        <v>69</v>
      </c>
      <c r="BE559" t="s">
        <v>69</v>
      </c>
      <c r="BF559" t="s">
        <v>69</v>
      </c>
      <c r="BG559" t="s">
        <v>69</v>
      </c>
      <c r="BH559" t="s">
        <v>69</v>
      </c>
      <c r="BI559" t="s">
        <v>69</v>
      </c>
      <c r="BJ559" t="s">
        <v>4955</v>
      </c>
      <c r="BK559">
        <v>17284209</v>
      </c>
      <c r="BL559" t="s">
        <v>69</v>
      </c>
      <c r="BM559" t="s">
        <v>69</v>
      </c>
      <c r="BN559" t="s">
        <v>69</v>
      </c>
      <c r="BO559" t="s">
        <v>69</v>
      </c>
      <c r="BP559" t="s">
        <v>69</v>
      </c>
    </row>
    <row r="560" spans="1:68" x14ac:dyDescent="0.25">
      <c r="A560" t="s">
        <v>67</v>
      </c>
      <c r="B560" t="s">
        <v>4956</v>
      </c>
      <c r="C560" t="s">
        <v>69</v>
      </c>
      <c r="D560" t="s">
        <v>69</v>
      </c>
      <c r="E560" t="s">
        <v>69</v>
      </c>
      <c r="F560" t="s">
        <v>4957</v>
      </c>
      <c r="G560" t="s">
        <v>69</v>
      </c>
      <c r="H560" t="s">
        <v>69</v>
      </c>
      <c r="I560" t="s">
        <v>4958</v>
      </c>
      <c r="J560" t="s">
        <v>454</v>
      </c>
      <c r="K560" t="s">
        <v>69</v>
      </c>
      <c r="L560" t="s">
        <v>69</v>
      </c>
      <c r="M560" t="s">
        <v>69</v>
      </c>
      <c r="N560" t="s">
        <v>69</v>
      </c>
      <c r="O560" t="s">
        <v>69</v>
      </c>
      <c r="P560" t="s">
        <v>69</v>
      </c>
      <c r="Q560" t="s">
        <v>69</v>
      </c>
      <c r="R560" t="s">
        <v>69</v>
      </c>
      <c r="S560" t="s">
        <v>69</v>
      </c>
      <c r="T560" t="s">
        <v>69</v>
      </c>
      <c r="U560" t="s">
        <v>4959</v>
      </c>
      <c r="V560" t="s">
        <v>69</v>
      </c>
      <c r="W560" t="s">
        <v>69</v>
      </c>
      <c r="X560" t="s">
        <v>69</v>
      </c>
      <c r="Y560" t="s">
        <v>69</v>
      </c>
      <c r="Z560" t="s">
        <v>4960</v>
      </c>
      <c r="AA560" t="s">
        <v>4961</v>
      </c>
      <c r="AB560" t="s">
        <v>69</v>
      </c>
      <c r="AC560" t="s">
        <v>69</v>
      </c>
      <c r="AD560" t="s">
        <v>69</v>
      </c>
      <c r="AE560" t="s">
        <v>69</v>
      </c>
      <c r="AF560">
        <v>206</v>
      </c>
      <c r="AG560">
        <v>211</v>
      </c>
      <c r="AH560" t="s">
        <v>69</v>
      </c>
      <c r="AI560" t="s">
        <v>69</v>
      </c>
      <c r="AJ560" t="s">
        <v>69</v>
      </c>
      <c r="AK560" t="s">
        <v>69</v>
      </c>
      <c r="AL560" t="s">
        <v>69</v>
      </c>
      <c r="AM560" t="s">
        <v>69</v>
      </c>
      <c r="AN560" t="s">
        <v>69</v>
      </c>
      <c r="AO560" t="s">
        <v>69</v>
      </c>
      <c r="AP560" t="s">
        <v>69</v>
      </c>
      <c r="AQ560" t="s">
        <v>69</v>
      </c>
      <c r="AR560" t="s">
        <v>466</v>
      </c>
      <c r="AS560">
        <v>2007</v>
      </c>
      <c r="AT560">
        <v>3</v>
      </c>
      <c r="AU560">
        <v>2</v>
      </c>
      <c r="AV560" t="s">
        <v>69</v>
      </c>
      <c r="AW560" t="s">
        <v>69</v>
      </c>
      <c r="AX560" t="s">
        <v>69</v>
      </c>
      <c r="AY560" t="s">
        <v>69</v>
      </c>
      <c r="AZ560">
        <v>294</v>
      </c>
      <c r="BA560">
        <v>304</v>
      </c>
      <c r="BB560" t="s">
        <v>4962</v>
      </c>
      <c r="BC560" t="s">
        <v>4963</v>
      </c>
      <c r="BD560" t="s">
        <v>69</v>
      </c>
      <c r="BE560" t="s">
        <v>69</v>
      </c>
      <c r="BF560" t="s">
        <v>69</v>
      </c>
      <c r="BG560" t="s">
        <v>69</v>
      </c>
      <c r="BH560" t="s">
        <v>69</v>
      </c>
      <c r="BI560" t="s">
        <v>69</v>
      </c>
      <c r="BJ560" t="s">
        <v>4964</v>
      </c>
      <c r="BK560">
        <v>17319744</v>
      </c>
      <c r="BL560" t="s">
        <v>88</v>
      </c>
      <c r="BM560" t="s">
        <v>69</v>
      </c>
      <c r="BN560" t="s">
        <v>69</v>
      </c>
      <c r="BO560" t="s">
        <v>69</v>
      </c>
      <c r="BP560" t="s">
        <v>69</v>
      </c>
    </row>
    <row r="561" spans="1:68" x14ac:dyDescent="0.25">
      <c r="A561" t="s">
        <v>67</v>
      </c>
      <c r="B561" t="s">
        <v>4965</v>
      </c>
      <c r="C561" t="s">
        <v>69</v>
      </c>
      <c r="D561" t="s">
        <v>69</v>
      </c>
      <c r="E561" t="s">
        <v>69</v>
      </c>
      <c r="F561" t="s">
        <v>4966</v>
      </c>
      <c r="G561" t="s">
        <v>69</v>
      </c>
      <c r="H561" t="s">
        <v>69</v>
      </c>
      <c r="I561" t="s">
        <v>4967</v>
      </c>
      <c r="J561" t="s">
        <v>4968</v>
      </c>
      <c r="K561" t="s">
        <v>69</v>
      </c>
      <c r="L561" t="s">
        <v>69</v>
      </c>
      <c r="M561" t="s">
        <v>69</v>
      </c>
      <c r="N561" t="s">
        <v>69</v>
      </c>
      <c r="O561" t="s">
        <v>69</v>
      </c>
      <c r="P561" t="s">
        <v>69</v>
      </c>
      <c r="Q561" t="s">
        <v>69</v>
      </c>
      <c r="R561" t="s">
        <v>69</v>
      </c>
      <c r="S561" t="s">
        <v>69</v>
      </c>
      <c r="T561" t="s">
        <v>4969</v>
      </c>
      <c r="U561" t="s">
        <v>4970</v>
      </c>
      <c r="V561" t="s">
        <v>69</v>
      </c>
      <c r="W561" t="s">
        <v>69</v>
      </c>
      <c r="X561" t="s">
        <v>69</v>
      </c>
      <c r="Y561" t="s">
        <v>69</v>
      </c>
      <c r="Z561" t="s">
        <v>4971</v>
      </c>
      <c r="AA561" t="s">
        <v>4972</v>
      </c>
      <c r="AB561" t="s">
        <v>69</v>
      </c>
      <c r="AC561" t="s">
        <v>69</v>
      </c>
      <c r="AD561" t="s">
        <v>69</v>
      </c>
      <c r="AE561" t="s">
        <v>69</v>
      </c>
      <c r="AF561">
        <v>18</v>
      </c>
      <c r="AG561">
        <v>18</v>
      </c>
      <c r="AH561" t="s">
        <v>69</v>
      </c>
      <c r="AI561" t="s">
        <v>69</v>
      </c>
      <c r="AJ561" t="s">
        <v>69</v>
      </c>
      <c r="AK561" t="s">
        <v>69</v>
      </c>
      <c r="AL561" t="s">
        <v>69</v>
      </c>
      <c r="AM561" t="s">
        <v>69</v>
      </c>
      <c r="AN561" t="s">
        <v>69</v>
      </c>
      <c r="AO561" t="s">
        <v>69</v>
      </c>
      <c r="AP561" t="s">
        <v>69</v>
      </c>
      <c r="AQ561" t="s">
        <v>69</v>
      </c>
      <c r="AR561" t="s">
        <v>75</v>
      </c>
      <c r="AS561">
        <v>2007</v>
      </c>
      <c r="AT561">
        <v>132</v>
      </c>
      <c r="AU561">
        <v>1</v>
      </c>
      <c r="AV561" t="s">
        <v>69</v>
      </c>
      <c r="AW561" t="s">
        <v>69</v>
      </c>
      <c r="AX561" t="s">
        <v>69</v>
      </c>
      <c r="AY561" t="s">
        <v>69</v>
      </c>
      <c r="AZ561">
        <v>132</v>
      </c>
      <c r="BA561">
        <v>139</v>
      </c>
      <c r="BB561" t="s">
        <v>69</v>
      </c>
      <c r="BC561" t="s">
        <v>4973</v>
      </c>
      <c r="BD561" t="s">
        <v>69</v>
      </c>
      <c r="BE561" t="s">
        <v>69</v>
      </c>
      <c r="BF561" t="s">
        <v>69</v>
      </c>
      <c r="BG561" t="s">
        <v>69</v>
      </c>
      <c r="BH561" t="s">
        <v>69</v>
      </c>
      <c r="BI561" t="s">
        <v>69</v>
      </c>
      <c r="BJ561" t="s">
        <v>4974</v>
      </c>
      <c r="BK561">
        <v>17078035</v>
      </c>
      <c r="BL561" t="s">
        <v>69</v>
      </c>
      <c r="BM561" t="s">
        <v>69</v>
      </c>
      <c r="BN561" t="s">
        <v>69</v>
      </c>
      <c r="BO561" t="s">
        <v>69</v>
      </c>
      <c r="BP561" t="s">
        <v>69</v>
      </c>
    </row>
    <row r="562" spans="1:68" x14ac:dyDescent="0.25">
      <c r="A562" t="s">
        <v>67</v>
      </c>
      <c r="B562" t="s">
        <v>4975</v>
      </c>
      <c r="C562" t="s">
        <v>69</v>
      </c>
      <c r="D562" t="s">
        <v>69</v>
      </c>
      <c r="E562" t="s">
        <v>69</v>
      </c>
      <c r="F562" t="s">
        <v>4976</v>
      </c>
      <c r="G562" t="s">
        <v>69</v>
      </c>
      <c r="H562" t="s">
        <v>69</v>
      </c>
      <c r="I562" t="s">
        <v>4977</v>
      </c>
      <c r="J562" t="s">
        <v>72</v>
      </c>
      <c r="K562" t="s">
        <v>69</v>
      </c>
      <c r="L562" t="s">
        <v>69</v>
      </c>
      <c r="M562" t="s">
        <v>69</v>
      </c>
      <c r="N562" t="s">
        <v>69</v>
      </c>
      <c r="O562" t="s">
        <v>69</v>
      </c>
      <c r="P562" t="s">
        <v>69</v>
      </c>
      <c r="Q562" t="s">
        <v>69</v>
      </c>
      <c r="R562" t="s">
        <v>69</v>
      </c>
      <c r="S562" t="s">
        <v>69</v>
      </c>
      <c r="T562" t="s">
        <v>4978</v>
      </c>
      <c r="U562" t="s">
        <v>4979</v>
      </c>
      <c r="V562" t="s">
        <v>69</v>
      </c>
      <c r="W562" t="s">
        <v>69</v>
      </c>
      <c r="X562" t="s">
        <v>69</v>
      </c>
      <c r="Y562" t="s">
        <v>69</v>
      </c>
      <c r="Z562" t="s">
        <v>4980</v>
      </c>
      <c r="AA562" t="s">
        <v>4981</v>
      </c>
      <c r="AB562" t="s">
        <v>69</v>
      </c>
      <c r="AC562" t="s">
        <v>69</v>
      </c>
      <c r="AD562" t="s">
        <v>69</v>
      </c>
      <c r="AE562" t="s">
        <v>69</v>
      </c>
      <c r="AF562">
        <v>108</v>
      </c>
      <c r="AG562">
        <v>112</v>
      </c>
      <c r="AH562" t="s">
        <v>69</v>
      </c>
      <c r="AI562" t="s">
        <v>69</v>
      </c>
      <c r="AJ562" t="s">
        <v>69</v>
      </c>
      <c r="AK562" t="s">
        <v>69</v>
      </c>
      <c r="AL562" t="s">
        <v>69</v>
      </c>
      <c r="AM562" t="s">
        <v>69</v>
      </c>
      <c r="AN562" t="s">
        <v>69</v>
      </c>
      <c r="AO562" t="s">
        <v>69</v>
      </c>
      <c r="AP562" t="s">
        <v>69</v>
      </c>
      <c r="AQ562" t="s">
        <v>69</v>
      </c>
      <c r="AR562" t="s">
        <v>75</v>
      </c>
      <c r="AS562">
        <v>2007</v>
      </c>
      <c r="AT562">
        <v>16</v>
      </c>
      <c r="AU562">
        <v>2</v>
      </c>
      <c r="AV562" t="s">
        <v>69</v>
      </c>
      <c r="AW562" t="s">
        <v>69</v>
      </c>
      <c r="AX562" t="s">
        <v>69</v>
      </c>
      <c r="AY562" t="s">
        <v>69</v>
      </c>
      <c r="AZ562">
        <v>231</v>
      </c>
      <c r="BA562">
        <v>242</v>
      </c>
      <c r="BB562" t="s">
        <v>69</v>
      </c>
      <c r="BC562" t="s">
        <v>4982</v>
      </c>
      <c r="BD562" t="s">
        <v>69</v>
      </c>
      <c r="BE562" t="s">
        <v>69</v>
      </c>
      <c r="BF562" t="s">
        <v>69</v>
      </c>
      <c r="BG562" t="s">
        <v>69</v>
      </c>
      <c r="BH562" t="s">
        <v>69</v>
      </c>
      <c r="BI562" t="s">
        <v>69</v>
      </c>
      <c r="BJ562" t="s">
        <v>4983</v>
      </c>
      <c r="BK562">
        <v>17217341</v>
      </c>
      <c r="BL562" t="s">
        <v>69</v>
      </c>
      <c r="BM562" t="s">
        <v>69</v>
      </c>
      <c r="BN562" t="s">
        <v>69</v>
      </c>
      <c r="BO562" t="s">
        <v>69</v>
      </c>
      <c r="BP562" t="s">
        <v>69</v>
      </c>
    </row>
    <row r="563" spans="1:68" x14ac:dyDescent="0.25">
      <c r="A563" t="s">
        <v>67</v>
      </c>
      <c r="B563" t="s">
        <v>4984</v>
      </c>
      <c r="C563" t="s">
        <v>69</v>
      </c>
      <c r="D563" t="s">
        <v>69</v>
      </c>
      <c r="E563" t="s">
        <v>69</v>
      </c>
      <c r="F563" t="s">
        <v>4985</v>
      </c>
      <c r="G563" t="s">
        <v>69</v>
      </c>
      <c r="H563" t="s">
        <v>69</v>
      </c>
      <c r="I563" t="s">
        <v>4986</v>
      </c>
      <c r="J563" t="s">
        <v>4987</v>
      </c>
      <c r="K563" t="s">
        <v>69</v>
      </c>
      <c r="L563" t="s">
        <v>69</v>
      </c>
      <c r="M563" t="s">
        <v>69</v>
      </c>
      <c r="N563" t="s">
        <v>69</v>
      </c>
      <c r="O563" t="s">
        <v>69</v>
      </c>
      <c r="P563" t="s">
        <v>69</v>
      </c>
      <c r="Q563" t="s">
        <v>69</v>
      </c>
      <c r="R563" t="s">
        <v>69</v>
      </c>
      <c r="S563" t="s">
        <v>69</v>
      </c>
      <c r="T563" t="s">
        <v>4988</v>
      </c>
      <c r="U563" t="s">
        <v>4989</v>
      </c>
      <c r="V563" t="s">
        <v>69</v>
      </c>
      <c r="W563" t="s">
        <v>69</v>
      </c>
      <c r="X563" t="s">
        <v>69</v>
      </c>
      <c r="Y563" t="s">
        <v>69</v>
      </c>
      <c r="Z563" t="s">
        <v>69</v>
      </c>
      <c r="AA563" t="s">
        <v>69</v>
      </c>
      <c r="AB563" t="s">
        <v>69</v>
      </c>
      <c r="AC563" t="s">
        <v>69</v>
      </c>
      <c r="AD563" t="s">
        <v>69</v>
      </c>
      <c r="AE563" t="s">
        <v>69</v>
      </c>
      <c r="AF563">
        <v>19</v>
      </c>
      <c r="AG563">
        <v>19</v>
      </c>
      <c r="AH563" t="s">
        <v>69</v>
      </c>
      <c r="AI563" t="s">
        <v>69</v>
      </c>
      <c r="AJ563" t="s">
        <v>69</v>
      </c>
      <c r="AK563" t="s">
        <v>69</v>
      </c>
      <c r="AL563" t="s">
        <v>69</v>
      </c>
      <c r="AM563" t="s">
        <v>69</v>
      </c>
      <c r="AN563" t="s">
        <v>69</v>
      </c>
      <c r="AO563" t="s">
        <v>69</v>
      </c>
      <c r="AP563" t="s">
        <v>69</v>
      </c>
      <c r="AQ563" t="s">
        <v>69</v>
      </c>
      <c r="AR563" t="s">
        <v>198</v>
      </c>
      <c r="AS563">
        <v>2006</v>
      </c>
      <c r="AT563">
        <v>62</v>
      </c>
      <c r="AU563">
        <v>3</v>
      </c>
      <c r="AV563" t="s">
        <v>69</v>
      </c>
      <c r="AW563" t="s">
        <v>69</v>
      </c>
      <c r="AX563" t="s">
        <v>69</v>
      </c>
      <c r="AY563" t="s">
        <v>69</v>
      </c>
      <c r="AZ563">
        <v>235</v>
      </c>
      <c r="BA563">
        <v>258</v>
      </c>
      <c r="BB563" t="s">
        <v>69</v>
      </c>
      <c r="BC563" t="s">
        <v>4990</v>
      </c>
      <c r="BD563" t="s">
        <v>69</v>
      </c>
      <c r="BE563" t="s">
        <v>69</v>
      </c>
      <c r="BF563" t="s">
        <v>69</v>
      </c>
      <c r="BG563" t="s">
        <v>69</v>
      </c>
      <c r="BH563" t="s">
        <v>69</v>
      </c>
      <c r="BI563" t="s">
        <v>69</v>
      </c>
      <c r="BJ563" t="s">
        <v>4991</v>
      </c>
      <c r="BK563" t="s">
        <v>69</v>
      </c>
      <c r="BL563" t="s">
        <v>69</v>
      </c>
      <c r="BM563" t="s">
        <v>69</v>
      </c>
      <c r="BN563" t="s">
        <v>69</v>
      </c>
      <c r="BO563" t="s">
        <v>69</v>
      </c>
      <c r="BP563" t="s">
        <v>69</v>
      </c>
    </row>
    <row r="564" spans="1:68" x14ac:dyDescent="0.25">
      <c r="A564" t="s">
        <v>67</v>
      </c>
      <c r="B564" t="s">
        <v>4992</v>
      </c>
      <c r="C564" t="s">
        <v>69</v>
      </c>
      <c r="D564" t="s">
        <v>69</v>
      </c>
      <c r="E564" t="s">
        <v>69</v>
      </c>
      <c r="F564" t="s">
        <v>4993</v>
      </c>
      <c r="G564" t="s">
        <v>69</v>
      </c>
      <c r="H564" t="s">
        <v>69</v>
      </c>
      <c r="I564" t="s">
        <v>4994</v>
      </c>
      <c r="J564" t="s">
        <v>4995</v>
      </c>
      <c r="K564" t="s">
        <v>69</v>
      </c>
      <c r="L564" t="s">
        <v>69</v>
      </c>
      <c r="M564" t="s">
        <v>69</v>
      </c>
      <c r="N564" t="s">
        <v>69</v>
      </c>
      <c r="O564" t="s">
        <v>69</v>
      </c>
      <c r="P564" t="s">
        <v>69</v>
      </c>
      <c r="Q564" t="s">
        <v>69</v>
      </c>
      <c r="R564" t="s">
        <v>69</v>
      </c>
      <c r="S564" t="s">
        <v>69</v>
      </c>
      <c r="T564" t="s">
        <v>4996</v>
      </c>
      <c r="U564" t="s">
        <v>4997</v>
      </c>
      <c r="V564" t="s">
        <v>69</v>
      </c>
      <c r="W564" t="s">
        <v>69</v>
      </c>
      <c r="X564" t="s">
        <v>69</v>
      </c>
      <c r="Y564" t="s">
        <v>69</v>
      </c>
      <c r="Z564" t="s">
        <v>69</v>
      </c>
      <c r="AA564" t="s">
        <v>69</v>
      </c>
      <c r="AB564" t="s">
        <v>69</v>
      </c>
      <c r="AC564" t="s">
        <v>69</v>
      </c>
      <c r="AD564" t="s">
        <v>69</v>
      </c>
      <c r="AE564" t="s">
        <v>69</v>
      </c>
      <c r="AF564">
        <v>23</v>
      </c>
      <c r="AG564">
        <v>23</v>
      </c>
      <c r="AH564" t="s">
        <v>69</v>
      </c>
      <c r="AI564" t="s">
        <v>69</v>
      </c>
      <c r="AJ564" t="s">
        <v>69</v>
      </c>
      <c r="AK564" t="s">
        <v>69</v>
      </c>
      <c r="AL564" t="s">
        <v>69</v>
      </c>
      <c r="AM564" t="s">
        <v>69</v>
      </c>
      <c r="AN564" t="s">
        <v>69</v>
      </c>
      <c r="AO564" t="s">
        <v>69</v>
      </c>
      <c r="AP564" t="s">
        <v>69</v>
      </c>
      <c r="AQ564" t="s">
        <v>69</v>
      </c>
      <c r="AR564" t="s">
        <v>229</v>
      </c>
      <c r="AS564">
        <v>2006</v>
      </c>
      <c r="AT564">
        <v>21</v>
      </c>
      <c r="AU564">
        <v>6</v>
      </c>
      <c r="AV564" t="s">
        <v>69</v>
      </c>
      <c r="AW564" t="s">
        <v>69</v>
      </c>
      <c r="AX564" t="s">
        <v>69</v>
      </c>
      <c r="AY564" t="s">
        <v>69</v>
      </c>
      <c r="AZ564">
        <v>809</v>
      </c>
      <c r="BA564">
        <v>820</v>
      </c>
      <c r="BB564" t="s">
        <v>69</v>
      </c>
      <c r="BC564" t="s">
        <v>4998</v>
      </c>
      <c r="BD564" t="s">
        <v>69</v>
      </c>
      <c r="BE564" t="s">
        <v>69</v>
      </c>
      <c r="BF564" t="s">
        <v>69</v>
      </c>
      <c r="BG564" t="s">
        <v>69</v>
      </c>
      <c r="BH564" t="s">
        <v>69</v>
      </c>
      <c r="BI564" t="s">
        <v>69</v>
      </c>
      <c r="BJ564" t="s">
        <v>4999</v>
      </c>
      <c r="BK564" t="s">
        <v>69</v>
      </c>
      <c r="BL564" t="s">
        <v>69</v>
      </c>
      <c r="BM564" t="s">
        <v>69</v>
      </c>
      <c r="BN564" t="s">
        <v>69</v>
      </c>
      <c r="BO564" t="s">
        <v>69</v>
      </c>
      <c r="BP564" t="s">
        <v>69</v>
      </c>
    </row>
    <row r="565" spans="1:68" x14ac:dyDescent="0.25">
      <c r="A565" t="s">
        <v>67</v>
      </c>
      <c r="B565" t="s">
        <v>5000</v>
      </c>
      <c r="C565" t="s">
        <v>69</v>
      </c>
      <c r="D565" t="s">
        <v>69</v>
      </c>
      <c r="E565" t="s">
        <v>69</v>
      </c>
      <c r="F565" t="s">
        <v>5001</v>
      </c>
      <c r="G565" t="s">
        <v>69</v>
      </c>
      <c r="H565" t="s">
        <v>69</v>
      </c>
      <c r="I565" t="s">
        <v>5002</v>
      </c>
      <c r="J565" t="s">
        <v>1168</v>
      </c>
      <c r="K565" t="s">
        <v>69</v>
      </c>
      <c r="L565" t="s">
        <v>69</v>
      </c>
      <c r="M565" t="s">
        <v>69</v>
      </c>
      <c r="N565" t="s">
        <v>69</v>
      </c>
      <c r="O565" t="s">
        <v>69</v>
      </c>
      <c r="P565" t="s">
        <v>69</v>
      </c>
      <c r="Q565" t="s">
        <v>69</v>
      </c>
      <c r="R565" t="s">
        <v>69</v>
      </c>
      <c r="S565" t="s">
        <v>69</v>
      </c>
      <c r="T565" t="s">
        <v>69</v>
      </c>
      <c r="U565" t="s">
        <v>5003</v>
      </c>
      <c r="V565" t="s">
        <v>69</v>
      </c>
      <c r="W565" t="s">
        <v>69</v>
      </c>
      <c r="X565" t="s">
        <v>69</v>
      </c>
      <c r="Y565" t="s">
        <v>69</v>
      </c>
      <c r="Z565" t="s">
        <v>69</v>
      </c>
      <c r="AA565" t="s">
        <v>69</v>
      </c>
      <c r="AB565" t="s">
        <v>69</v>
      </c>
      <c r="AC565" t="s">
        <v>69</v>
      </c>
      <c r="AD565" t="s">
        <v>69</v>
      </c>
      <c r="AE565" t="s">
        <v>69</v>
      </c>
      <c r="AF565">
        <v>12</v>
      </c>
      <c r="AG565">
        <v>14</v>
      </c>
      <c r="AH565" t="s">
        <v>69</v>
      </c>
      <c r="AI565" t="s">
        <v>69</v>
      </c>
      <c r="AJ565" t="s">
        <v>69</v>
      </c>
      <c r="AK565" t="s">
        <v>69</v>
      </c>
      <c r="AL565" t="s">
        <v>69</v>
      </c>
      <c r="AM565" t="s">
        <v>69</v>
      </c>
      <c r="AN565" t="s">
        <v>69</v>
      </c>
      <c r="AO565" t="s">
        <v>69</v>
      </c>
      <c r="AP565" t="s">
        <v>69</v>
      </c>
      <c r="AQ565" t="s">
        <v>69</v>
      </c>
      <c r="AR565" t="s">
        <v>306</v>
      </c>
      <c r="AS565">
        <v>2006</v>
      </c>
      <c r="AT565">
        <v>173</v>
      </c>
      <c r="AU565">
        <v>3</v>
      </c>
      <c r="AV565" t="s">
        <v>69</v>
      </c>
      <c r="AW565" t="s">
        <v>69</v>
      </c>
      <c r="AX565" t="s">
        <v>69</v>
      </c>
      <c r="AY565" t="s">
        <v>69</v>
      </c>
      <c r="AZ565">
        <v>1679</v>
      </c>
      <c r="BA565">
        <v>1692</v>
      </c>
      <c r="BB565" t="s">
        <v>69</v>
      </c>
      <c r="BC565" t="s">
        <v>5004</v>
      </c>
      <c r="BD565" t="s">
        <v>69</v>
      </c>
      <c r="BE565" t="s">
        <v>69</v>
      </c>
      <c r="BF565" t="s">
        <v>69</v>
      </c>
      <c r="BG565" t="s">
        <v>69</v>
      </c>
      <c r="BH565" t="s">
        <v>69</v>
      </c>
      <c r="BI565" t="s">
        <v>69</v>
      </c>
      <c r="BJ565" t="s">
        <v>5005</v>
      </c>
      <c r="BK565">
        <v>16624918</v>
      </c>
      <c r="BL565" t="s">
        <v>402</v>
      </c>
      <c r="BM565" t="s">
        <v>69</v>
      </c>
      <c r="BN565" t="s">
        <v>69</v>
      </c>
      <c r="BO565" t="s">
        <v>69</v>
      </c>
      <c r="BP565" t="s">
        <v>69</v>
      </c>
    </row>
    <row r="566" spans="1:68" x14ac:dyDescent="0.25">
      <c r="A566" t="s">
        <v>67</v>
      </c>
      <c r="B566" t="s">
        <v>5006</v>
      </c>
      <c r="C566" t="s">
        <v>69</v>
      </c>
      <c r="D566" t="s">
        <v>69</v>
      </c>
      <c r="E566" t="s">
        <v>69</v>
      </c>
      <c r="F566" t="s">
        <v>5007</v>
      </c>
      <c r="G566" t="s">
        <v>69</v>
      </c>
      <c r="H566" t="s">
        <v>69</v>
      </c>
      <c r="I566" t="s">
        <v>5008</v>
      </c>
      <c r="J566" t="s">
        <v>72</v>
      </c>
      <c r="K566" t="s">
        <v>69</v>
      </c>
      <c r="L566" t="s">
        <v>69</v>
      </c>
      <c r="M566" t="s">
        <v>69</v>
      </c>
      <c r="N566" t="s">
        <v>69</v>
      </c>
      <c r="O566" t="s">
        <v>69</v>
      </c>
      <c r="P566" t="s">
        <v>69</v>
      </c>
      <c r="Q566" t="s">
        <v>69</v>
      </c>
      <c r="R566" t="s">
        <v>69</v>
      </c>
      <c r="S566" t="s">
        <v>69</v>
      </c>
      <c r="T566" t="s">
        <v>5009</v>
      </c>
      <c r="U566" t="s">
        <v>5010</v>
      </c>
      <c r="V566" t="s">
        <v>69</v>
      </c>
      <c r="W566" t="s">
        <v>69</v>
      </c>
      <c r="X566" t="s">
        <v>69</v>
      </c>
      <c r="Y566" t="s">
        <v>69</v>
      </c>
      <c r="Z566" t="s">
        <v>5011</v>
      </c>
      <c r="AA566" t="s">
        <v>5012</v>
      </c>
      <c r="AB566" t="s">
        <v>69</v>
      </c>
      <c r="AC566" t="s">
        <v>69</v>
      </c>
      <c r="AD566" t="s">
        <v>69</v>
      </c>
      <c r="AE566" t="s">
        <v>69</v>
      </c>
      <c r="AF566">
        <v>31</v>
      </c>
      <c r="AG566">
        <v>33</v>
      </c>
      <c r="AH566" t="s">
        <v>69</v>
      </c>
      <c r="AI566" t="s">
        <v>69</v>
      </c>
      <c r="AJ566" t="s">
        <v>69</v>
      </c>
      <c r="AK566" t="s">
        <v>69</v>
      </c>
      <c r="AL566" t="s">
        <v>69</v>
      </c>
      <c r="AM566" t="s">
        <v>69</v>
      </c>
      <c r="AN566" t="s">
        <v>69</v>
      </c>
      <c r="AO566" t="s">
        <v>69</v>
      </c>
      <c r="AP566" t="s">
        <v>69</v>
      </c>
      <c r="AQ566" t="s">
        <v>69</v>
      </c>
      <c r="AR566" t="s">
        <v>306</v>
      </c>
      <c r="AS566">
        <v>2006</v>
      </c>
      <c r="AT566">
        <v>15</v>
      </c>
      <c r="AU566">
        <v>8</v>
      </c>
      <c r="AV566" t="s">
        <v>69</v>
      </c>
      <c r="AW566" t="s">
        <v>69</v>
      </c>
      <c r="AX566" t="s">
        <v>69</v>
      </c>
      <c r="AY566" t="s">
        <v>69</v>
      </c>
      <c r="AZ566">
        <v>2141</v>
      </c>
      <c r="BA566">
        <v>2152</v>
      </c>
      <c r="BB566" t="s">
        <v>69</v>
      </c>
      <c r="BC566" t="s">
        <v>5013</v>
      </c>
      <c r="BD566" t="s">
        <v>69</v>
      </c>
      <c r="BE566" t="s">
        <v>69</v>
      </c>
      <c r="BF566" t="s">
        <v>69</v>
      </c>
      <c r="BG566" t="s">
        <v>69</v>
      </c>
      <c r="BH566" t="s">
        <v>69</v>
      </c>
      <c r="BI566" t="s">
        <v>69</v>
      </c>
      <c r="BJ566" t="s">
        <v>5014</v>
      </c>
      <c r="BK566">
        <v>16780431</v>
      </c>
      <c r="BL566" t="s">
        <v>69</v>
      </c>
      <c r="BM566" t="s">
        <v>69</v>
      </c>
      <c r="BN566" t="s">
        <v>69</v>
      </c>
      <c r="BO566" t="s">
        <v>69</v>
      </c>
      <c r="BP566" t="s">
        <v>69</v>
      </c>
    </row>
    <row r="567" spans="1:68" x14ac:dyDescent="0.25">
      <c r="A567" t="s">
        <v>67</v>
      </c>
      <c r="B567" t="s">
        <v>5015</v>
      </c>
      <c r="C567" t="s">
        <v>69</v>
      </c>
      <c r="D567" t="s">
        <v>69</v>
      </c>
      <c r="E567" t="s">
        <v>69</v>
      </c>
      <c r="F567" t="s">
        <v>5015</v>
      </c>
      <c r="G567" t="s">
        <v>69</v>
      </c>
      <c r="H567" t="s">
        <v>69</v>
      </c>
      <c r="I567" t="s">
        <v>5016</v>
      </c>
      <c r="J567" t="s">
        <v>5017</v>
      </c>
      <c r="K567" t="s">
        <v>69</v>
      </c>
      <c r="L567" t="s">
        <v>69</v>
      </c>
      <c r="M567" t="s">
        <v>69</v>
      </c>
      <c r="N567" t="s">
        <v>69</v>
      </c>
      <c r="O567" t="s">
        <v>69</v>
      </c>
      <c r="P567" t="s">
        <v>69</v>
      </c>
      <c r="Q567" t="s">
        <v>69</v>
      </c>
      <c r="R567" t="s">
        <v>69</v>
      </c>
      <c r="S567" t="s">
        <v>69</v>
      </c>
      <c r="T567" t="s">
        <v>5018</v>
      </c>
      <c r="U567" t="s">
        <v>5019</v>
      </c>
      <c r="V567" t="s">
        <v>69</v>
      </c>
      <c r="W567" t="s">
        <v>69</v>
      </c>
      <c r="X567" t="s">
        <v>69</v>
      </c>
      <c r="Y567" t="s">
        <v>69</v>
      </c>
      <c r="Z567" t="s">
        <v>5020</v>
      </c>
      <c r="AA567" t="s">
        <v>5021</v>
      </c>
      <c r="AB567" t="s">
        <v>69</v>
      </c>
      <c r="AC567" t="s">
        <v>69</v>
      </c>
      <c r="AD567" t="s">
        <v>69</v>
      </c>
      <c r="AE567" t="s">
        <v>69</v>
      </c>
      <c r="AF567">
        <v>37</v>
      </c>
      <c r="AG567">
        <v>40</v>
      </c>
      <c r="AH567" t="s">
        <v>69</v>
      </c>
      <c r="AI567" t="s">
        <v>69</v>
      </c>
      <c r="AJ567" t="s">
        <v>69</v>
      </c>
      <c r="AK567" t="s">
        <v>69</v>
      </c>
      <c r="AL567" t="s">
        <v>69</v>
      </c>
      <c r="AM567" t="s">
        <v>69</v>
      </c>
      <c r="AN567" t="s">
        <v>69</v>
      </c>
      <c r="AO567" t="s">
        <v>69</v>
      </c>
      <c r="AP567" t="s">
        <v>69</v>
      </c>
      <c r="AQ567" t="s">
        <v>69</v>
      </c>
      <c r="AR567" t="s">
        <v>75</v>
      </c>
      <c r="AS567">
        <v>2006</v>
      </c>
      <c r="AT567">
        <v>49</v>
      </c>
      <c r="AU567">
        <v>1</v>
      </c>
      <c r="AV567" t="s">
        <v>69</v>
      </c>
      <c r="AW567" t="s">
        <v>69</v>
      </c>
      <c r="AX567" t="s">
        <v>69</v>
      </c>
      <c r="AY567" t="s">
        <v>69</v>
      </c>
      <c r="AZ567">
        <v>39</v>
      </c>
      <c r="BA567">
        <v>46</v>
      </c>
      <c r="BB567" t="s">
        <v>69</v>
      </c>
      <c r="BC567" t="s">
        <v>5022</v>
      </c>
      <c r="BD567" t="s">
        <v>69</v>
      </c>
      <c r="BE567" t="s">
        <v>69</v>
      </c>
      <c r="BF567" t="s">
        <v>69</v>
      </c>
      <c r="BG567" t="s">
        <v>69</v>
      </c>
      <c r="BH567" t="s">
        <v>69</v>
      </c>
      <c r="BI567" t="s">
        <v>69</v>
      </c>
      <c r="BJ567" t="s">
        <v>5023</v>
      </c>
      <c r="BK567">
        <v>16328503</v>
      </c>
      <c r="BL567" t="s">
        <v>69</v>
      </c>
      <c r="BM567" t="s">
        <v>69</v>
      </c>
      <c r="BN567" t="s">
        <v>69</v>
      </c>
      <c r="BO567" t="s">
        <v>69</v>
      </c>
      <c r="BP567" t="s">
        <v>69</v>
      </c>
    </row>
    <row r="568" spans="1:68" x14ac:dyDescent="0.25">
      <c r="A568" t="s">
        <v>67</v>
      </c>
      <c r="B568" t="s">
        <v>5024</v>
      </c>
      <c r="C568" t="s">
        <v>69</v>
      </c>
      <c r="D568" t="s">
        <v>69</v>
      </c>
      <c r="E568" t="s">
        <v>69</v>
      </c>
      <c r="F568" t="s">
        <v>5024</v>
      </c>
      <c r="G568" t="s">
        <v>69</v>
      </c>
      <c r="H568" t="s">
        <v>69</v>
      </c>
      <c r="I568" t="s">
        <v>5025</v>
      </c>
      <c r="J568" t="s">
        <v>1168</v>
      </c>
      <c r="K568" t="s">
        <v>69</v>
      </c>
      <c r="L568" t="s">
        <v>69</v>
      </c>
      <c r="M568" t="s">
        <v>69</v>
      </c>
      <c r="N568" t="s">
        <v>69</v>
      </c>
      <c r="O568" t="s">
        <v>69</v>
      </c>
      <c r="P568" t="s">
        <v>69</v>
      </c>
      <c r="Q568" t="s">
        <v>69</v>
      </c>
      <c r="R568" t="s">
        <v>69</v>
      </c>
      <c r="S568" t="s">
        <v>69</v>
      </c>
      <c r="T568" t="s">
        <v>69</v>
      </c>
      <c r="U568" t="s">
        <v>5026</v>
      </c>
      <c r="V568" t="s">
        <v>69</v>
      </c>
      <c r="W568" t="s">
        <v>69</v>
      </c>
      <c r="X568" t="s">
        <v>69</v>
      </c>
      <c r="Y568" t="s">
        <v>69</v>
      </c>
      <c r="Z568" t="s">
        <v>5027</v>
      </c>
      <c r="AA568" t="s">
        <v>5028</v>
      </c>
      <c r="AB568" t="s">
        <v>69</v>
      </c>
      <c r="AC568" t="s">
        <v>69</v>
      </c>
      <c r="AD568" t="s">
        <v>69</v>
      </c>
      <c r="AE568" t="s">
        <v>69</v>
      </c>
      <c r="AF568">
        <v>352</v>
      </c>
      <c r="AG568">
        <v>361</v>
      </c>
      <c r="AH568" t="s">
        <v>69</v>
      </c>
      <c r="AI568" t="s">
        <v>69</v>
      </c>
      <c r="AJ568" t="s">
        <v>69</v>
      </c>
      <c r="AK568" t="s">
        <v>69</v>
      </c>
      <c r="AL568" t="s">
        <v>69</v>
      </c>
      <c r="AM568" t="s">
        <v>69</v>
      </c>
      <c r="AN568" t="s">
        <v>69</v>
      </c>
      <c r="AO568" t="s">
        <v>69</v>
      </c>
      <c r="AP568" t="s">
        <v>69</v>
      </c>
      <c r="AQ568" t="s">
        <v>69</v>
      </c>
      <c r="AR568" t="s">
        <v>75</v>
      </c>
      <c r="AS568">
        <v>2006</v>
      </c>
      <c r="AT568">
        <v>172</v>
      </c>
      <c r="AU568">
        <v>1</v>
      </c>
      <c r="AV568" t="s">
        <v>69</v>
      </c>
      <c r="AW568" t="s">
        <v>69</v>
      </c>
      <c r="AX568" t="s">
        <v>69</v>
      </c>
      <c r="AY568" t="s">
        <v>69</v>
      </c>
      <c r="AZ568">
        <v>373</v>
      </c>
      <c r="BA568">
        <v>387</v>
      </c>
      <c r="BB568" t="s">
        <v>69</v>
      </c>
      <c r="BC568" t="s">
        <v>5029</v>
      </c>
      <c r="BD568" t="s">
        <v>69</v>
      </c>
      <c r="BE568" t="s">
        <v>69</v>
      </c>
      <c r="BF568" t="s">
        <v>69</v>
      </c>
      <c r="BG568" t="s">
        <v>69</v>
      </c>
      <c r="BH568" t="s">
        <v>69</v>
      </c>
      <c r="BI568" t="s">
        <v>69</v>
      </c>
      <c r="BJ568" t="s">
        <v>5030</v>
      </c>
      <c r="BK568">
        <v>16172508</v>
      </c>
      <c r="BL568" t="s">
        <v>662</v>
      </c>
      <c r="BM568" t="s">
        <v>69</v>
      </c>
      <c r="BN568" t="s">
        <v>69</v>
      </c>
      <c r="BO568" t="s">
        <v>69</v>
      </c>
      <c r="BP568" t="s">
        <v>69</v>
      </c>
    </row>
    <row r="569" spans="1:68" x14ac:dyDescent="0.25">
      <c r="A569" t="s">
        <v>67</v>
      </c>
      <c r="B569" t="s">
        <v>5031</v>
      </c>
      <c r="C569" t="s">
        <v>69</v>
      </c>
      <c r="D569" t="s">
        <v>69</v>
      </c>
      <c r="E569" t="s">
        <v>69</v>
      </c>
      <c r="F569" t="s">
        <v>5031</v>
      </c>
      <c r="G569" t="s">
        <v>69</v>
      </c>
      <c r="H569" t="s">
        <v>69</v>
      </c>
      <c r="I569" t="s">
        <v>5032</v>
      </c>
      <c r="J569" t="s">
        <v>4156</v>
      </c>
      <c r="K569" t="s">
        <v>69</v>
      </c>
      <c r="L569" t="s">
        <v>69</v>
      </c>
      <c r="M569" t="s">
        <v>69</v>
      </c>
      <c r="N569" t="s">
        <v>69</v>
      </c>
      <c r="O569" t="s">
        <v>69</v>
      </c>
      <c r="P569" t="s">
        <v>69</v>
      </c>
      <c r="Q569" t="s">
        <v>69</v>
      </c>
      <c r="R569" t="s">
        <v>69</v>
      </c>
      <c r="S569" t="s">
        <v>69</v>
      </c>
      <c r="T569" t="s">
        <v>69</v>
      </c>
      <c r="U569" t="s">
        <v>5033</v>
      </c>
      <c r="V569" t="s">
        <v>69</v>
      </c>
      <c r="W569" t="s">
        <v>69</v>
      </c>
      <c r="X569" t="s">
        <v>69</v>
      </c>
      <c r="Y569" t="s">
        <v>69</v>
      </c>
      <c r="Z569" t="s">
        <v>69</v>
      </c>
      <c r="AA569" t="s">
        <v>69</v>
      </c>
      <c r="AB569" t="s">
        <v>69</v>
      </c>
      <c r="AC569" t="s">
        <v>69</v>
      </c>
      <c r="AD569" t="s">
        <v>69</v>
      </c>
      <c r="AE569" t="s">
        <v>69</v>
      </c>
      <c r="AF569">
        <v>18</v>
      </c>
      <c r="AG569">
        <v>19</v>
      </c>
      <c r="AH569" t="s">
        <v>69</v>
      </c>
      <c r="AI569" t="s">
        <v>69</v>
      </c>
      <c r="AJ569" t="s">
        <v>69</v>
      </c>
      <c r="AK569" t="s">
        <v>69</v>
      </c>
      <c r="AL569" t="s">
        <v>69</v>
      </c>
      <c r="AM569" t="s">
        <v>69</v>
      </c>
      <c r="AN569" t="s">
        <v>69</v>
      </c>
      <c r="AO569" t="s">
        <v>69</v>
      </c>
      <c r="AP569" t="s">
        <v>69</v>
      </c>
      <c r="AQ569" t="s">
        <v>69</v>
      </c>
      <c r="AR569" t="s">
        <v>240</v>
      </c>
      <c r="AS569">
        <v>2005</v>
      </c>
      <c r="AT569">
        <v>62</v>
      </c>
      <c r="AU569">
        <v>11</v>
      </c>
      <c r="AV569" t="s">
        <v>69</v>
      </c>
      <c r="AW569" t="s">
        <v>69</v>
      </c>
      <c r="AX569" t="s">
        <v>69</v>
      </c>
      <c r="AY569" t="s">
        <v>69</v>
      </c>
      <c r="AZ569">
        <v>2548</v>
      </c>
      <c r="BA569">
        <v>2559</v>
      </c>
      <c r="BB569" t="s">
        <v>69</v>
      </c>
      <c r="BC569" t="s">
        <v>5034</v>
      </c>
      <c r="BD569" t="s">
        <v>69</v>
      </c>
      <c r="BE569" t="s">
        <v>69</v>
      </c>
      <c r="BF569" t="s">
        <v>69</v>
      </c>
      <c r="BG569" t="s">
        <v>69</v>
      </c>
      <c r="BH569" t="s">
        <v>69</v>
      </c>
      <c r="BI569" t="s">
        <v>69</v>
      </c>
      <c r="BJ569" t="s">
        <v>5035</v>
      </c>
      <c r="BK569" t="s">
        <v>69</v>
      </c>
      <c r="BL569" t="s">
        <v>69</v>
      </c>
      <c r="BM569" t="s">
        <v>69</v>
      </c>
      <c r="BN569" t="s">
        <v>69</v>
      </c>
      <c r="BO569" t="s">
        <v>69</v>
      </c>
      <c r="BP569" t="s">
        <v>69</v>
      </c>
    </row>
    <row r="570" spans="1:68" x14ac:dyDescent="0.25">
      <c r="A570" t="s">
        <v>67</v>
      </c>
      <c r="B570" t="s">
        <v>5036</v>
      </c>
      <c r="C570" t="s">
        <v>69</v>
      </c>
      <c r="D570" t="s">
        <v>69</v>
      </c>
      <c r="E570" t="s">
        <v>69</v>
      </c>
      <c r="F570" t="s">
        <v>5036</v>
      </c>
      <c r="G570" t="s">
        <v>69</v>
      </c>
      <c r="H570" t="s">
        <v>69</v>
      </c>
      <c r="I570" t="s">
        <v>5037</v>
      </c>
      <c r="J570" t="s">
        <v>72</v>
      </c>
      <c r="K570" t="s">
        <v>69</v>
      </c>
      <c r="L570" t="s">
        <v>69</v>
      </c>
      <c r="M570" t="s">
        <v>69</v>
      </c>
      <c r="N570" t="s">
        <v>69</v>
      </c>
      <c r="O570" t="s">
        <v>69</v>
      </c>
      <c r="P570" t="s">
        <v>69</v>
      </c>
      <c r="Q570" t="s">
        <v>69</v>
      </c>
      <c r="R570" t="s">
        <v>69</v>
      </c>
      <c r="S570" t="s">
        <v>69</v>
      </c>
      <c r="T570" t="s">
        <v>5038</v>
      </c>
      <c r="U570" t="s">
        <v>5039</v>
      </c>
      <c r="V570" t="s">
        <v>69</v>
      </c>
      <c r="W570" t="s">
        <v>69</v>
      </c>
      <c r="X570" t="s">
        <v>69</v>
      </c>
      <c r="Y570" t="s">
        <v>69</v>
      </c>
      <c r="Z570" t="s">
        <v>5040</v>
      </c>
      <c r="AA570" t="s">
        <v>5041</v>
      </c>
      <c r="AB570" t="s">
        <v>69</v>
      </c>
      <c r="AC570" t="s">
        <v>69</v>
      </c>
      <c r="AD570" t="s">
        <v>69</v>
      </c>
      <c r="AE570" t="s">
        <v>69</v>
      </c>
      <c r="AF570">
        <v>63</v>
      </c>
      <c r="AG570">
        <v>64</v>
      </c>
      <c r="AH570" t="s">
        <v>69</v>
      </c>
      <c r="AI570" t="s">
        <v>69</v>
      </c>
      <c r="AJ570" t="s">
        <v>69</v>
      </c>
      <c r="AK570" t="s">
        <v>69</v>
      </c>
      <c r="AL570" t="s">
        <v>69</v>
      </c>
      <c r="AM570" t="s">
        <v>69</v>
      </c>
      <c r="AN570" t="s">
        <v>69</v>
      </c>
      <c r="AO570" t="s">
        <v>69</v>
      </c>
      <c r="AP570" t="s">
        <v>69</v>
      </c>
      <c r="AQ570" t="s">
        <v>69</v>
      </c>
      <c r="AR570" t="s">
        <v>168</v>
      </c>
      <c r="AS570">
        <v>2005</v>
      </c>
      <c r="AT570">
        <v>14</v>
      </c>
      <c r="AU570">
        <v>11</v>
      </c>
      <c r="AV570" t="s">
        <v>69</v>
      </c>
      <c r="AW570" t="s">
        <v>69</v>
      </c>
      <c r="AX570" t="s">
        <v>69</v>
      </c>
      <c r="AY570" t="s">
        <v>69</v>
      </c>
      <c r="AZ570">
        <v>3407</v>
      </c>
      <c r="BA570">
        <v>3418</v>
      </c>
      <c r="BB570" t="s">
        <v>69</v>
      </c>
      <c r="BC570" t="s">
        <v>5042</v>
      </c>
      <c r="BD570" t="s">
        <v>69</v>
      </c>
      <c r="BE570" t="s">
        <v>69</v>
      </c>
      <c r="BF570" t="s">
        <v>69</v>
      </c>
      <c r="BG570" t="s">
        <v>69</v>
      </c>
      <c r="BH570" t="s">
        <v>69</v>
      </c>
      <c r="BI570" t="s">
        <v>69</v>
      </c>
      <c r="BJ570" t="s">
        <v>5043</v>
      </c>
      <c r="BK570">
        <v>16156812</v>
      </c>
      <c r="BL570" t="s">
        <v>69</v>
      </c>
      <c r="BM570" t="s">
        <v>69</v>
      </c>
      <c r="BN570" t="s">
        <v>69</v>
      </c>
      <c r="BO570" t="s">
        <v>69</v>
      </c>
      <c r="BP570" t="s">
        <v>69</v>
      </c>
    </row>
    <row r="571" spans="1:68" x14ac:dyDescent="0.25">
      <c r="A571" t="s">
        <v>67</v>
      </c>
      <c r="B571" t="s">
        <v>5044</v>
      </c>
      <c r="C571" t="s">
        <v>69</v>
      </c>
      <c r="D571" t="s">
        <v>69</v>
      </c>
      <c r="E571" t="s">
        <v>69</v>
      </c>
      <c r="F571" t="s">
        <v>5044</v>
      </c>
      <c r="G571" t="s">
        <v>69</v>
      </c>
      <c r="H571" t="s">
        <v>69</v>
      </c>
      <c r="I571" t="s">
        <v>5045</v>
      </c>
      <c r="J571" t="s">
        <v>386</v>
      </c>
      <c r="K571" t="s">
        <v>69</v>
      </c>
      <c r="L571" t="s">
        <v>69</v>
      </c>
      <c r="M571" t="s">
        <v>69</v>
      </c>
      <c r="N571" t="s">
        <v>69</v>
      </c>
      <c r="O571" t="s">
        <v>69</v>
      </c>
      <c r="P571" t="s">
        <v>69</v>
      </c>
      <c r="Q571" t="s">
        <v>69</v>
      </c>
      <c r="R571" t="s">
        <v>69</v>
      </c>
      <c r="S571" t="s">
        <v>69</v>
      </c>
      <c r="T571" t="s">
        <v>5046</v>
      </c>
      <c r="U571" t="s">
        <v>5047</v>
      </c>
      <c r="V571" t="s">
        <v>69</v>
      </c>
      <c r="W571" t="s">
        <v>69</v>
      </c>
      <c r="X571" t="s">
        <v>69</v>
      </c>
      <c r="Y571" t="s">
        <v>69</v>
      </c>
      <c r="Z571" t="s">
        <v>5048</v>
      </c>
      <c r="AA571" t="s">
        <v>5049</v>
      </c>
      <c r="AB571" t="s">
        <v>69</v>
      </c>
      <c r="AC571" t="s">
        <v>69</v>
      </c>
      <c r="AD571" t="s">
        <v>69</v>
      </c>
      <c r="AE571" t="s">
        <v>69</v>
      </c>
      <c r="AF571">
        <v>219</v>
      </c>
      <c r="AG571">
        <v>225</v>
      </c>
      <c r="AH571" t="s">
        <v>69</v>
      </c>
      <c r="AI571" t="s">
        <v>69</v>
      </c>
      <c r="AJ571" t="s">
        <v>69</v>
      </c>
      <c r="AK571" t="s">
        <v>69</v>
      </c>
      <c r="AL571" t="s">
        <v>69</v>
      </c>
      <c r="AM571" t="s">
        <v>69</v>
      </c>
      <c r="AN571" t="s">
        <v>69</v>
      </c>
      <c r="AO571" t="s">
        <v>69</v>
      </c>
      <c r="AP571" t="s">
        <v>69</v>
      </c>
      <c r="AQ571" t="s">
        <v>69</v>
      </c>
      <c r="AR571" t="s">
        <v>198</v>
      </c>
      <c r="AS571">
        <v>2005</v>
      </c>
      <c r="AT571">
        <v>59</v>
      </c>
      <c r="AU571">
        <v>9</v>
      </c>
      <c r="AV571" t="s">
        <v>69</v>
      </c>
      <c r="AW571" t="s">
        <v>69</v>
      </c>
      <c r="AX571" t="s">
        <v>69</v>
      </c>
      <c r="AY571" t="s">
        <v>69</v>
      </c>
      <c r="AZ571">
        <v>2033</v>
      </c>
      <c r="BA571">
        <v>2047</v>
      </c>
      <c r="BB571" t="s">
        <v>69</v>
      </c>
      <c r="BC571" t="s">
        <v>69</v>
      </c>
      <c r="BD571" t="s">
        <v>69</v>
      </c>
      <c r="BE571" t="s">
        <v>69</v>
      </c>
      <c r="BF571" t="s">
        <v>69</v>
      </c>
      <c r="BG571" t="s">
        <v>69</v>
      </c>
      <c r="BH571" t="s">
        <v>69</v>
      </c>
      <c r="BI571" t="s">
        <v>69</v>
      </c>
      <c r="BJ571" t="s">
        <v>5050</v>
      </c>
      <c r="BK571">
        <v>16261740</v>
      </c>
      <c r="BL571" t="s">
        <v>69</v>
      </c>
      <c r="BM571" t="s">
        <v>69</v>
      </c>
      <c r="BN571" t="s">
        <v>69</v>
      </c>
      <c r="BO571" t="s">
        <v>69</v>
      </c>
      <c r="BP571" t="s">
        <v>69</v>
      </c>
    </row>
    <row r="572" spans="1:68" x14ac:dyDescent="0.25">
      <c r="A572" t="s">
        <v>67</v>
      </c>
      <c r="B572" t="s">
        <v>5051</v>
      </c>
      <c r="C572" t="s">
        <v>69</v>
      </c>
      <c r="D572" t="s">
        <v>69</v>
      </c>
      <c r="E572" t="s">
        <v>69</v>
      </c>
      <c r="F572" t="s">
        <v>5051</v>
      </c>
      <c r="G572" t="s">
        <v>69</v>
      </c>
      <c r="H572" t="s">
        <v>69</v>
      </c>
      <c r="I572" t="s">
        <v>5052</v>
      </c>
      <c r="J572" t="s">
        <v>273</v>
      </c>
      <c r="K572" t="s">
        <v>69</v>
      </c>
      <c r="L572" t="s">
        <v>69</v>
      </c>
      <c r="M572" t="s">
        <v>69</v>
      </c>
      <c r="N572" t="s">
        <v>69</v>
      </c>
      <c r="O572" t="s">
        <v>69</v>
      </c>
      <c r="P572" t="s">
        <v>69</v>
      </c>
      <c r="Q572" t="s">
        <v>69</v>
      </c>
      <c r="R572" t="s">
        <v>69</v>
      </c>
      <c r="S572" t="s">
        <v>69</v>
      </c>
      <c r="T572" t="s">
        <v>5053</v>
      </c>
      <c r="U572" t="s">
        <v>5054</v>
      </c>
      <c r="V572" t="s">
        <v>69</v>
      </c>
      <c r="W572" t="s">
        <v>69</v>
      </c>
      <c r="X572" t="s">
        <v>69</v>
      </c>
      <c r="Y572" t="s">
        <v>69</v>
      </c>
      <c r="Z572" t="s">
        <v>5055</v>
      </c>
      <c r="AA572" t="s">
        <v>5056</v>
      </c>
      <c r="AB572" t="s">
        <v>69</v>
      </c>
      <c r="AC572" t="s">
        <v>69</v>
      </c>
      <c r="AD572" t="s">
        <v>69</v>
      </c>
      <c r="AE572" t="s">
        <v>69</v>
      </c>
      <c r="AF572">
        <v>60</v>
      </c>
      <c r="AG572">
        <v>71</v>
      </c>
      <c r="AH572" t="s">
        <v>69</v>
      </c>
      <c r="AI572" t="s">
        <v>69</v>
      </c>
      <c r="AJ572" t="s">
        <v>69</v>
      </c>
      <c r="AK572" t="s">
        <v>69</v>
      </c>
      <c r="AL572" t="s">
        <v>69</v>
      </c>
      <c r="AM572" t="s">
        <v>69</v>
      </c>
      <c r="AN572" t="s">
        <v>69</v>
      </c>
      <c r="AO572" t="s">
        <v>69</v>
      </c>
      <c r="AP572" t="s">
        <v>69</v>
      </c>
      <c r="AQ572" t="s">
        <v>69</v>
      </c>
      <c r="AR572" t="s">
        <v>306</v>
      </c>
      <c r="AS572">
        <v>2005</v>
      </c>
      <c r="AT572">
        <v>122</v>
      </c>
      <c r="AU572">
        <v>3</v>
      </c>
      <c r="AV572" t="s">
        <v>69</v>
      </c>
      <c r="AW572" t="s">
        <v>69</v>
      </c>
      <c r="AX572" t="s">
        <v>69</v>
      </c>
      <c r="AY572" t="s">
        <v>69</v>
      </c>
      <c r="AZ572">
        <v>949</v>
      </c>
      <c r="BA572">
        <v>965</v>
      </c>
      <c r="BB572" t="s">
        <v>69</v>
      </c>
      <c r="BC572" t="s">
        <v>5057</v>
      </c>
      <c r="BD572" t="s">
        <v>69</v>
      </c>
      <c r="BE572" t="s">
        <v>69</v>
      </c>
      <c r="BF572" t="s">
        <v>69</v>
      </c>
      <c r="BG572" t="s">
        <v>69</v>
      </c>
      <c r="BH572" t="s">
        <v>69</v>
      </c>
      <c r="BI572" t="s">
        <v>69</v>
      </c>
      <c r="BJ572" t="s">
        <v>5058</v>
      </c>
      <c r="BK572" t="s">
        <v>69</v>
      </c>
      <c r="BL572" t="s">
        <v>69</v>
      </c>
      <c r="BM572" t="s">
        <v>69</v>
      </c>
      <c r="BN572" t="s">
        <v>69</v>
      </c>
      <c r="BO572" t="s">
        <v>69</v>
      </c>
      <c r="BP572" t="s">
        <v>69</v>
      </c>
    </row>
    <row r="573" spans="1:68" x14ac:dyDescent="0.25">
      <c r="A573" t="s">
        <v>67</v>
      </c>
      <c r="B573" t="s">
        <v>5059</v>
      </c>
      <c r="C573" t="s">
        <v>69</v>
      </c>
      <c r="D573" t="s">
        <v>69</v>
      </c>
      <c r="E573" t="s">
        <v>69</v>
      </c>
      <c r="F573" t="s">
        <v>5059</v>
      </c>
      <c r="G573" t="s">
        <v>69</v>
      </c>
      <c r="H573" t="s">
        <v>69</v>
      </c>
      <c r="I573" t="s">
        <v>5060</v>
      </c>
      <c r="J573" t="s">
        <v>1168</v>
      </c>
      <c r="K573" t="s">
        <v>69</v>
      </c>
      <c r="L573" t="s">
        <v>69</v>
      </c>
      <c r="M573" t="s">
        <v>69</v>
      </c>
      <c r="N573" t="s">
        <v>69</v>
      </c>
      <c r="O573" t="s">
        <v>69</v>
      </c>
      <c r="P573" t="s">
        <v>69</v>
      </c>
      <c r="Q573" t="s">
        <v>69</v>
      </c>
      <c r="R573" t="s">
        <v>69</v>
      </c>
      <c r="S573" t="s">
        <v>69</v>
      </c>
      <c r="T573" t="s">
        <v>69</v>
      </c>
      <c r="U573" t="s">
        <v>5061</v>
      </c>
      <c r="V573" t="s">
        <v>69</v>
      </c>
      <c r="W573" t="s">
        <v>69</v>
      </c>
      <c r="X573" t="s">
        <v>69</v>
      </c>
      <c r="Y573" t="s">
        <v>69</v>
      </c>
      <c r="Z573" t="s">
        <v>69</v>
      </c>
      <c r="AA573" t="s">
        <v>5062</v>
      </c>
      <c r="AB573" t="s">
        <v>69</v>
      </c>
      <c r="AC573" t="s">
        <v>69</v>
      </c>
      <c r="AD573" t="s">
        <v>69</v>
      </c>
      <c r="AE573" t="s">
        <v>69</v>
      </c>
      <c r="AF573">
        <v>38</v>
      </c>
      <c r="AG573">
        <v>39</v>
      </c>
      <c r="AH573" t="s">
        <v>69</v>
      </c>
      <c r="AI573" t="s">
        <v>69</v>
      </c>
      <c r="AJ573" t="s">
        <v>69</v>
      </c>
      <c r="AK573" t="s">
        <v>69</v>
      </c>
      <c r="AL573" t="s">
        <v>69</v>
      </c>
      <c r="AM573" t="s">
        <v>69</v>
      </c>
      <c r="AN573" t="s">
        <v>69</v>
      </c>
      <c r="AO573" t="s">
        <v>69</v>
      </c>
      <c r="AP573" t="s">
        <v>69</v>
      </c>
      <c r="AQ573" t="s">
        <v>69</v>
      </c>
      <c r="AR573" t="s">
        <v>306</v>
      </c>
      <c r="AS573">
        <v>2005</v>
      </c>
      <c r="AT573">
        <v>170</v>
      </c>
      <c r="AU573">
        <v>3</v>
      </c>
      <c r="AV573" t="s">
        <v>69</v>
      </c>
      <c r="AW573" t="s">
        <v>69</v>
      </c>
      <c r="AX573" t="s">
        <v>69</v>
      </c>
      <c r="AY573" t="s">
        <v>69</v>
      </c>
      <c r="AZ573">
        <v>1411</v>
      </c>
      <c r="BA573">
        <v>1421</v>
      </c>
      <c r="BB573" t="s">
        <v>69</v>
      </c>
      <c r="BC573" t="s">
        <v>5063</v>
      </c>
      <c r="BD573" t="s">
        <v>69</v>
      </c>
      <c r="BE573" t="s">
        <v>69</v>
      </c>
      <c r="BF573" t="s">
        <v>69</v>
      </c>
      <c r="BG573" t="s">
        <v>69</v>
      </c>
      <c r="BH573" t="s">
        <v>69</v>
      </c>
      <c r="BI573" t="s">
        <v>69</v>
      </c>
      <c r="BJ573" t="s">
        <v>5064</v>
      </c>
      <c r="BK573">
        <v>15879513</v>
      </c>
      <c r="BL573" t="s">
        <v>662</v>
      </c>
      <c r="BM573" t="s">
        <v>69</v>
      </c>
      <c r="BN573" t="s">
        <v>69</v>
      </c>
      <c r="BO573" t="s">
        <v>69</v>
      </c>
      <c r="BP573" t="s">
        <v>69</v>
      </c>
    </row>
    <row r="574" spans="1:68" x14ac:dyDescent="0.25">
      <c r="A574" t="s">
        <v>67</v>
      </c>
      <c r="B574" t="s">
        <v>5065</v>
      </c>
      <c r="C574" t="s">
        <v>69</v>
      </c>
      <c r="D574" t="s">
        <v>69</v>
      </c>
      <c r="E574" t="s">
        <v>69</v>
      </c>
      <c r="F574" t="s">
        <v>5065</v>
      </c>
      <c r="G574" t="s">
        <v>69</v>
      </c>
      <c r="H574" t="s">
        <v>69</v>
      </c>
      <c r="I574" t="s">
        <v>5066</v>
      </c>
      <c r="J574" t="s">
        <v>386</v>
      </c>
      <c r="K574" t="s">
        <v>69</v>
      </c>
      <c r="L574" t="s">
        <v>69</v>
      </c>
      <c r="M574" t="s">
        <v>69</v>
      </c>
      <c r="N574" t="s">
        <v>69</v>
      </c>
      <c r="O574" t="s">
        <v>69</v>
      </c>
      <c r="P574" t="s">
        <v>69</v>
      </c>
      <c r="Q574" t="s">
        <v>69</v>
      </c>
      <c r="R574" t="s">
        <v>69</v>
      </c>
      <c r="S574" t="s">
        <v>69</v>
      </c>
      <c r="T574" t="s">
        <v>5067</v>
      </c>
      <c r="U574" t="s">
        <v>5068</v>
      </c>
      <c r="V574" t="s">
        <v>69</v>
      </c>
      <c r="W574" t="s">
        <v>69</v>
      </c>
      <c r="X574" t="s">
        <v>69</v>
      </c>
      <c r="Y574" t="s">
        <v>69</v>
      </c>
      <c r="Z574" t="s">
        <v>69</v>
      </c>
      <c r="AA574" t="s">
        <v>69</v>
      </c>
      <c r="AB574" t="s">
        <v>69</v>
      </c>
      <c r="AC574" t="s">
        <v>69</v>
      </c>
      <c r="AD574" t="s">
        <v>69</v>
      </c>
      <c r="AE574" t="s">
        <v>69</v>
      </c>
      <c r="AF574">
        <v>76</v>
      </c>
      <c r="AG574">
        <v>83</v>
      </c>
      <c r="AH574" t="s">
        <v>69</v>
      </c>
      <c r="AI574" t="s">
        <v>69</v>
      </c>
      <c r="AJ574" t="s">
        <v>69</v>
      </c>
      <c r="AK574" t="s">
        <v>69</v>
      </c>
      <c r="AL574" t="s">
        <v>69</v>
      </c>
      <c r="AM574" t="s">
        <v>69</v>
      </c>
      <c r="AN574" t="s">
        <v>69</v>
      </c>
      <c r="AO574" t="s">
        <v>69</v>
      </c>
      <c r="AP574" t="s">
        <v>69</v>
      </c>
      <c r="AQ574" t="s">
        <v>69</v>
      </c>
      <c r="AR574" t="s">
        <v>448</v>
      </c>
      <c r="AS574">
        <v>2005</v>
      </c>
      <c r="AT574">
        <v>59</v>
      </c>
      <c r="AU574">
        <v>3</v>
      </c>
      <c r="AV574" t="s">
        <v>69</v>
      </c>
      <c r="AW574" t="s">
        <v>69</v>
      </c>
      <c r="AX574" t="s">
        <v>69</v>
      </c>
      <c r="AY574" t="s">
        <v>69</v>
      </c>
      <c r="AZ574">
        <v>532</v>
      </c>
      <c r="BA574">
        <v>543</v>
      </c>
      <c r="BB574" t="s">
        <v>69</v>
      </c>
      <c r="BC574" t="s">
        <v>5069</v>
      </c>
      <c r="BD574" t="s">
        <v>69</v>
      </c>
      <c r="BE574" t="s">
        <v>69</v>
      </c>
      <c r="BF574" t="s">
        <v>69</v>
      </c>
      <c r="BG574" t="s">
        <v>69</v>
      </c>
      <c r="BH574" t="s">
        <v>69</v>
      </c>
      <c r="BI574" t="s">
        <v>69</v>
      </c>
      <c r="BJ574" t="s">
        <v>5070</v>
      </c>
      <c r="BK574">
        <v>15856696</v>
      </c>
      <c r="BL574" t="s">
        <v>69</v>
      </c>
      <c r="BM574" t="s">
        <v>69</v>
      </c>
      <c r="BN574" t="s">
        <v>69</v>
      </c>
      <c r="BO574" t="s">
        <v>69</v>
      </c>
      <c r="BP574" t="s">
        <v>69</v>
      </c>
    </row>
    <row r="575" spans="1:68" x14ac:dyDescent="0.25">
      <c r="A575" t="s">
        <v>67</v>
      </c>
      <c r="B575" t="s">
        <v>5071</v>
      </c>
      <c r="C575" t="s">
        <v>69</v>
      </c>
      <c r="D575" t="s">
        <v>69</v>
      </c>
      <c r="E575" t="s">
        <v>69</v>
      </c>
      <c r="F575" t="s">
        <v>5071</v>
      </c>
      <c r="G575" t="s">
        <v>69</v>
      </c>
      <c r="H575" t="s">
        <v>69</v>
      </c>
      <c r="I575" t="s">
        <v>5072</v>
      </c>
      <c r="J575" t="s">
        <v>72</v>
      </c>
      <c r="K575" t="s">
        <v>69</v>
      </c>
      <c r="L575" t="s">
        <v>69</v>
      </c>
      <c r="M575" t="s">
        <v>69</v>
      </c>
      <c r="N575" t="s">
        <v>69</v>
      </c>
      <c r="O575" t="s">
        <v>69</v>
      </c>
      <c r="P575" t="s">
        <v>69</v>
      </c>
      <c r="Q575" t="s">
        <v>69</v>
      </c>
      <c r="R575" t="s">
        <v>69</v>
      </c>
      <c r="S575" t="s">
        <v>69</v>
      </c>
      <c r="T575" t="s">
        <v>5073</v>
      </c>
      <c r="U575" t="s">
        <v>5074</v>
      </c>
      <c r="V575" t="s">
        <v>69</v>
      </c>
      <c r="W575" t="s">
        <v>69</v>
      </c>
      <c r="X575" t="s">
        <v>69</v>
      </c>
      <c r="Y575" t="s">
        <v>69</v>
      </c>
      <c r="Z575" t="s">
        <v>5075</v>
      </c>
      <c r="AA575" t="s">
        <v>5076</v>
      </c>
      <c r="AB575" t="s">
        <v>69</v>
      </c>
      <c r="AC575" t="s">
        <v>69</v>
      </c>
      <c r="AD575" t="s">
        <v>69</v>
      </c>
      <c r="AE575" t="s">
        <v>69</v>
      </c>
      <c r="AF575">
        <v>77</v>
      </c>
      <c r="AG575">
        <v>77</v>
      </c>
      <c r="AH575" t="s">
        <v>69</v>
      </c>
      <c r="AI575" t="s">
        <v>69</v>
      </c>
      <c r="AJ575" t="s">
        <v>69</v>
      </c>
      <c r="AK575" t="s">
        <v>69</v>
      </c>
      <c r="AL575" t="s">
        <v>69</v>
      </c>
      <c r="AM575" t="s">
        <v>69</v>
      </c>
      <c r="AN575" t="s">
        <v>69</v>
      </c>
      <c r="AO575" t="s">
        <v>69</v>
      </c>
      <c r="AP575" t="s">
        <v>69</v>
      </c>
      <c r="AQ575" t="s">
        <v>69</v>
      </c>
      <c r="AR575" t="s">
        <v>75</v>
      </c>
      <c r="AS575">
        <v>2005</v>
      </c>
      <c r="AT575">
        <v>14</v>
      </c>
      <c r="AU575">
        <v>1</v>
      </c>
      <c r="AV575" t="s">
        <v>69</v>
      </c>
      <c r="AW575" t="s">
        <v>69</v>
      </c>
      <c r="AX575" t="s">
        <v>69</v>
      </c>
      <c r="AY575" t="s">
        <v>69</v>
      </c>
      <c r="AZ575">
        <v>255</v>
      </c>
      <c r="BA575">
        <v>265</v>
      </c>
      <c r="BB575" t="s">
        <v>69</v>
      </c>
      <c r="BC575" t="s">
        <v>5077</v>
      </c>
      <c r="BD575" t="s">
        <v>69</v>
      </c>
      <c r="BE575" t="s">
        <v>69</v>
      </c>
      <c r="BF575" t="s">
        <v>69</v>
      </c>
      <c r="BG575" t="s">
        <v>69</v>
      </c>
      <c r="BH575" t="s">
        <v>69</v>
      </c>
      <c r="BI575" t="s">
        <v>69</v>
      </c>
      <c r="BJ575" t="s">
        <v>5078</v>
      </c>
      <c r="BK575">
        <v>15643968</v>
      </c>
      <c r="BL575" t="s">
        <v>69</v>
      </c>
      <c r="BM575" t="s">
        <v>69</v>
      </c>
      <c r="BN575" t="s">
        <v>69</v>
      </c>
      <c r="BO575" t="s">
        <v>69</v>
      </c>
      <c r="BP575" t="s">
        <v>69</v>
      </c>
    </row>
    <row r="576" spans="1:68" x14ac:dyDescent="0.25">
      <c r="A576" t="s">
        <v>67</v>
      </c>
      <c r="B576" t="s">
        <v>5079</v>
      </c>
      <c r="C576" t="s">
        <v>69</v>
      </c>
      <c r="D576" t="s">
        <v>69</v>
      </c>
      <c r="E576" t="s">
        <v>69</v>
      </c>
      <c r="F576" t="s">
        <v>5079</v>
      </c>
      <c r="G576" t="s">
        <v>69</v>
      </c>
      <c r="H576" t="s">
        <v>69</v>
      </c>
      <c r="I576" t="s">
        <v>5080</v>
      </c>
      <c r="J576" t="s">
        <v>5081</v>
      </c>
      <c r="K576" t="s">
        <v>69</v>
      </c>
      <c r="L576" t="s">
        <v>69</v>
      </c>
      <c r="M576" t="s">
        <v>69</v>
      </c>
      <c r="N576" t="s">
        <v>69</v>
      </c>
      <c r="O576" t="s">
        <v>69</v>
      </c>
      <c r="P576" t="s">
        <v>69</v>
      </c>
      <c r="Q576" t="s">
        <v>69</v>
      </c>
      <c r="R576" t="s">
        <v>69</v>
      </c>
      <c r="S576" t="s">
        <v>69</v>
      </c>
      <c r="T576" t="s">
        <v>5082</v>
      </c>
      <c r="U576" t="s">
        <v>5083</v>
      </c>
      <c r="V576" t="s">
        <v>69</v>
      </c>
      <c r="W576" t="s">
        <v>69</v>
      </c>
      <c r="X576" t="s">
        <v>69</v>
      </c>
      <c r="Y576" t="s">
        <v>69</v>
      </c>
      <c r="Z576" t="s">
        <v>69</v>
      </c>
      <c r="AA576" t="s">
        <v>69</v>
      </c>
      <c r="AB576" t="s">
        <v>69</v>
      </c>
      <c r="AC576" t="s">
        <v>69</v>
      </c>
      <c r="AD576" t="s">
        <v>69</v>
      </c>
      <c r="AE576" t="s">
        <v>69</v>
      </c>
      <c r="AF576">
        <v>14</v>
      </c>
      <c r="AG576">
        <v>15</v>
      </c>
      <c r="AH576" t="s">
        <v>69</v>
      </c>
      <c r="AI576" t="s">
        <v>69</v>
      </c>
      <c r="AJ576" t="s">
        <v>69</v>
      </c>
      <c r="AK576" t="s">
        <v>69</v>
      </c>
      <c r="AL576" t="s">
        <v>69</v>
      </c>
      <c r="AM576" t="s">
        <v>69</v>
      </c>
      <c r="AN576" t="s">
        <v>69</v>
      </c>
      <c r="AO576" t="s">
        <v>69</v>
      </c>
      <c r="AP576" t="s">
        <v>69</v>
      </c>
      <c r="AQ576" t="s">
        <v>69</v>
      </c>
      <c r="AR576" t="s">
        <v>5084</v>
      </c>
      <c r="AS576">
        <v>2004</v>
      </c>
      <c r="AT576">
        <v>362</v>
      </c>
      <c r="AU576">
        <v>1825</v>
      </c>
      <c r="AV576" t="s">
        <v>69</v>
      </c>
      <c r="AW576" t="s">
        <v>69</v>
      </c>
      <c r="AX576" t="s">
        <v>69</v>
      </c>
      <c r="AY576" t="s">
        <v>69</v>
      </c>
      <c r="AZ576">
        <v>2795</v>
      </c>
      <c r="BA576">
        <v>2820</v>
      </c>
      <c r="BB576" t="s">
        <v>69</v>
      </c>
      <c r="BC576" t="s">
        <v>5085</v>
      </c>
      <c r="BD576" t="s">
        <v>69</v>
      </c>
      <c r="BE576" t="s">
        <v>69</v>
      </c>
      <c r="BF576" t="s">
        <v>69</v>
      </c>
      <c r="BG576" t="s">
        <v>69</v>
      </c>
      <c r="BH576" t="s">
        <v>69</v>
      </c>
      <c r="BI576" t="s">
        <v>69</v>
      </c>
      <c r="BJ576" t="s">
        <v>5086</v>
      </c>
      <c r="BK576">
        <v>15539371</v>
      </c>
      <c r="BL576" t="s">
        <v>69</v>
      </c>
      <c r="BM576" t="s">
        <v>69</v>
      </c>
      <c r="BN576" t="s">
        <v>69</v>
      </c>
      <c r="BO576" t="s">
        <v>69</v>
      </c>
      <c r="BP576" t="s">
        <v>69</v>
      </c>
    </row>
    <row r="577" spans="1:68" x14ac:dyDescent="0.25">
      <c r="A577" t="s">
        <v>67</v>
      </c>
      <c r="B577" t="s">
        <v>5087</v>
      </c>
      <c r="C577" t="s">
        <v>69</v>
      </c>
      <c r="D577" t="s">
        <v>69</v>
      </c>
      <c r="E577" t="s">
        <v>69</v>
      </c>
      <c r="F577" t="s">
        <v>5087</v>
      </c>
      <c r="G577" t="s">
        <v>69</v>
      </c>
      <c r="H577" t="s">
        <v>69</v>
      </c>
      <c r="I577" t="s">
        <v>5088</v>
      </c>
      <c r="J577" t="s">
        <v>386</v>
      </c>
      <c r="K577" t="s">
        <v>69</v>
      </c>
      <c r="L577" t="s">
        <v>69</v>
      </c>
      <c r="M577" t="s">
        <v>69</v>
      </c>
      <c r="N577" t="s">
        <v>69</v>
      </c>
      <c r="O577" t="s">
        <v>69</v>
      </c>
      <c r="P577" t="s">
        <v>69</v>
      </c>
      <c r="Q577" t="s">
        <v>69</v>
      </c>
      <c r="R577" t="s">
        <v>69</v>
      </c>
      <c r="S577" t="s">
        <v>69</v>
      </c>
      <c r="T577" t="s">
        <v>5089</v>
      </c>
      <c r="U577" t="s">
        <v>5090</v>
      </c>
      <c r="V577" t="s">
        <v>69</v>
      </c>
      <c r="W577" t="s">
        <v>69</v>
      </c>
      <c r="X577" t="s">
        <v>69</v>
      </c>
      <c r="Y577" t="s">
        <v>69</v>
      </c>
      <c r="Z577" t="s">
        <v>5091</v>
      </c>
      <c r="AA577" t="s">
        <v>5092</v>
      </c>
      <c r="AB577" t="s">
        <v>69</v>
      </c>
      <c r="AC577" t="s">
        <v>69</v>
      </c>
      <c r="AD577" t="s">
        <v>69</v>
      </c>
      <c r="AE577" t="s">
        <v>69</v>
      </c>
      <c r="AF577">
        <v>51</v>
      </c>
      <c r="AG577">
        <v>52</v>
      </c>
      <c r="AH577" t="s">
        <v>69</v>
      </c>
      <c r="AI577" t="s">
        <v>69</v>
      </c>
      <c r="AJ577" t="s">
        <v>69</v>
      </c>
      <c r="AK577" t="s">
        <v>69</v>
      </c>
      <c r="AL577" t="s">
        <v>69</v>
      </c>
      <c r="AM577" t="s">
        <v>69</v>
      </c>
      <c r="AN577" t="s">
        <v>69</v>
      </c>
      <c r="AO577" t="s">
        <v>69</v>
      </c>
      <c r="AP577" t="s">
        <v>69</v>
      </c>
      <c r="AQ577" t="s">
        <v>69</v>
      </c>
      <c r="AR577" t="s">
        <v>240</v>
      </c>
      <c r="AS577">
        <v>2004</v>
      </c>
      <c r="AT577">
        <v>58</v>
      </c>
      <c r="AU577">
        <v>11</v>
      </c>
      <c r="AV577" t="s">
        <v>69</v>
      </c>
      <c r="AW577" t="s">
        <v>69</v>
      </c>
      <c r="AX577" t="s">
        <v>69</v>
      </c>
      <c r="AY577" t="s">
        <v>69</v>
      </c>
      <c r="AZ577">
        <v>2438</v>
      </c>
      <c r="BA577">
        <v>2451</v>
      </c>
      <c r="BB577" t="s">
        <v>69</v>
      </c>
      <c r="BC577" t="s">
        <v>69</v>
      </c>
      <c r="BD577" t="s">
        <v>69</v>
      </c>
      <c r="BE577" t="s">
        <v>69</v>
      </c>
      <c r="BF577" t="s">
        <v>69</v>
      </c>
      <c r="BG577" t="s">
        <v>69</v>
      </c>
      <c r="BH577" t="s">
        <v>69</v>
      </c>
      <c r="BI577" t="s">
        <v>69</v>
      </c>
      <c r="BJ577" t="s">
        <v>5093</v>
      </c>
      <c r="BK577">
        <v>15612287</v>
      </c>
      <c r="BL577" t="s">
        <v>69</v>
      </c>
      <c r="BM577" t="s">
        <v>69</v>
      </c>
      <c r="BN577" t="s">
        <v>69</v>
      </c>
      <c r="BO577" t="s">
        <v>69</v>
      </c>
      <c r="BP577" t="s">
        <v>69</v>
      </c>
    </row>
    <row r="578" spans="1:68" x14ac:dyDescent="0.25">
      <c r="A578" t="s">
        <v>67</v>
      </c>
      <c r="B578" t="s">
        <v>5094</v>
      </c>
      <c r="C578" t="s">
        <v>69</v>
      </c>
      <c r="D578" t="s">
        <v>69</v>
      </c>
      <c r="E578" t="s">
        <v>69</v>
      </c>
      <c r="F578" t="s">
        <v>5094</v>
      </c>
      <c r="G578" t="s">
        <v>69</v>
      </c>
      <c r="H578" t="s">
        <v>69</v>
      </c>
      <c r="I578" t="s">
        <v>5095</v>
      </c>
      <c r="J578" t="s">
        <v>416</v>
      </c>
      <c r="K578" t="s">
        <v>69</v>
      </c>
      <c r="L578" t="s">
        <v>69</v>
      </c>
      <c r="M578" t="s">
        <v>69</v>
      </c>
      <c r="N578" t="s">
        <v>69</v>
      </c>
      <c r="O578" t="s">
        <v>69</v>
      </c>
      <c r="P578" t="s">
        <v>69</v>
      </c>
      <c r="Q578" t="s">
        <v>69</v>
      </c>
      <c r="R578" t="s">
        <v>69</v>
      </c>
      <c r="S578" t="s">
        <v>69</v>
      </c>
      <c r="T578" t="s">
        <v>5096</v>
      </c>
      <c r="U578" t="s">
        <v>5097</v>
      </c>
      <c r="V578" t="s">
        <v>69</v>
      </c>
      <c r="W578" t="s">
        <v>69</v>
      </c>
      <c r="X578" t="s">
        <v>69</v>
      </c>
      <c r="Y578" t="s">
        <v>69</v>
      </c>
      <c r="Z578" t="s">
        <v>69</v>
      </c>
      <c r="AA578" t="s">
        <v>69</v>
      </c>
      <c r="AB578" t="s">
        <v>69</v>
      </c>
      <c r="AC578" t="s">
        <v>69</v>
      </c>
      <c r="AD578" t="s">
        <v>69</v>
      </c>
      <c r="AE578" t="s">
        <v>69</v>
      </c>
      <c r="AF578">
        <v>30</v>
      </c>
      <c r="AG578">
        <v>33</v>
      </c>
      <c r="AH578" t="s">
        <v>69</v>
      </c>
      <c r="AI578" t="s">
        <v>69</v>
      </c>
      <c r="AJ578" t="s">
        <v>69</v>
      </c>
      <c r="AK578" t="s">
        <v>69</v>
      </c>
      <c r="AL578" t="s">
        <v>69</v>
      </c>
      <c r="AM578" t="s">
        <v>69</v>
      </c>
      <c r="AN578" t="s">
        <v>69</v>
      </c>
      <c r="AO578" t="s">
        <v>69</v>
      </c>
      <c r="AP578" t="s">
        <v>69</v>
      </c>
      <c r="AQ578" t="s">
        <v>69</v>
      </c>
      <c r="AR578" t="s">
        <v>168</v>
      </c>
      <c r="AS578">
        <v>2004</v>
      </c>
      <c r="AT578">
        <v>21</v>
      </c>
      <c r="AU578">
        <v>10</v>
      </c>
      <c r="AV578" t="s">
        <v>69</v>
      </c>
      <c r="AW578" t="s">
        <v>69</v>
      </c>
      <c r="AX578" t="s">
        <v>69</v>
      </c>
      <c r="AY578" t="s">
        <v>69</v>
      </c>
      <c r="AZ578">
        <v>1960</v>
      </c>
      <c r="BA578">
        <v>1971</v>
      </c>
      <c r="BB578" t="s">
        <v>69</v>
      </c>
      <c r="BC578" t="s">
        <v>5098</v>
      </c>
      <c r="BD578" t="s">
        <v>69</v>
      </c>
      <c r="BE578" t="s">
        <v>69</v>
      </c>
      <c r="BF578" t="s">
        <v>69</v>
      </c>
      <c r="BG578" t="s">
        <v>69</v>
      </c>
      <c r="BH578" t="s">
        <v>69</v>
      </c>
      <c r="BI578" t="s">
        <v>69</v>
      </c>
      <c r="BJ578" t="s">
        <v>5099</v>
      </c>
      <c r="BK578">
        <v>15254260</v>
      </c>
      <c r="BL578" t="s">
        <v>524</v>
      </c>
      <c r="BM578" t="s">
        <v>69</v>
      </c>
      <c r="BN578" t="s">
        <v>69</v>
      </c>
      <c r="BO578" t="s">
        <v>69</v>
      </c>
      <c r="BP578" t="s">
        <v>69</v>
      </c>
    </row>
    <row r="579" spans="1:68" x14ac:dyDescent="0.25">
      <c r="A579" t="s">
        <v>67</v>
      </c>
      <c r="B579" t="s">
        <v>5100</v>
      </c>
      <c r="C579" t="s">
        <v>69</v>
      </c>
      <c r="D579" t="s">
        <v>69</v>
      </c>
      <c r="E579" t="s">
        <v>69</v>
      </c>
      <c r="F579" t="s">
        <v>5100</v>
      </c>
      <c r="G579" t="s">
        <v>69</v>
      </c>
      <c r="H579" t="s">
        <v>69</v>
      </c>
      <c r="I579" t="s">
        <v>5101</v>
      </c>
      <c r="J579" t="s">
        <v>332</v>
      </c>
      <c r="K579" t="s">
        <v>69</v>
      </c>
      <c r="L579" t="s">
        <v>69</v>
      </c>
      <c r="M579" t="s">
        <v>69</v>
      </c>
      <c r="N579" t="s">
        <v>69</v>
      </c>
      <c r="O579" t="s">
        <v>69</v>
      </c>
      <c r="P579" t="s">
        <v>69</v>
      </c>
      <c r="Q579" t="s">
        <v>69</v>
      </c>
      <c r="R579" t="s">
        <v>69</v>
      </c>
      <c r="S579" t="s">
        <v>69</v>
      </c>
      <c r="T579" t="s">
        <v>5102</v>
      </c>
      <c r="U579" t="s">
        <v>5103</v>
      </c>
      <c r="V579" t="s">
        <v>69</v>
      </c>
      <c r="W579" t="s">
        <v>69</v>
      </c>
      <c r="X579" t="s">
        <v>69</v>
      </c>
      <c r="Y579" t="s">
        <v>69</v>
      </c>
      <c r="Z579" t="s">
        <v>5104</v>
      </c>
      <c r="AA579" t="s">
        <v>69</v>
      </c>
      <c r="AB579" t="s">
        <v>69</v>
      </c>
      <c r="AC579" t="s">
        <v>69</v>
      </c>
      <c r="AD579" t="s">
        <v>69</v>
      </c>
      <c r="AE579" t="s">
        <v>69</v>
      </c>
      <c r="AF579">
        <v>7</v>
      </c>
      <c r="AG579">
        <v>7</v>
      </c>
      <c r="AH579" t="s">
        <v>69</v>
      </c>
      <c r="AI579" t="s">
        <v>69</v>
      </c>
      <c r="AJ579" t="s">
        <v>69</v>
      </c>
      <c r="AK579" t="s">
        <v>69</v>
      </c>
      <c r="AL579" t="s">
        <v>69</v>
      </c>
      <c r="AM579" t="s">
        <v>69</v>
      </c>
      <c r="AN579" t="s">
        <v>69</v>
      </c>
      <c r="AO579" t="s">
        <v>69</v>
      </c>
      <c r="AP579" t="s">
        <v>69</v>
      </c>
      <c r="AQ579" t="s">
        <v>69</v>
      </c>
      <c r="AR579" t="s">
        <v>229</v>
      </c>
      <c r="AS579">
        <v>2004</v>
      </c>
      <c r="AT579">
        <v>32</v>
      </c>
      <c r="AU579">
        <v>2</v>
      </c>
      <c r="AV579" t="s">
        <v>69</v>
      </c>
      <c r="AW579" t="s">
        <v>69</v>
      </c>
      <c r="AX579" t="s">
        <v>69</v>
      </c>
      <c r="AY579" t="s">
        <v>69</v>
      </c>
      <c r="AZ579">
        <v>616</v>
      </c>
      <c r="BA579">
        <v>626</v>
      </c>
      <c r="BB579" t="s">
        <v>69</v>
      </c>
      <c r="BC579" t="s">
        <v>5105</v>
      </c>
      <c r="BD579" t="s">
        <v>69</v>
      </c>
      <c r="BE579" t="s">
        <v>69</v>
      </c>
      <c r="BF579" t="s">
        <v>69</v>
      </c>
      <c r="BG579" t="s">
        <v>69</v>
      </c>
      <c r="BH579" t="s">
        <v>69</v>
      </c>
      <c r="BI579" t="s">
        <v>69</v>
      </c>
      <c r="BJ579" t="s">
        <v>5106</v>
      </c>
      <c r="BK579">
        <v>15223042</v>
      </c>
      <c r="BL579" t="s">
        <v>69</v>
      </c>
      <c r="BM579" t="s">
        <v>69</v>
      </c>
      <c r="BN579" t="s">
        <v>69</v>
      </c>
      <c r="BO579" t="s">
        <v>69</v>
      </c>
      <c r="BP579" t="s">
        <v>69</v>
      </c>
    </row>
    <row r="580" spans="1:68" x14ac:dyDescent="0.25">
      <c r="A580" t="s">
        <v>67</v>
      </c>
      <c r="B580" t="s">
        <v>5107</v>
      </c>
      <c r="C580" t="s">
        <v>69</v>
      </c>
      <c r="D580" t="s">
        <v>69</v>
      </c>
      <c r="E580" t="s">
        <v>69</v>
      </c>
      <c r="F580" t="s">
        <v>5107</v>
      </c>
      <c r="G580" t="s">
        <v>69</v>
      </c>
      <c r="H580" t="s">
        <v>69</v>
      </c>
      <c r="I580" t="s">
        <v>5108</v>
      </c>
      <c r="J580" t="s">
        <v>273</v>
      </c>
      <c r="K580" t="s">
        <v>69</v>
      </c>
      <c r="L580" t="s">
        <v>69</v>
      </c>
      <c r="M580" t="s">
        <v>69</v>
      </c>
      <c r="N580" t="s">
        <v>69</v>
      </c>
      <c r="O580" t="s">
        <v>69</v>
      </c>
      <c r="P580" t="s">
        <v>69</v>
      </c>
      <c r="Q580" t="s">
        <v>69</v>
      </c>
      <c r="R580" t="s">
        <v>69</v>
      </c>
      <c r="S580" t="s">
        <v>69</v>
      </c>
      <c r="T580" t="s">
        <v>69</v>
      </c>
      <c r="U580" t="s">
        <v>5109</v>
      </c>
      <c r="V580" t="s">
        <v>69</v>
      </c>
      <c r="W580" t="s">
        <v>69</v>
      </c>
      <c r="X580" t="s">
        <v>69</v>
      </c>
      <c r="Y580" t="s">
        <v>69</v>
      </c>
      <c r="Z580" t="s">
        <v>69</v>
      </c>
      <c r="AA580" t="s">
        <v>69</v>
      </c>
      <c r="AB580" t="s">
        <v>69</v>
      </c>
      <c r="AC580" t="s">
        <v>69</v>
      </c>
      <c r="AD580" t="s">
        <v>69</v>
      </c>
      <c r="AE580" t="s">
        <v>69</v>
      </c>
      <c r="AF580">
        <v>60</v>
      </c>
      <c r="AG580">
        <v>69</v>
      </c>
      <c r="AH580" t="s">
        <v>69</v>
      </c>
      <c r="AI580" t="s">
        <v>69</v>
      </c>
      <c r="AJ580" t="s">
        <v>69</v>
      </c>
      <c r="AK580" t="s">
        <v>69</v>
      </c>
      <c r="AL580" t="s">
        <v>69</v>
      </c>
      <c r="AM580" t="s">
        <v>69</v>
      </c>
      <c r="AN580" t="s">
        <v>69</v>
      </c>
      <c r="AO580" t="s">
        <v>69</v>
      </c>
      <c r="AP580" t="s">
        <v>69</v>
      </c>
      <c r="AQ580" t="s">
        <v>69</v>
      </c>
      <c r="AR580" t="s">
        <v>306</v>
      </c>
      <c r="AS580">
        <v>2004</v>
      </c>
      <c r="AT580">
        <v>121</v>
      </c>
      <c r="AU580">
        <v>3</v>
      </c>
      <c r="AV580" t="s">
        <v>69</v>
      </c>
      <c r="AW580" t="s">
        <v>69</v>
      </c>
      <c r="AX580" t="s">
        <v>69</v>
      </c>
      <c r="AY580" t="s">
        <v>69</v>
      </c>
      <c r="AZ580">
        <v>930</v>
      </c>
      <c r="BA580">
        <v>949</v>
      </c>
      <c r="BB580" t="s">
        <v>69</v>
      </c>
      <c r="BC580" t="s">
        <v>5110</v>
      </c>
      <c r="BD580" t="s">
        <v>69</v>
      </c>
      <c r="BE580" t="s">
        <v>69</v>
      </c>
      <c r="BF580" t="s">
        <v>69</v>
      </c>
      <c r="BG580" t="s">
        <v>69</v>
      </c>
      <c r="BH580" t="s">
        <v>69</v>
      </c>
      <c r="BI580" t="s">
        <v>69</v>
      </c>
      <c r="BJ580" t="s">
        <v>5111</v>
      </c>
      <c r="BK580" t="s">
        <v>69</v>
      </c>
      <c r="BL580" t="s">
        <v>69</v>
      </c>
      <c r="BM580" t="s">
        <v>69</v>
      </c>
      <c r="BN580" t="s">
        <v>69</v>
      </c>
      <c r="BO580" t="s">
        <v>69</v>
      </c>
      <c r="BP580" t="s">
        <v>69</v>
      </c>
    </row>
    <row r="581" spans="1:68" x14ac:dyDescent="0.25">
      <c r="A581" t="s">
        <v>67</v>
      </c>
      <c r="B581" t="s">
        <v>5112</v>
      </c>
      <c r="C581" t="s">
        <v>69</v>
      </c>
      <c r="D581" t="s">
        <v>69</v>
      </c>
      <c r="E581" t="s">
        <v>69</v>
      </c>
      <c r="F581" t="s">
        <v>5112</v>
      </c>
      <c r="G581" t="s">
        <v>69</v>
      </c>
      <c r="H581" t="s">
        <v>69</v>
      </c>
      <c r="I581" t="s">
        <v>5113</v>
      </c>
      <c r="J581" t="s">
        <v>1168</v>
      </c>
      <c r="K581" t="s">
        <v>69</v>
      </c>
      <c r="L581" t="s">
        <v>69</v>
      </c>
      <c r="M581" t="s">
        <v>69</v>
      </c>
      <c r="N581" t="s">
        <v>69</v>
      </c>
      <c r="O581" t="s">
        <v>69</v>
      </c>
      <c r="P581" t="s">
        <v>69</v>
      </c>
      <c r="Q581" t="s">
        <v>69</v>
      </c>
      <c r="R581" t="s">
        <v>69</v>
      </c>
      <c r="S581" t="s">
        <v>69</v>
      </c>
      <c r="T581" t="s">
        <v>69</v>
      </c>
      <c r="U581" t="s">
        <v>5114</v>
      </c>
      <c r="V581" t="s">
        <v>69</v>
      </c>
      <c r="W581" t="s">
        <v>69</v>
      </c>
      <c r="X581" t="s">
        <v>69</v>
      </c>
      <c r="Y581" t="s">
        <v>69</v>
      </c>
      <c r="Z581" t="s">
        <v>5115</v>
      </c>
      <c r="AA581" t="s">
        <v>5116</v>
      </c>
      <c r="AB581" t="s">
        <v>69</v>
      </c>
      <c r="AC581" t="s">
        <v>69</v>
      </c>
      <c r="AD581" t="s">
        <v>69</v>
      </c>
      <c r="AE581" t="s">
        <v>69</v>
      </c>
      <c r="AF581">
        <v>90</v>
      </c>
      <c r="AG581">
        <v>91</v>
      </c>
      <c r="AH581" t="s">
        <v>69</v>
      </c>
      <c r="AI581" t="s">
        <v>69</v>
      </c>
      <c r="AJ581" t="s">
        <v>69</v>
      </c>
      <c r="AK581" t="s">
        <v>69</v>
      </c>
      <c r="AL581" t="s">
        <v>69</v>
      </c>
      <c r="AM581" t="s">
        <v>69</v>
      </c>
      <c r="AN581" t="s">
        <v>69</v>
      </c>
      <c r="AO581" t="s">
        <v>69</v>
      </c>
      <c r="AP581" t="s">
        <v>69</v>
      </c>
      <c r="AQ581" t="s">
        <v>69</v>
      </c>
      <c r="AR581" t="s">
        <v>306</v>
      </c>
      <c r="AS581">
        <v>2004</v>
      </c>
      <c r="AT581">
        <v>167</v>
      </c>
      <c r="AU581">
        <v>3</v>
      </c>
      <c r="AV581" t="s">
        <v>69</v>
      </c>
      <c r="AW581" t="s">
        <v>69</v>
      </c>
      <c r="AX581" t="s">
        <v>69</v>
      </c>
      <c r="AY581" t="s">
        <v>69</v>
      </c>
      <c r="AZ581">
        <v>1059</v>
      </c>
      <c r="BA581">
        <v>1068</v>
      </c>
      <c r="BB581" t="s">
        <v>69</v>
      </c>
      <c r="BC581" t="s">
        <v>5117</v>
      </c>
      <c r="BD581" t="s">
        <v>69</v>
      </c>
      <c r="BE581" t="s">
        <v>69</v>
      </c>
      <c r="BF581" t="s">
        <v>69</v>
      </c>
      <c r="BG581" t="s">
        <v>69</v>
      </c>
      <c r="BH581" t="s">
        <v>69</v>
      </c>
      <c r="BI581" t="s">
        <v>69</v>
      </c>
      <c r="BJ581" t="s">
        <v>5118</v>
      </c>
      <c r="BK581">
        <v>15280223</v>
      </c>
      <c r="BL581" t="s">
        <v>662</v>
      </c>
      <c r="BM581" t="s">
        <v>69</v>
      </c>
      <c r="BN581" t="s">
        <v>69</v>
      </c>
      <c r="BO581" t="s">
        <v>69</v>
      </c>
      <c r="BP581" t="s">
        <v>69</v>
      </c>
    </row>
    <row r="582" spans="1:68" x14ac:dyDescent="0.25">
      <c r="A582" t="s">
        <v>67</v>
      </c>
      <c r="B582" t="s">
        <v>5119</v>
      </c>
      <c r="C582" t="s">
        <v>69</v>
      </c>
      <c r="D582" t="s">
        <v>69</v>
      </c>
      <c r="E582" t="s">
        <v>69</v>
      </c>
      <c r="F582" t="s">
        <v>5119</v>
      </c>
      <c r="G582" t="s">
        <v>69</v>
      </c>
      <c r="H582" t="s">
        <v>69</v>
      </c>
      <c r="I582" t="s">
        <v>5120</v>
      </c>
      <c r="J582" t="s">
        <v>72</v>
      </c>
      <c r="K582" t="s">
        <v>69</v>
      </c>
      <c r="L582" t="s">
        <v>69</v>
      </c>
      <c r="M582" t="s">
        <v>69</v>
      </c>
      <c r="N582" t="s">
        <v>69</v>
      </c>
      <c r="O582" t="s">
        <v>69</v>
      </c>
      <c r="P582" t="s">
        <v>69</v>
      </c>
      <c r="Q582" t="s">
        <v>69</v>
      </c>
      <c r="R582" t="s">
        <v>69</v>
      </c>
      <c r="S582" t="s">
        <v>69</v>
      </c>
      <c r="T582" t="s">
        <v>5121</v>
      </c>
      <c r="U582" t="s">
        <v>5122</v>
      </c>
      <c r="V582" t="s">
        <v>69</v>
      </c>
      <c r="W582" t="s">
        <v>69</v>
      </c>
      <c r="X582" t="s">
        <v>69</v>
      </c>
      <c r="Y582" t="s">
        <v>69</v>
      </c>
      <c r="Z582" t="s">
        <v>5123</v>
      </c>
      <c r="AA582" t="s">
        <v>5124</v>
      </c>
      <c r="AB582" t="s">
        <v>69</v>
      </c>
      <c r="AC582" t="s">
        <v>69</v>
      </c>
      <c r="AD582" t="s">
        <v>69</v>
      </c>
      <c r="AE582" t="s">
        <v>69</v>
      </c>
      <c r="AF582">
        <v>50</v>
      </c>
      <c r="AG582">
        <v>50</v>
      </c>
      <c r="AH582" t="s">
        <v>69</v>
      </c>
      <c r="AI582" t="s">
        <v>69</v>
      </c>
      <c r="AJ582" t="s">
        <v>69</v>
      </c>
      <c r="AK582" t="s">
        <v>69</v>
      </c>
      <c r="AL582" t="s">
        <v>69</v>
      </c>
      <c r="AM582" t="s">
        <v>69</v>
      </c>
      <c r="AN582" t="s">
        <v>69</v>
      </c>
      <c r="AO582" t="s">
        <v>69</v>
      </c>
      <c r="AP582" t="s">
        <v>69</v>
      </c>
      <c r="AQ582" t="s">
        <v>69</v>
      </c>
      <c r="AR582" t="s">
        <v>419</v>
      </c>
      <c r="AS582">
        <v>2004</v>
      </c>
      <c r="AT582">
        <v>13</v>
      </c>
      <c r="AU582">
        <v>4</v>
      </c>
      <c r="AV582" t="s">
        <v>69</v>
      </c>
      <c r="AW582" t="s">
        <v>69</v>
      </c>
      <c r="AX582" t="s">
        <v>69</v>
      </c>
      <c r="AY582" t="s">
        <v>69</v>
      </c>
      <c r="AZ582">
        <v>955</v>
      </c>
      <c r="BA582">
        <v>968</v>
      </c>
      <c r="BB582" t="s">
        <v>69</v>
      </c>
      <c r="BC582" t="s">
        <v>5125</v>
      </c>
      <c r="BD582" t="s">
        <v>69</v>
      </c>
      <c r="BE582" t="s">
        <v>69</v>
      </c>
      <c r="BF582" t="s">
        <v>69</v>
      </c>
      <c r="BG582" t="s">
        <v>69</v>
      </c>
      <c r="BH582" t="s">
        <v>69</v>
      </c>
      <c r="BI582" t="s">
        <v>69</v>
      </c>
      <c r="BJ582" t="s">
        <v>5126</v>
      </c>
      <c r="BK582">
        <v>15012768</v>
      </c>
      <c r="BL582" t="s">
        <v>69</v>
      </c>
      <c r="BM582" t="s">
        <v>69</v>
      </c>
      <c r="BN582" t="s">
        <v>69</v>
      </c>
      <c r="BO582" t="s">
        <v>69</v>
      </c>
      <c r="BP582" t="s">
        <v>69</v>
      </c>
    </row>
    <row r="583" spans="1:68" x14ac:dyDescent="0.25">
      <c r="A583" t="s">
        <v>67</v>
      </c>
      <c r="B583" t="s">
        <v>5127</v>
      </c>
      <c r="C583" t="s">
        <v>69</v>
      </c>
      <c r="D583" t="s">
        <v>69</v>
      </c>
      <c r="E583" t="s">
        <v>69</v>
      </c>
      <c r="F583" t="s">
        <v>5127</v>
      </c>
      <c r="G583" t="s">
        <v>69</v>
      </c>
      <c r="H583" t="s">
        <v>69</v>
      </c>
      <c r="I583" t="s">
        <v>5128</v>
      </c>
      <c r="J583" t="s">
        <v>5129</v>
      </c>
      <c r="K583" t="s">
        <v>69</v>
      </c>
      <c r="L583" t="s">
        <v>69</v>
      </c>
      <c r="M583" t="s">
        <v>69</v>
      </c>
      <c r="N583" t="s">
        <v>69</v>
      </c>
      <c r="O583" t="s">
        <v>69</v>
      </c>
      <c r="P583" t="s">
        <v>69</v>
      </c>
      <c r="Q583" t="s">
        <v>69</v>
      </c>
      <c r="R583" t="s">
        <v>69</v>
      </c>
      <c r="S583" t="s">
        <v>69</v>
      </c>
      <c r="T583" t="s">
        <v>69</v>
      </c>
      <c r="U583" t="s">
        <v>5130</v>
      </c>
      <c r="V583" t="s">
        <v>69</v>
      </c>
      <c r="W583" t="s">
        <v>69</v>
      </c>
      <c r="X583" t="s">
        <v>69</v>
      </c>
      <c r="Y583" t="s">
        <v>69</v>
      </c>
      <c r="Z583" t="s">
        <v>5131</v>
      </c>
      <c r="AA583" t="s">
        <v>5132</v>
      </c>
      <c r="AB583" t="s">
        <v>69</v>
      </c>
      <c r="AC583" t="s">
        <v>69</v>
      </c>
      <c r="AD583" t="s">
        <v>69</v>
      </c>
      <c r="AE583" t="s">
        <v>69</v>
      </c>
      <c r="AF583">
        <v>33</v>
      </c>
      <c r="AG583">
        <v>33</v>
      </c>
      <c r="AH583" t="s">
        <v>69</v>
      </c>
      <c r="AI583" t="s">
        <v>69</v>
      </c>
      <c r="AJ583" t="s">
        <v>69</v>
      </c>
      <c r="AK583" t="s">
        <v>69</v>
      </c>
      <c r="AL583" t="s">
        <v>69</v>
      </c>
      <c r="AM583" t="s">
        <v>69</v>
      </c>
      <c r="AN583" t="s">
        <v>69</v>
      </c>
      <c r="AO583" t="s">
        <v>69</v>
      </c>
      <c r="AP583" t="s">
        <v>69</v>
      </c>
      <c r="AQ583" t="s">
        <v>69</v>
      </c>
      <c r="AR583" t="s">
        <v>466</v>
      </c>
      <c r="AS583">
        <v>2004</v>
      </c>
      <c r="AT583">
        <v>83</v>
      </c>
      <c r="AU583">
        <v>1</v>
      </c>
      <c r="AV583" t="s">
        <v>69</v>
      </c>
      <c r="AW583" t="s">
        <v>69</v>
      </c>
      <c r="AX583" t="s">
        <v>69</v>
      </c>
      <c r="AY583" t="s">
        <v>69</v>
      </c>
      <c r="AZ583">
        <v>31</v>
      </c>
      <c r="BA583">
        <v>39</v>
      </c>
      <c r="BB583" t="s">
        <v>69</v>
      </c>
      <c r="BC583" t="s">
        <v>5133</v>
      </c>
      <c r="BD583" t="s">
        <v>69</v>
      </c>
      <c r="BE583" t="s">
        <v>69</v>
      </c>
      <c r="BF583" t="s">
        <v>69</v>
      </c>
      <c r="BG583" t="s">
        <v>69</v>
      </c>
      <c r="BH583" t="s">
        <v>69</v>
      </c>
      <c r="BI583" t="s">
        <v>69</v>
      </c>
      <c r="BJ583" t="s">
        <v>5134</v>
      </c>
      <c r="BK583">
        <v>15125064</v>
      </c>
      <c r="BL583" t="s">
        <v>524</v>
      </c>
      <c r="BM583" t="s">
        <v>69</v>
      </c>
      <c r="BN583" t="s">
        <v>69</v>
      </c>
      <c r="BO583" t="s">
        <v>69</v>
      </c>
      <c r="BP583" t="s">
        <v>69</v>
      </c>
    </row>
    <row r="584" spans="1:68" x14ac:dyDescent="0.25">
      <c r="A584" t="s">
        <v>67</v>
      </c>
      <c r="B584" t="s">
        <v>5135</v>
      </c>
      <c r="C584" t="s">
        <v>69</v>
      </c>
      <c r="D584" t="s">
        <v>69</v>
      </c>
      <c r="E584" t="s">
        <v>69</v>
      </c>
      <c r="F584" t="s">
        <v>5135</v>
      </c>
      <c r="G584" t="s">
        <v>69</v>
      </c>
      <c r="H584" t="s">
        <v>69</v>
      </c>
      <c r="I584" t="s">
        <v>5136</v>
      </c>
      <c r="J584" t="s">
        <v>5137</v>
      </c>
      <c r="K584" t="s">
        <v>69</v>
      </c>
      <c r="L584" t="s">
        <v>69</v>
      </c>
      <c r="M584" t="s">
        <v>69</v>
      </c>
      <c r="N584" t="s">
        <v>69</v>
      </c>
      <c r="O584" t="s">
        <v>69</v>
      </c>
      <c r="P584" t="s">
        <v>69</v>
      </c>
      <c r="Q584" t="s">
        <v>69</v>
      </c>
      <c r="R584" t="s">
        <v>69</v>
      </c>
      <c r="S584" t="s">
        <v>69</v>
      </c>
      <c r="T584" t="s">
        <v>5138</v>
      </c>
      <c r="U584" t="s">
        <v>5139</v>
      </c>
      <c r="V584" t="s">
        <v>69</v>
      </c>
      <c r="W584" t="s">
        <v>69</v>
      </c>
      <c r="X584" t="s">
        <v>69</v>
      </c>
      <c r="Y584" t="s">
        <v>69</v>
      </c>
      <c r="Z584" t="s">
        <v>69</v>
      </c>
      <c r="AA584" t="s">
        <v>5140</v>
      </c>
      <c r="AB584" t="s">
        <v>69</v>
      </c>
      <c r="AC584" t="s">
        <v>69</v>
      </c>
      <c r="AD584" t="s">
        <v>69</v>
      </c>
      <c r="AE584" t="s">
        <v>69</v>
      </c>
      <c r="AF584">
        <v>2</v>
      </c>
      <c r="AG584">
        <v>2</v>
      </c>
      <c r="AH584" t="s">
        <v>69</v>
      </c>
      <c r="AI584" t="s">
        <v>69</v>
      </c>
      <c r="AJ584" t="s">
        <v>69</v>
      </c>
      <c r="AK584" t="s">
        <v>69</v>
      </c>
      <c r="AL584" t="s">
        <v>69</v>
      </c>
      <c r="AM584" t="s">
        <v>69</v>
      </c>
      <c r="AN584" t="s">
        <v>69</v>
      </c>
      <c r="AO584" t="s">
        <v>69</v>
      </c>
      <c r="AP584" t="s">
        <v>69</v>
      </c>
      <c r="AQ584" t="s">
        <v>69</v>
      </c>
      <c r="AR584" t="s">
        <v>502</v>
      </c>
      <c r="AS584">
        <v>2004</v>
      </c>
      <c r="AT584">
        <v>359</v>
      </c>
      <c r="AU584">
        <v>1441</v>
      </c>
      <c r="AV584" t="s">
        <v>69</v>
      </c>
      <c r="AW584" t="s">
        <v>69</v>
      </c>
      <c r="AX584" t="s">
        <v>69</v>
      </c>
      <c r="AY584" t="s">
        <v>69</v>
      </c>
      <c r="AZ584">
        <v>129</v>
      </c>
      <c r="BA584">
        <v>140</v>
      </c>
      <c r="BB584" t="s">
        <v>69</v>
      </c>
      <c r="BC584" t="s">
        <v>5141</v>
      </c>
      <c r="BD584" t="s">
        <v>69</v>
      </c>
      <c r="BE584" t="s">
        <v>69</v>
      </c>
      <c r="BF584" t="s">
        <v>69</v>
      </c>
      <c r="BG584" t="s">
        <v>69</v>
      </c>
      <c r="BH584" t="s">
        <v>69</v>
      </c>
      <c r="BI584" t="s">
        <v>69</v>
      </c>
      <c r="BJ584" t="s">
        <v>5142</v>
      </c>
      <c r="BK584">
        <v>15065665</v>
      </c>
      <c r="BL584" t="s">
        <v>749</v>
      </c>
      <c r="BM584" t="s">
        <v>69</v>
      </c>
      <c r="BN584" t="s">
        <v>69</v>
      </c>
      <c r="BO584" t="s">
        <v>69</v>
      </c>
      <c r="BP584" t="s">
        <v>69</v>
      </c>
    </row>
    <row r="585" spans="1:68" x14ac:dyDescent="0.25">
      <c r="A585" t="s">
        <v>67</v>
      </c>
      <c r="B585" t="s">
        <v>5143</v>
      </c>
      <c r="C585" t="s">
        <v>69</v>
      </c>
      <c r="D585" t="s">
        <v>69</v>
      </c>
      <c r="E585" t="s">
        <v>69</v>
      </c>
      <c r="F585" t="s">
        <v>5143</v>
      </c>
      <c r="G585" t="s">
        <v>69</v>
      </c>
      <c r="H585" t="s">
        <v>69</v>
      </c>
      <c r="I585" t="s">
        <v>5144</v>
      </c>
      <c r="J585" t="s">
        <v>1302</v>
      </c>
      <c r="K585" t="s">
        <v>69</v>
      </c>
      <c r="L585" t="s">
        <v>69</v>
      </c>
      <c r="M585" t="s">
        <v>69</v>
      </c>
      <c r="N585" t="s">
        <v>69</v>
      </c>
      <c r="O585" t="s">
        <v>69</v>
      </c>
      <c r="P585" t="s">
        <v>69</v>
      </c>
      <c r="Q585" t="s">
        <v>69</v>
      </c>
      <c r="R585" t="s">
        <v>69</v>
      </c>
      <c r="S585" t="s">
        <v>69</v>
      </c>
      <c r="T585" t="s">
        <v>5145</v>
      </c>
      <c r="U585" t="s">
        <v>5146</v>
      </c>
      <c r="V585" t="s">
        <v>69</v>
      </c>
      <c r="W585" t="s">
        <v>69</v>
      </c>
      <c r="X585" t="s">
        <v>69</v>
      </c>
      <c r="Y585" t="s">
        <v>69</v>
      </c>
      <c r="Z585" t="s">
        <v>5147</v>
      </c>
      <c r="AA585" t="s">
        <v>5148</v>
      </c>
      <c r="AB585" t="s">
        <v>69</v>
      </c>
      <c r="AC585" t="s">
        <v>69</v>
      </c>
      <c r="AD585" t="s">
        <v>69</v>
      </c>
      <c r="AE585" t="s">
        <v>69</v>
      </c>
      <c r="AF585">
        <v>46</v>
      </c>
      <c r="AG585">
        <v>46</v>
      </c>
      <c r="AH585" t="s">
        <v>69</v>
      </c>
      <c r="AI585" t="s">
        <v>69</v>
      </c>
      <c r="AJ585" t="s">
        <v>69</v>
      </c>
      <c r="AK585" t="s">
        <v>69</v>
      </c>
      <c r="AL585" t="s">
        <v>69</v>
      </c>
      <c r="AM585" t="s">
        <v>69</v>
      </c>
      <c r="AN585" t="s">
        <v>69</v>
      </c>
      <c r="AO585" t="s">
        <v>69</v>
      </c>
      <c r="AP585" t="s">
        <v>69</v>
      </c>
      <c r="AQ585" t="s">
        <v>69</v>
      </c>
      <c r="AR585" t="s">
        <v>69</v>
      </c>
      <c r="AS585">
        <v>2004</v>
      </c>
      <c r="AT585">
        <v>5</v>
      </c>
      <c r="AU585">
        <v>1</v>
      </c>
      <c r="AV585" t="s">
        <v>69</v>
      </c>
      <c r="AW585" t="s">
        <v>69</v>
      </c>
      <c r="AX585" t="s">
        <v>69</v>
      </c>
      <c r="AY585" t="s">
        <v>69</v>
      </c>
      <c r="AZ585">
        <v>25</v>
      </c>
      <c r="BA585">
        <v>37</v>
      </c>
      <c r="BB585" t="s">
        <v>69</v>
      </c>
      <c r="BC585" t="s">
        <v>5149</v>
      </c>
      <c r="BD585" t="s">
        <v>69</v>
      </c>
      <c r="BE585" t="s">
        <v>69</v>
      </c>
      <c r="BF585" t="s">
        <v>69</v>
      </c>
      <c r="BG585" t="s">
        <v>69</v>
      </c>
      <c r="BH585" t="s">
        <v>69</v>
      </c>
      <c r="BI585" t="s">
        <v>69</v>
      </c>
      <c r="BJ585" t="s">
        <v>5150</v>
      </c>
      <c r="BK585" t="s">
        <v>69</v>
      </c>
      <c r="BL585" t="s">
        <v>69</v>
      </c>
      <c r="BM585" t="s">
        <v>69</v>
      </c>
      <c r="BN585" t="s">
        <v>69</v>
      </c>
      <c r="BO585" t="s">
        <v>69</v>
      </c>
      <c r="BP585" t="s">
        <v>69</v>
      </c>
    </row>
    <row r="586" spans="1:68" x14ac:dyDescent="0.25">
      <c r="A586" t="s">
        <v>67</v>
      </c>
      <c r="B586" t="s">
        <v>5151</v>
      </c>
      <c r="C586" t="s">
        <v>69</v>
      </c>
      <c r="D586" t="s">
        <v>69</v>
      </c>
      <c r="E586" t="s">
        <v>69</v>
      </c>
      <c r="F586" t="s">
        <v>5151</v>
      </c>
      <c r="G586" t="s">
        <v>69</v>
      </c>
      <c r="H586" t="s">
        <v>69</v>
      </c>
      <c r="I586" t="s">
        <v>5152</v>
      </c>
      <c r="J586" t="s">
        <v>72</v>
      </c>
      <c r="K586" t="s">
        <v>69</v>
      </c>
      <c r="L586" t="s">
        <v>69</v>
      </c>
      <c r="M586" t="s">
        <v>69</v>
      </c>
      <c r="N586" t="s">
        <v>69</v>
      </c>
      <c r="O586" t="s">
        <v>69</v>
      </c>
      <c r="P586" t="s">
        <v>69</v>
      </c>
      <c r="Q586" t="s">
        <v>69</v>
      </c>
      <c r="R586" t="s">
        <v>69</v>
      </c>
      <c r="S586" t="s">
        <v>69</v>
      </c>
      <c r="T586" t="s">
        <v>5153</v>
      </c>
      <c r="U586" t="s">
        <v>5154</v>
      </c>
      <c r="V586" t="s">
        <v>69</v>
      </c>
      <c r="W586" t="s">
        <v>69</v>
      </c>
      <c r="X586" t="s">
        <v>69</v>
      </c>
      <c r="Y586" t="s">
        <v>69</v>
      </c>
      <c r="Z586" t="s">
        <v>5155</v>
      </c>
      <c r="AA586" t="s">
        <v>5156</v>
      </c>
      <c r="AB586" t="s">
        <v>69</v>
      </c>
      <c r="AC586" t="s">
        <v>69</v>
      </c>
      <c r="AD586" t="s">
        <v>69</v>
      </c>
      <c r="AE586" t="s">
        <v>69</v>
      </c>
      <c r="AF586">
        <v>117</v>
      </c>
      <c r="AG586">
        <v>119</v>
      </c>
      <c r="AH586" t="s">
        <v>69</v>
      </c>
      <c r="AI586" t="s">
        <v>69</v>
      </c>
      <c r="AJ586" t="s">
        <v>69</v>
      </c>
      <c r="AK586" t="s">
        <v>69</v>
      </c>
      <c r="AL586" t="s">
        <v>69</v>
      </c>
      <c r="AM586" t="s">
        <v>69</v>
      </c>
      <c r="AN586" t="s">
        <v>69</v>
      </c>
      <c r="AO586" t="s">
        <v>69</v>
      </c>
      <c r="AP586" t="s">
        <v>69</v>
      </c>
      <c r="AQ586" t="s">
        <v>69</v>
      </c>
      <c r="AR586" t="s">
        <v>75</v>
      </c>
      <c r="AS586">
        <v>2004</v>
      </c>
      <c r="AT586">
        <v>13</v>
      </c>
      <c r="AU586">
        <v>1</v>
      </c>
      <c r="AV586" t="s">
        <v>69</v>
      </c>
      <c r="AW586" t="s">
        <v>69</v>
      </c>
      <c r="AX586" t="s">
        <v>69</v>
      </c>
      <c r="AY586" t="s">
        <v>69</v>
      </c>
      <c r="AZ586">
        <v>67</v>
      </c>
      <c r="BA586">
        <v>80</v>
      </c>
      <c r="BB586" t="s">
        <v>69</v>
      </c>
      <c r="BC586" t="s">
        <v>5157</v>
      </c>
      <c r="BD586" t="s">
        <v>69</v>
      </c>
      <c r="BE586" t="s">
        <v>69</v>
      </c>
      <c r="BF586" t="s">
        <v>69</v>
      </c>
      <c r="BG586" t="s">
        <v>69</v>
      </c>
      <c r="BH586" t="s">
        <v>69</v>
      </c>
      <c r="BI586" t="s">
        <v>69</v>
      </c>
      <c r="BJ586" t="s">
        <v>5158</v>
      </c>
      <c r="BK586">
        <v>14653789</v>
      </c>
      <c r="BL586" t="s">
        <v>69</v>
      </c>
      <c r="BM586" t="s">
        <v>69</v>
      </c>
      <c r="BN586" t="s">
        <v>69</v>
      </c>
      <c r="BO586" t="s">
        <v>69</v>
      </c>
      <c r="BP586" t="s">
        <v>69</v>
      </c>
    </row>
    <row r="587" spans="1:68" x14ac:dyDescent="0.25">
      <c r="A587" t="s">
        <v>67</v>
      </c>
      <c r="B587" t="s">
        <v>5159</v>
      </c>
      <c r="C587" t="s">
        <v>69</v>
      </c>
      <c r="D587" t="s">
        <v>69</v>
      </c>
      <c r="E587" t="s">
        <v>69</v>
      </c>
      <c r="F587" t="s">
        <v>5159</v>
      </c>
      <c r="G587" t="s">
        <v>69</v>
      </c>
      <c r="H587" t="s">
        <v>69</v>
      </c>
      <c r="I587" t="s">
        <v>5160</v>
      </c>
      <c r="J587" t="s">
        <v>5161</v>
      </c>
      <c r="K587" t="s">
        <v>69</v>
      </c>
      <c r="L587" t="s">
        <v>69</v>
      </c>
      <c r="M587" t="s">
        <v>69</v>
      </c>
      <c r="N587" t="s">
        <v>69</v>
      </c>
      <c r="O587" t="s">
        <v>69</v>
      </c>
      <c r="P587" t="s">
        <v>69</v>
      </c>
      <c r="Q587" t="s">
        <v>69</v>
      </c>
      <c r="R587" t="s">
        <v>69</v>
      </c>
      <c r="S587" t="s">
        <v>69</v>
      </c>
      <c r="T587" t="s">
        <v>69</v>
      </c>
      <c r="U587" t="s">
        <v>5162</v>
      </c>
      <c r="V587" t="s">
        <v>69</v>
      </c>
      <c r="W587" t="s">
        <v>69</v>
      </c>
      <c r="X587" t="s">
        <v>69</v>
      </c>
      <c r="Y587" t="s">
        <v>69</v>
      </c>
      <c r="Z587" t="s">
        <v>69</v>
      </c>
      <c r="AA587" t="s">
        <v>69</v>
      </c>
      <c r="AB587" t="s">
        <v>69</v>
      </c>
      <c r="AC587" t="s">
        <v>69</v>
      </c>
      <c r="AD587" t="s">
        <v>69</v>
      </c>
      <c r="AE587" t="s">
        <v>69</v>
      </c>
      <c r="AF587">
        <v>16</v>
      </c>
      <c r="AG587">
        <v>18</v>
      </c>
      <c r="AH587" t="s">
        <v>69</v>
      </c>
      <c r="AI587" t="s">
        <v>69</v>
      </c>
      <c r="AJ587" t="s">
        <v>69</v>
      </c>
      <c r="AK587" t="s">
        <v>69</v>
      </c>
      <c r="AL587" t="s">
        <v>69</v>
      </c>
      <c r="AM587" t="s">
        <v>69</v>
      </c>
      <c r="AN587" t="s">
        <v>69</v>
      </c>
      <c r="AO587" t="s">
        <v>69</v>
      </c>
      <c r="AP587" t="s">
        <v>69</v>
      </c>
      <c r="AQ587" t="s">
        <v>69</v>
      </c>
      <c r="AR587" t="s">
        <v>104</v>
      </c>
      <c r="AS587">
        <v>2003</v>
      </c>
      <c r="AT587">
        <v>82</v>
      </c>
      <c r="AU587">
        <v>3</v>
      </c>
      <c r="AV587" t="s">
        <v>69</v>
      </c>
      <c r="AW587" t="s">
        <v>69</v>
      </c>
      <c r="AX587" t="s">
        <v>69</v>
      </c>
      <c r="AY587" t="s">
        <v>69</v>
      </c>
      <c r="AZ587">
        <v>183</v>
      </c>
      <c r="BA587">
        <v>190</v>
      </c>
      <c r="BB587" t="s">
        <v>69</v>
      </c>
      <c r="BC587" t="s">
        <v>5163</v>
      </c>
      <c r="BD587" t="s">
        <v>69</v>
      </c>
      <c r="BE587" t="s">
        <v>69</v>
      </c>
      <c r="BF587" t="s">
        <v>69</v>
      </c>
      <c r="BG587" t="s">
        <v>69</v>
      </c>
      <c r="BH587" t="s">
        <v>69</v>
      </c>
      <c r="BI587" t="s">
        <v>69</v>
      </c>
      <c r="BJ587" t="s">
        <v>5164</v>
      </c>
      <c r="BK587">
        <v>15134197</v>
      </c>
      <c r="BL587" t="s">
        <v>524</v>
      </c>
      <c r="BM587" t="s">
        <v>69</v>
      </c>
      <c r="BN587" t="s">
        <v>69</v>
      </c>
      <c r="BO587" t="s">
        <v>69</v>
      </c>
      <c r="BP587" t="s">
        <v>69</v>
      </c>
    </row>
    <row r="588" spans="1:68" x14ac:dyDescent="0.25">
      <c r="A588" t="s">
        <v>67</v>
      </c>
      <c r="B588" t="s">
        <v>5165</v>
      </c>
      <c r="C588" t="s">
        <v>69</v>
      </c>
      <c r="D588" t="s">
        <v>69</v>
      </c>
      <c r="E588" t="s">
        <v>69</v>
      </c>
      <c r="F588" t="s">
        <v>5165</v>
      </c>
      <c r="G588" t="s">
        <v>69</v>
      </c>
      <c r="H588" t="s">
        <v>69</v>
      </c>
      <c r="I588" t="s">
        <v>5166</v>
      </c>
      <c r="J588" t="s">
        <v>394</v>
      </c>
      <c r="K588" t="s">
        <v>69</v>
      </c>
      <c r="L588" t="s">
        <v>69</v>
      </c>
      <c r="M588" t="s">
        <v>69</v>
      </c>
      <c r="N588" t="s">
        <v>69</v>
      </c>
      <c r="O588" t="s">
        <v>69</v>
      </c>
      <c r="P588" t="s">
        <v>69</v>
      </c>
      <c r="Q588" t="s">
        <v>69</v>
      </c>
      <c r="R588" t="s">
        <v>69</v>
      </c>
      <c r="S588" t="s">
        <v>69</v>
      </c>
      <c r="T588" t="s">
        <v>69</v>
      </c>
      <c r="U588" t="s">
        <v>5167</v>
      </c>
      <c r="V588" t="s">
        <v>69</v>
      </c>
      <c r="W588" t="s">
        <v>69</v>
      </c>
      <c r="X588" t="s">
        <v>69</v>
      </c>
      <c r="Y588" t="s">
        <v>69</v>
      </c>
      <c r="Z588" t="s">
        <v>5168</v>
      </c>
      <c r="AA588" t="s">
        <v>5169</v>
      </c>
      <c r="AB588" t="s">
        <v>69</v>
      </c>
      <c r="AC588" t="s">
        <v>69</v>
      </c>
      <c r="AD588" t="s">
        <v>69</v>
      </c>
      <c r="AE588" t="s">
        <v>69</v>
      </c>
      <c r="AF588">
        <v>68</v>
      </c>
      <c r="AG588">
        <v>70</v>
      </c>
      <c r="AH588" t="s">
        <v>69</v>
      </c>
      <c r="AI588" t="s">
        <v>69</v>
      </c>
      <c r="AJ588" t="s">
        <v>69</v>
      </c>
      <c r="AK588" t="s">
        <v>69</v>
      </c>
      <c r="AL588" t="s">
        <v>69</v>
      </c>
      <c r="AM588" t="s">
        <v>69</v>
      </c>
      <c r="AN588" t="s">
        <v>69</v>
      </c>
      <c r="AO588" t="s">
        <v>69</v>
      </c>
      <c r="AP588" t="s">
        <v>69</v>
      </c>
      <c r="AQ588" t="s">
        <v>69</v>
      </c>
      <c r="AR588" t="s">
        <v>177</v>
      </c>
      <c r="AS588">
        <v>2003</v>
      </c>
      <c r="AT588">
        <v>100</v>
      </c>
      <c r="AU588">
        <v>19</v>
      </c>
      <c r="AV588" t="s">
        <v>69</v>
      </c>
      <c r="AW588" t="s">
        <v>69</v>
      </c>
      <c r="AX588" t="s">
        <v>69</v>
      </c>
      <c r="AY588" t="s">
        <v>69</v>
      </c>
      <c r="AZ588">
        <v>10812</v>
      </c>
      <c r="BA588">
        <v>10817</v>
      </c>
      <c r="BB588" t="s">
        <v>69</v>
      </c>
      <c r="BC588" t="s">
        <v>5170</v>
      </c>
      <c r="BD588" t="s">
        <v>69</v>
      </c>
      <c r="BE588" t="s">
        <v>69</v>
      </c>
      <c r="BF588" t="s">
        <v>69</v>
      </c>
      <c r="BG588" t="s">
        <v>69</v>
      </c>
      <c r="BH588" t="s">
        <v>69</v>
      </c>
      <c r="BI588" t="s">
        <v>69</v>
      </c>
      <c r="BJ588" t="s">
        <v>5171</v>
      </c>
      <c r="BK588">
        <v>12963820</v>
      </c>
      <c r="BL588" t="s">
        <v>662</v>
      </c>
      <c r="BM588" t="s">
        <v>69</v>
      </c>
      <c r="BN588" t="s">
        <v>69</v>
      </c>
      <c r="BO588" t="s">
        <v>69</v>
      </c>
      <c r="BP588" t="s">
        <v>69</v>
      </c>
    </row>
    <row r="589" spans="1:68" x14ac:dyDescent="0.25">
      <c r="A589" t="s">
        <v>67</v>
      </c>
      <c r="B589" t="s">
        <v>5172</v>
      </c>
      <c r="C589" t="s">
        <v>69</v>
      </c>
      <c r="D589" t="s">
        <v>69</v>
      </c>
      <c r="E589" t="s">
        <v>69</v>
      </c>
      <c r="F589" t="s">
        <v>5172</v>
      </c>
      <c r="G589" t="s">
        <v>69</v>
      </c>
      <c r="H589" t="s">
        <v>69</v>
      </c>
      <c r="I589" t="s">
        <v>5173</v>
      </c>
      <c r="J589" t="s">
        <v>72</v>
      </c>
      <c r="K589" t="s">
        <v>69</v>
      </c>
      <c r="L589" t="s">
        <v>69</v>
      </c>
      <c r="M589" t="s">
        <v>69</v>
      </c>
      <c r="N589" t="s">
        <v>69</v>
      </c>
      <c r="O589" t="s">
        <v>69</v>
      </c>
      <c r="P589" t="s">
        <v>69</v>
      </c>
      <c r="Q589" t="s">
        <v>69</v>
      </c>
      <c r="R589" t="s">
        <v>69</v>
      </c>
      <c r="S589" t="s">
        <v>69</v>
      </c>
      <c r="T589" t="s">
        <v>5174</v>
      </c>
      <c r="U589" t="s">
        <v>5175</v>
      </c>
      <c r="V589" t="s">
        <v>69</v>
      </c>
      <c r="W589" t="s">
        <v>69</v>
      </c>
      <c r="X589" t="s">
        <v>69</v>
      </c>
      <c r="Y589" t="s">
        <v>69</v>
      </c>
      <c r="Z589" t="s">
        <v>69</v>
      </c>
      <c r="AA589" t="s">
        <v>69</v>
      </c>
      <c r="AB589" t="s">
        <v>69</v>
      </c>
      <c r="AC589" t="s">
        <v>69</v>
      </c>
      <c r="AD589" t="s">
        <v>69</v>
      </c>
      <c r="AE589" t="s">
        <v>69</v>
      </c>
      <c r="AF589">
        <v>70</v>
      </c>
      <c r="AG589">
        <v>78</v>
      </c>
      <c r="AH589" t="s">
        <v>69</v>
      </c>
      <c r="AI589" t="s">
        <v>69</v>
      </c>
      <c r="AJ589" t="s">
        <v>69</v>
      </c>
      <c r="AK589" t="s">
        <v>69</v>
      </c>
      <c r="AL589" t="s">
        <v>69</v>
      </c>
      <c r="AM589" t="s">
        <v>69</v>
      </c>
      <c r="AN589" t="s">
        <v>69</v>
      </c>
      <c r="AO589" t="s">
        <v>69</v>
      </c>
      <c r="AP589" t="s">
        <v>69</v>
      </c>
      <c r="AQ589" t="s">
        <v>69</v>
      </c>
      <c r="AR589" t="s">
        <v>229</v>
      </c>
      <c r="AS589">
        <v>2003</v>
      </c>
      <c r="AT589">
        <v>12</v>
      </c>
      <c r="AU589">
        <v>8</v>
      </c>
      <c r="AV589" t="s">
        <v>69</v>
      </c>
      <c r="AW589" t="s">
        <v>69</v>
      </c>
      <c r="AX589" t="s">
        <v>69</v>
      </c>
      <c r="AY589" t="s">
        <v>69</v>
      </c>
      <c r="AZ589">
        <v>2201</v>
      </c>
      <c r="BA589">
        <v>2214</v>
      </c>
      <c r="BB589" t="s">
        <v>69</v>
      </c>
      <c r="BC589" t="s">
        <v>5176</v>
      </c>
      <c r="BD589" t="s">
        <v>69</v>
      </c>
      <c r="BE589" t="s">
        <v>69</v>
      </c>
      <c r="BF589" t="s">
        <v>69</v>
      </c>
      <c r="BG589" t="s">
        <v>69</v>
      </c>
      <c r="BH589" t="s">
        <v>69</v>
      </c>
      <c r="BI589" t="s">
        <v>69</v>
      </c>
      <c r="BJ589" t="s">
        <v>5177</v>
      </c>
      <c r="BK589">
        <v>12859639</v>
      </c>
      <c r="BL589" t="s">
        <v>69</v>
      </c>
      <c r="BM589" t="s">
        <v>69</v>
      </c>
      <c r="BN589" t="s">
        <v>69</v>
      </c>
      <c r="BO589" t="s">
        <v>69</v>
      </c>
      <c r="BP589" t="s">
        <v>69</v>
      </c>
    </row>
    <row r="590" spans="1:68" x14ac:dyDescent="0.25">
      <c r="A590" t="s">
        <v>67</v>
      </c>
      <c r="B590" t="s">
        <v>5178</v>
      </c>
      <c r="C590" t="s">
        <v>69</v>
      </c>
      <c r="D590" t="s">
        <v>69</v>
      </c>
      <c r="E590" t="s">
        <v>69</v>
      </c>
      <c r="F590" t="s">
        <v>5178</v>
      </c>
      <c r="G590" t="s">
        <v>69</v>
      </c>
      <c r="H590" t="s">
        <v>69</v>
      </c>
      <c r="I590" t="s">
        <v>5179</v>
      </c>
      <c r="J590" t="s">
        <v>72</v>
      </c>
      <c r="K590" t="s">
        <v>69</v>
      </c>
      <c r="L590" t="s">
        <v>69</v>
      </c>
      <c r="M590" t="s">
        <v>69</v>
      </c>
      <c r="N590" t="s">
        <v>69</v>
      </c>
      <c r="O590" t="s">
        <v>69</v>
      </c>
      <c r="P590" t="s">
        <v>69</v>
      </c>
      <c r="Q590" t="s">
        <v>69</v>
      </c>
      <c r="R590" t="s">
        <v>69</v>
      </c>
      <c r="S590" t="s">
        <v>69</v>
      </c>
      <c r="T590" t="s">
        <v>5180</v>
      </c>
      <c r="U590" t="s">
        <v>5181</v>
      </c>
      <c r="V590" t="s">
        <v>69</v>
      </c>
      <c r="W590" t="s">
        <v>69</v>
      </c>
      <c r="X590" t="s">
        <v>69</v>
      </c>
      <c r="Y590" t="s">
        <v>69</v>
      </c>
      <c r="Z590" t="s">
        <v>69</v>
      </c>
      <c r="AA590" t="s">
        <v>69</v>
      </c>
      <c r="AB590" t="s">
        <v>69</v>
      </c>
      <c r="AC590" t="s">
        <v>69</v>
      </c>
      <c r="AD590" t="s">
        <v>69</v>
      </c>
      <c r="AE590" t="s">
        <v>69</v>
      </c>
      <c r="AF590">
        <v>78</v>
      </c>
      <c r="AG590">
        <v>81</v>
      </c>
      <c r="AH590" t="s">
        <v>69</v>
      </c>
      <c r="AI590" t="s">
        <v>69</v>
      </c>
      <c r="AJ590" t="s">
        <v>69</v>
      </c>
      <c r="AK590" t="s">
        <v>69</v>
      </c>
      <c r="AL590" t="s">
        <v>69</v>
      </c>
      <c r="AM590" t="s">
        <v>69</v>
      </c>
      <c r="AN590" t="s">
        <v>69</v>
      </c>
      <c r="AO590" t="s">
        <v>69</v>
      </c>
      <c r="AP590" t="s">
        <v>69</v>
      </c>
      <c r="AQ590" t="s">
        <v>69</v>
      </c>
      <c r="AR590" t="s">
        <v>419</v>
      </c>
      <c r="AS590">
        <v>2003</v>
      </c>
      <c r="AT590">
        <v>12</v>
      </c>
      <c r="AU590">
        <v>4</v>
      </c>
      <c r="AV590" t="s">
        <v>69</v>
      </c>
      <c r="AW590" t="s">
        <v>69</v>
      </c>
      <c r="AX590" t="s">
        <v>69</v>
      </c>
      <c r="AY590" t="s">
        <v>69</v>
      </c>
      <c r="AZ590">
        <v>831</v>
      </c>
      <c r="BA590">
        <v>844</v>
      </c>
      <c r="BB590" t="s">
        <v>69</v>
      </c>
      <c r="BC590" t="s">
        <v>5182</v>
      </c>
      <c r="BD590" t="s">
        <v>69</v>
      </c>
      <c r="BE590" t="s">
        <v>69</v>
      </c>
      <c r="BF590" t="s">
        <v>69</v>
      </c>
      <c r="BG590" t="s">
        <v>69</v>
      </c>
      <c r="BH590" t="s">
        <v>69</v>
      </c>
      <c r="BI590" t="s">
        <v>69</v>
      </c>
      <c r="BJ590" t="s">
        <v>5183</v>
      </c>
      <c r="BK590">
        <v>12753205</v>
      </c>
      <c r="BL590" t="s">
        <v>69</v>
      </c>
      <c r="BM590" t="s">
        <v>69</v>
      </c>
      <c r="BN590" t="s">
        <v>69</v>
      </c>
      <c r="BO590" t="s">
        <v>69</v>
      </c>
      <c r="BP590" t="s">
        <v>69</v>
      </c>
    </row>
    <row r="591" spans="1:68" x14ac:dyDescent="0.25">
      <c r="A591" t="s">
        <v>67</v>
      </c>
      <c r="B591" t="s">
        <v>5184</v>
      </c>
      <c r="C591" t="s">
        <v>69</v>
      </c>
      <c r="D591" t="s">
        <v>69</v>
      </c>
      <c r="E591" t="s">
        <v>69</v>
      </c>
      <c r="F591" t="s">
        <v>5184</v>
      </c>
      <c r="G591" t="s">
        <v>69</v>
      </c>
      <c r="H591" t="s">
        <v>69</v>
      </c>
      <c r="I591" t="s">
        <v>5185</v>
      </c>
      <c r="J591" t="s">
        <v>1302</v>
      </c>
      <c r="K591" t="s">
        <v>69</v>
      </c>
      <c r="L591" t="s">
        <v>69</v>
      </c>
      <c r="M591" t="s">
        <v>69</v>
      </c>
      <c r="N591" t="s">
        <v>69</v>
      </c>
      <c r="O591" t="s">
        <v>69</v>
      </c>
      <c r="P591" t="s">
        <v>69</v>
      </c>
      <c r="Q591" t="s">
        <v>69</v>
      </c>
      <c r="R591" t="s">
        <v>69</v>
      </c>
      <c r="S591" t="s">
        <v>69</v>
      </c>
      <c r="T591" t="s">
        <v>5186</v>
      </c>
      <c r="U591" t="s">
        <v>5187</v>
      </c>
      <c r="V591" t="s">
        <v>69</v>
      </c>
      <c r="W591" t="s">
        <v>69</v>
      </c>
      <c r="X591" t="s">
        <v>69</v>
      </c>
      <c r="Y591" t="s">
        <v>69</v>
      </c>
      <c r="Z591" t="s">
        <v>5188</v>
      </c>
      <c r="AA591" t="s">
        <v>5189</v>
      </c>
      <c r="AB591" t="s">
        <v>69</v>
      </c>
      <c r="AC591" t="s">
        <v>69</v>
      </c>
      <c r="AD591" t="s">
        <v>69</v>
      </c>
      <c r="AE591" t="s">
        <v>69</v>
      </c>
      <c r="AF591">
        <v>24</v>
      </c>
      <c r="AG591">
        <v>25</v>
      </c>
      <c r="AH591" t="s">
        <v>69</v>
      </c>
      <c r="AI591" t="s">
        <v>69</v>
      </c>
      <c r="AJ591" t="s">
        <v>69</v>
      </c>
      <c r="AK591" t="s">
        <v>69</v>
      </c>
      <c r="AL591" t="s">
        <v>69</v>
      </c>
      <c r="AM591" t="s">
        <v>69</v>
      </c>
      <c r="AN591" t="s">
        <v>69</v>
      </c>
      <c r="AO591" t="s">
        <v>69</v>
      </c>
      <c r="AP591" t="s">
        <v>69</v>
      </c>
      <c r="AQ591" t="s">
        <v>69</v>
      </c>
      <c r="AR591" t="s">
        <v>69</v>
      </c>
      <c r="AS591">
        <v>2003</v>
      </c>
      <c r="AT591">
        <v>4</v>
      </c>
      <c r="AU591">
        <v>6</v>
      </c>
      <c r="AV591" t="s">
        <v>69</v>
      </c>
      <c r="AW591" t="s">
        <v>69</v>
      </c>
      <c r="AX591" t="s">
        <v>69</v>
      </c>
      <c r="AY591" t="s">
        <v>69</v>
      </c>
      <c r="AZ591">
        <v>659</v>
      </c>
      <c r="BA591">
        <v>672</v>
      </c>
      <c r="BB591" t="s">
        <v>69</v>
      </c>
      <c r="BC591" t="s">
        <v>5190</v>
      </c>
      <c r="BD591" t="s">
        <v>69</v>
      </c>
      <c r="BE591" t="s">
        <v>69</v>
      </c>
      <c r="BF591" t="s">
        <v>69</v>
      </c>
      <c r="BG591" t="s">
        <v>69</v>
      </c>
      <c r="BH591" t="s">
        <v>69</v>
      </c>
      <c r="BI591" t="s">
        <v>69</v>
      </c>
      <c r="BJ591" t="s">
        <v>5191</v>
      </c>
      <c r="BK591" t="s">
        <v>69</v>
      </c>
      <c r="BL591" t="s">
        <v>69</v>
      </c>
      <c r="BM591" t="s">
        <v>69</v>
      </c>
      <c r="BN591" t="s">
        <v>69</v>
      </c>
      <c r="BO591" t="s">
        <v>69</v>
      </c>
      <c r="BP591" t="s">
        <v>69</v>
      </c>
    </row>
    <row r="592" spans="1:68" x14ac:dyDescent="0.25">
      <c r="A592" t="s">
        <v>67</v>
      </c>
      <c r="B592" t="s">
        <v>5192</v>
      </c>
      <c r="C592" t="s">
        <v>69</v>
      </c>
      <c r="D592" t="s">
        <v>69</v>
      </c>
      <c r="E592" t="s">
        <v>69</v>
      </c>
      <c r="F592" t="s">
        <v>5192</v>
      </c>
      <c r="G592" t="s">
        <v>69</v>
      </c>
      <c r="H592" t="s">
        <v>69</v>
      </c>
      <c r="I592" t="s">
        <v>5193</v>
      </c>
      <c r="J592" t="s">
        <v>386</v>
      </c>
      <c r="K592" t="s">
        <v>69</v>
      </c>
      <c r="L592" t="s">
        <v>69</v>
      </c>
      <c r="M592" t="s">
        <v>69</v>
      </c>
      <c r="N592" t="s">
        <v>69</v>
      </c>
      <c r="O592" t="s">
        <v>69</v>
      </c>
      <c r="P592" t="s">
        <v>69</v>
      </c>
      <c r="Q592" t="s">
        <v>69</v>
      </c>
      <c r="R592" t="s">
        <v>69</v>
      </c>
      <c r="S592" t="s">
        <v>69</v>
      </c>
      <c r="T592" t="s">
        <v>5194</v>
      </c>
      <c r="U592" t="s">
        <v>5195</v>
      </c>
      <c r="V592" t="s">
        <v>69</v>
      </c>
      <c r="W592" t="s">
        <v>69</v>
      </c>
      <c r="X592" t="s">
        <v>69</v>
      </c>
      <c r="Y592" t="s">
        <v>69</v>
      </c>
      <c r="Z592" t="s">
        <v>69</v>
      </c>
      <c r="AA592" t="s">
        <v>69</v>
      </c>
      <c r="AB592" t="s">
        <v>69</v>
      </c>
      <c r="AC592" t="s">
        <v>69</v>
      </c>
      <c r="AD592" t="s">
        <v>69</v>
      </c>
      <c r="AE592" t="s">
        <v>69</v>
      </c>
      <c r="AF592">
        <v>276</v>
      </c>
      <c r="AG592">
        <v>281</v>
      </c>
      <c r="AH592" t="s">
        <v>69</v>
      </c>
      <c r="AI592" t="s">
        <v>69</v>
      </c>
      <c r="AJ592" t="s">
        <v>69</v>
      </c>
      <c r="AK592" t="s">
        <v>69</v>
      </c>
      <c r="AL592" t="s">
        <v>69</v>
      </c>
      <c r="AM592" t="s">
        <v>69</v>
      </c>
      <c r="AN592" t="s">
        <v>69</v>
      </c>
      <c r="AO592" t="s">
        <v>69</v>
      </c>
      <c r="AP592" t="s">
        <v>69</v>
      </c>
      <c r="AQ592" t="s">
        <v>69</v>
      </c>
      <c r="AR592" t="s">
        <v>75</v>
      </c>
      <c r="AS592">
        <v>2003</v>
      </c>
      <c r="AT592">
        <v>57</v>
      </c>
      <c r="AU592">
        <v>1</v>
      </c>
      <c r="AV592" t="s">
        <v>69</v>
      </c>
      <c r="AW592" t="s">
        <v>69</v>
      </c>
      <c r="AX592" t="s">
        <v>69</v>
      </c>
      <c r="AY592" t="s">
        <v>69</v>
      </c>
      <c r="AZ592">
        <v>182</v>
      </c>
      <c r="BA592">
        <v>190</v>
      </c>
      <c r="BB592" t="s">
        <v>69</v>
      </c>
      <c r="BC592" t="s">
        <v>69</v>
      </c>
      <c r="BD592" t="s">
        <v>69</v>
      </c>
      <c r="BE592" t="s">
        <v>69</v>
      </c>
      <c r="BF592" t="s">
        <v>69</v>
      </c>
      <c r="BG592" t="s">
        <v>69</v>
      </c>
      <c r="BH592" t="s">
        <v>69</v>
      </c>
      <c r="BI592" t="s">
        <v>69</v>
      </c>
      <c r="BJ592" t="s">
        <v>5196</v>
      </c>
      <c r="BK592">
        <v>12643581</v>
      </c>
      <c r="BL592" t="s">
        <v>69</v>
      </c>
      <c r="BM592" t="s">
        <v>69</v>
      </c>
      <c r="BN592" t="s">
        <v>69</v>
      </c>
      <c r="BO592" t="s">
        <v>69</v>
      </c>
      <c r="BP592" t="s">
        <v>69</v>
      </c>
    </row>
    <row r="593" spans="1:68" x14ac:dyDescent="0.25">
      <c r="A593" t="s">
        <v>67</v>
      </c>
      <c r="B593" t="s">
        <v>5197</v>
      </c>
      <c r="C593" t="s">
        <v>69</v>
      </c>
      <c r="D593" t="s">
        <v>69</v>
      </c>
      <c r="E593" t="s">
        <v>69</v>
      </c>
      <c r="F593" t="s">
        <v>5197</v>
      </c>
      <c r="G593" t="s">
        <v>69</v>
      </c>
      <c r="H593" t="s">
        <v>69</v>
      </c>
      <c r="I593" t="s">
        <v>5198</v>
      </c>
      <c r="J593" t="s">
        <v>72</v>
      </c>
      <c r="K593" t="s">
        <v>69</v>
      </c>
      <c r="L593" t="s">
        <v>69</v>
      </c>
      <c r="M593" t="s">
        <v>69</v>
      </c>
      <c r="N593" t="s">
        <v>69</v>
      </c>
      <c r="O593" t="s">
        <v>69</v>
      </c>
      <c r="P593" t="s">
        <v>69</v>
      </c>
      <c r="Q593" t="s">
        <v>69</v>
      </c>
      <c r="R593" t="s">
        <v>69</v>
      </c>
      <c r="S593" t="s">
        <v>69</v>
      </c>
      <c r="T593" t="s">
        <v>5199</v>
      </c>
      <c r="U593" t="s">
        <v>5200</v>
      </c>
      <c r="V593" t="s">
        <v>69</v>
      </c>
      <c r="W593" t="s">
        <v>69</v>
      </c>
      <c r="X593" t="s">
        <v>69</v>
      </c>
      <c r="Y593" t="s">
        <v>69</v>
      </c>
      <c r="Z593" t="s">
        <v>69</v>
      </c>
      <c r="AA593" t="s">
        <v>69</v>
      </c>
      <c r="AB593" t="s">
        <v>69</v>
      </c>
      <c r="AC593" t="s">
        <v>69</v>
      </c>
      <c r="AD593" t="s">
        <v>69</v>
      </c>
      <c r="AE593" t="s">
        <v>69</v>
      </c>
      <c r="AF593">
        <v>36</v>
      </c>
      <c r="AG593">
        <v>46</v>
      </c>
      <c r="AH593" t="s">
        <v>69</v>
      </c>
      <c r="AI593" t="s">
        <v>69</v>
      </c>
      <c r="AJ593" t="s">
        <v>69</v>
      </c>
      <c r="AK593" t="s">
        <v>69</v>
      </c>
      <c r="AL593" t="s">
        <v>69</v>
      </c>
      <c r="AM593" t="s">
        <v>69</v>
      </c>
      <c r="AN593" t="s">
        <v>69</v>
      </c>
      <c r="AO593" t="s">
        <v>69</v>
      </c>
      <c r="AP593" t="s">
        <v>69</v>
      </c>
      <c r="AQ593" t="s">
        <v>69</v>
      </c>
      <c r="AR593" t="s">
        <v>317</v>
      </c>
      <c r="AS593">
        <v>2002</v>
      </c>
      <c r="AT593">
        <v>11</v>
      </c>
      <c r="AU593">
        <v>6</v>
      </c>
      <c r="AV593" t="s">
        <v>69</v>
      </c>
      <c r="AW593" t="s">
        <v>69</v>
      </c>
      <c r="AX593" t="s">
        <v>69</v>
      </c>
      <c r="AY593" t="s">
        <v>69</v>
      </c>
      <c r="AZ593">
        <v>1077</v>
      </c>
      <c r="BA593">
        <v>1101</v>
      </c>
      <c r="BB593" t="s">
        <v>69</v>
      </c>
      <c r="BC593" t="s">
        <v>5201</v>
      </c>
      <c r="BD593" t="s">
        <v>69</v>
      </c>
      <c r="BE593" t="s">
        <v>69</v>
      </c>
      <c r="BF593" t="s">
        <v>69</v>
      </c>
      <c r="BG593" t="s">
        <v>69</v>
      </c>
      <c r="BH593" t="s">
        <v>69</v>
      </c>
      <c r="BI593" t="s">
        <v>69</v>
      </c>
      <c r="BJ593" t="s">
        <v>5202</v>
      </c>
      <c r="BK593">
        <v>12030984</v>
      </c>
      <c r="BL593" t="s">
        <v>69</v>
      </c>
      <c r="BM593" t="s">
        <v>69</v>
      </c>
      <c r="BN593" t="s">
        <v>69</v>
      </c>
      <c r="BO593" t="s">
        <v>69</v>
      </c>
      <c r="BP593" t="s">
        <v>69</v>
      </c>
    </row>
    <row r="594" spans="1:68" x14ac:dyDescent="0.25">
      <c r="A594" t="s">
        <v>67</v>
      </c>
      <c r="B594" t="s">
        <v>5203</v>
      </c>
      <c r="C594" t="s">
        <v>69</v>
      </c>
      <c r="D594" t="s">
        <v>69</v>
      </c>
      <c r="E594" t="s">
        <v>69</v>
      </c>
      <c r="F594" t="s">
        <v>5203</v>
      </c>
      <c r="G594" t="s">
        <v>69</v>
      </c>
      <c r="H594" t="s">
        <v>69</v>
      </c>
      <c r="I594" t="s">
        <v>5204</v>
      </c>
      <c r="J594" t="s">
        <v>394</v>
      </c>
      <c r="K594" t="s">
        <v>69</v>
      </c>
      <c r="L594" t="s">
        <v>69</v>
      </c>
      <c r="M594" t="s">
        <v>69</v>
      </c>
      <c r="N594" t="s">
        <v>69</v>
      </c>
      <c r="O594" t="s">
        <v>69</v>
      </c>
      <c r="P594" t="s">
        <v>69</v>
      </c>
      <c r="Q594" t="s">
        <v>69</v>
      </c>
      <c r="R594" t="s">
        <v>69</v>
      </c>
      <c r="S594" t="s">
        <v>69</v>
      </c>
      <c r="T594" t="s">
        <v>69</v>
      </c>
      <c r="U594" t="s">
        <v>5205</v>
      </c>
      <c r="V594" t="s">
        <v>69</v>
      </c>
      <c r="W594" t="s">
        <v>69</v>
      </c>
      <c r="X594" t="s">
        <v>69</v>
      </c>
      <c r="Y594" t="s">
        <v>69</v>
      </c>
      <c r="Z594" t="s">
        <v>5206</v>
      </c>
      <c r="AA594" t="s">
        <v>5207</v>
      </c>
      <c r="AB594" t="s">
        <v>69</v>
      </c>
      <c r="AC594" t="s">
        <v>69</v>
      </c>
      <c r="AD594" t="s">
        <v>69</v>
      </c>
      <c r="AE594" t="s">
        <v>69</v>
      </c>
      <c r="AF594">
        <v>983</v>
      </c>
      <c r="AG594">
        <v>1020</v>
      </c>
      <c r="AH594" t="s">
        <v>69</v>
      </c>
      <c r="AI594" t="s">
        <v>69</v>
      </c>
      <c r="AJ594" t="s">
        <v>69</v>
      </c>
      <c r="AK594" t="s">
        <v>69</v>
      </c>
      <c r="AL594" t="s">
        <v>69</v>
      </c>
      <c r="AM594" t="s">
        <v>69</v>
      </c>
      <c r="AN594" t="s">
        <v>69</v>
      </c>
      <c r="AO594" t="s">
        <v>69</v>
      </c>
      <c r="AP594" t="s">
        <v>69</v>
      </c>
      <c r="AQ594" t="s">
        <v>69</v>
      </c>
      <c r="AR594" t="s">
        <v>5208</v>
      </c>
      <c r="AS594">
        <v>2001</v>
      </c>
      <c r="AT594">
        <v>98</v>
      </c>
      <c r="AU594">
        <v>24</v>
      </c>
      <c r="AV594" t="s">
        <v>69</v>
      </c>
      <c r="AW594" t="s">
        <v>69</v>
      </c>
      <c r="AX594" t="s">
        <v>69</v>
      </c>
      <c r="AY594" t="s">
        <v>69</v>
      </c>
      <c r="AZ594">
        <v>13757</v>
      </c>
      <c r="BA594">
        <v>13762</v>
      </c>
      <c r="BB594" t="s">
        <v>69</v>
      </c>
      <c r="BC594" t="s">
        <v>5209</v>
      </c>
      <c r="BD594" t="s">
        <v>69</v>
      </c>
      <c r="BE594" t="s">
        <v>69</v>
      </c>
      <c r="BF594" t="s">
        <v>69</v>
      </c>
      <c r="BG594" t="s">
        <v>69</v>
      </c>
      <c r="BH594" t="s">
        <v>69</v>
      </c>
      <c r="BI594" t="s">
        <v>69</v>
      </c>
      <c r="BJ594" t="s">
        <v>5210</v>
      </c>
      <c r="BK594">
        <v>11717435</v>
      </c>
      <c r="BL594" t="s">
        <v>662</v>
      </c>
      <c r="BM594" t="s">
        <v>69</v>
      </c>
      <c r="BN594" t="s">
        <v>69</v>
      </c>
      <c r="BO594" t="s">
        <v>69</v>
      </c>
      <c r="BP594" t="s">
        <v>69</v>
      </c>
    </row>
    <row r="595" spans="1:68" x14ac:dyDescent="0.25">
      <c r="A595" t="s">
        <v>67</v>
      </c>
      <c r="B595" t="s">
        <v>5211</v>
      </c>
      <c r="C595" t="s">
        <v>69</v>
      </c>
      <c r="D595" t="s">
        <v>69</v>
      </c>
      <c r="E595" t="s">
        <v>69</v>
      </c>
      <c r="F595" t="s">
        <v>5211</v>
      </c>
      <c r="G595" t="s">
        <v>69</v>
      </c>
      <c r="H595" t="s">
        <v>69</v>
      </c>
      <c r="I595" t="s">
        <v>5212</v>
      </c>
      <c r="J595" t="s">
        <v>236</v>
      </c>
      <c r="K595" t="s">
        <v>69</v>
      </c>
      <c r="L595" t="s">
        <v>69</v>
      </c>
      <c r="M595" t="s">
        <v>69</v>
      </c>
      <c r="N595" t="s">
        <v>69</v>
      </c>
      <c r="O595" t="s">
        <v>69</v>
      </c>
      <c r="P595" t="s">
        <v>69</v>
      </c>
      <c r="Q595" t="s">
        <v>69</v>
      </c>
      <c r="R595" t="s">
        <v>69</v>
      </c>
      <c r="S595" t="s">
        <v>69</v>
      </c>
      <c r="T595" t="s">
        <v>5213</v>
      </c>
      <c r="U595" t="s">
        <v>5214</v>
      </c>
      <c r="V595" t="s">
        <v>69</v>
      </c>
      <c r="W595" t="s">
        <v>69</v>
      </c>
      <c r="X595" t="s">
        <v>69</v>
      </c>
      <c r="Y595" t="s">
        <v>69</v>
      </c>
      <c r="Z595" t="s">
        <v>69</v>
      </c>
      <c r="AA595" t="s">
        <v>69</v>
      </c>
      <c r="AB595" t="s">
        <v>69</v>
      </c>
      <c r="AC595" t="s">
        <v>69</v>
      </c>
      <c r="AD595" t="s">
        <v>69</v>
      </c>
      <c r="AE595" t="s">
        <v>69</v>
      </c>
      <c r="AF595">
        <v>32</v>
      </c>
      <c r="AG595">
        <v>36</v>
      </c>
      <c r="AH595" t="s">
        <v>69</v>
      </c>
      <c r="AI595" t="s">
        <v>69</v>
      </c>
      <c r="AJ595" t="s">
        <v>69</v>
      </c>
      <c r="AK595" t="s">
        <v>69</v>
      </c>
      <c r="AL595" t="s">
        <v>69</v>
      </c>
      <c r="AM595" t="s">
        <v>69</v>
      </c>
      <c r="AN595" t="s">
        <v>69</v>
      </c>
      <c r="AO595" t="s">
        <v>69</v>
      </c>
      <c r="AP595" t="s">
        <v>69</v>
      </c>
      <c r="AQ595" t="s">
        <v>69</v>
      </c>
      <c r="AR595" t="s">
        <v>361</v>
      </c>
      <c r="AS595">
        <v>2001</v>
      </c>
      <c r="AT595">
        <v>86</v>
      </c>
      <c r="AU595" t="s">
        <v>69</v>
      </c>
      <c r="AV595">
        <v>5</v>
      </c>
      <c r="AW595" t="s">
        <v>69</v>
      </c>
      <c r="AX595" t="s">
        <v>69</v>
      </c>
      <c r="AY595" t="s">
        <v>69</v>
      </c>
      <c r="AZ595">
        <v>609</v>
      </c>
      <c r="BA595">
        <v>617</v>
      </c>
      <c r="BB595" t="s">
        <v>69</v>
      </c>
      <c r="BC595" t="s">
        <v>5215</v>
      </c>
      <c r="BD595" t="s">
        <v>69</v>
      </c>
      <c r="BE595" t="s">
        <v>69</v>
      </c>
      <c r="BF595" t="s">
        <v>69</v>
      </c>
      <c r="BG595" t="s">
        <v>69</v>
      </c>
      <c r="BH595" t="s">
        <v>69</v>
      </c>
      <c r="BI595" t="s">
        <v>69</v>
      </c>
      <c r="BJ595" t="s">
        <v>5216</v>
      </c>
      <c r="BK595">
        <v>11554977</v>
      </c>
      <c r="BL595" t="s">
        <v>524</v>
      </c>
      <c r="BM595" t="s">
        <v>69</v>
      </c>
      <c r="BN595" t="s">
        <v>69</v>
      </c>
      <c r="BO595" t="s">
        <v>69</v>
      </c>
      <c r="BP595" t="s">
        <v>69</v>
      </c>
    </row>
    <row r="596" spans="1:68" x14ac:dyDescent="0.25">
      <c r="A596" t="s">
        <v>67</v>
      </c>
      <c r="B596" t="s">
        <v>5217</v>
      </c>
      <c r="C596" t="s">
        <v>69</v>
      </c>
      <c r="D596" t="s">
        <v>69</v>
      </c>
      <c r="E596" t="s">
        <v>69</v>
      </c>
      <c r="F596" t="s">
        <v>5217</v>
      </c>
      <c r="G596" t="s">
        <v>69</v>
      </c>
      <c r="H596" t="s">
        <v>69</v>
      </c>
      <c r="I596" t="s">
        <v>5218</v>
      </c>
      <c r="J596" t="s">
        <v>5219</v>
      </c>
      <c r="K596" t="s">
        <v>69</v>
      </c>
      <c r="L596" t="s">
        <v>69</v>
      </c>
      <c r="M596" t="s">
        <v>69</v>
      </c>
      <c r="N596" t="s">
        <v>69</v>
      </c>
      <c r="O596" t="s">
        <v>69</v>
      </c>
      <c r="P596" t="s">
        <v>69</v>
      </c>
      <c r="Q596" t="s">
        <v>69</v>
      </c>
      <c r="R596" t="s">
        <v>69</v>
      </c>
      <c r="S596" t="s">
        <v>69</v>
      </c>
      <c r="T596" t="s">
        <v>69</v>
      </c>
      <c r="U596" t="s">
        <v>5220</v>
      </c>
      <c r="V596" t="s">
        <v>69</v>
      </c>
      <c r="W596" t="s">
        <v>69</v>
      </c>
      <c r="X596" t="s">
        <v>69</v>
      </c>
      <c r="Y596" t="s">
        <v>69</v>
      </c>
      <c r="Z596" t="s">
        <v>5221</v>
      </c>
      <c r="AA596" t="s">
        <v>5222</v>
      </c>
      <c r="AB596" t="s">
        <v>69</v>
      </c>
      <c r="AC596" t="s">
        <v>69</v>
      </c>
      <c r="AD596" t="s">
        <v>69</v>
      </c>
      <c r="AE596" t="s">
        <v>69</v>
      </c>
      <c r="AF596">
        <v>26</v>
      </c>
      <c r="AG596">
        <v>28</v>
      </c>
      <c r="AH596" t="s">
        <v>69</v>
      </c>
      <c r="AI596" t="s">
        <v>69</v>
      </c>
      <c r="AJ596" t="s">
        <v>69</v>
      </c>
      <c r="AK596" t="s">
        <v>69</v>
      </c>
      <c r="AL596" t="s">
        <v>69</v>
      </c>
      <c r="AM596" t="s">
        <v>69</v>
      </c>
      <c r="AN596" t="s">
        <v>69</v>
      </c>
      <c r="AO596" t="s">
        <v>69</v>
      </c>
      <c r="AP596" t="s">
        <v>69</v>
      </c>
      <c r="AQ596" t="s">
        <v>69</v>
      </c>
      <c r="AR596" t="s">
        <v>5223</v>
      </c>
      <c r="AS596">
        <v>2001</v>
      </c>
      <c r="AT596">
        <v>71</v>
      </c>
      <c r="AU596">
        <v>1</v>
      </c>
      <c r="AV596" t="s">
        <v>69</v>
      </c>
      <c r="AW596" t="s">
        <v>69</v>
      </c>
      <c r="AX596" t="s">
        <v>69</v>
      </c>
      <c r="AY596" t="s">
        <v>69</v>
      </c>
      <c r="AZ596">
        <v>78</v>
      </c>
      <c r="BA596">
        <v>88</v>
      </c>
      <c r="BB596" t="s">
        <v>69</v>
      </c>
      <c r="BC596" t="s">
        <v>5224</v>
      </c>
      <c r="BD596" t="s">
        <v>69</v>
      </c>
      <c r="BE596" t="s">
        <v>69</v>
      </c>
      <c r="BF596" t="s">
        <v>69</v>
      </c>
      <c r="BG596" t="s">
        <v>69</v>
      </c>
      <c r="BH596" t="s">
        <v>69</v>
      </c>
      <c r="BI596" t="s">
        <v>69</v>
      </c>
      <c r="BJ596" t="s">
        <v>5225</v>
      </c>
      <c r="BK596">
        <v>11161800</v>
      </c>
      <c r="BL596" t="s">
        <v>69</v>
      </c>
      <c r="BM596" t="s">
        <v>69</v>
      </c>
      <c r="BN596" t="s">
        <v>69</v>
      </c>
      <c r="BO596" t="s">
        <v>69</v>
      </c>
      <c r="BP596" t="s">
        <v>69</v>
      </c>
    </row>
    <row r="597" spans="1:68" x14ac:dyDescent="0.25">
      <c r="A597" t="s">
        <v>67</v>
      </c>
      <c r="B597" t="s">
        <v>5226</v>
      </c>
      <c r="C597" t="s">
        <v>69</v>
      </c>
      <c r="D597" t="s">
        <v>69</v>
      </c>
      <c r="E597" t="s">
        <v>69</v>
      </c>
      <c r="F597" t="s">
        <v>5226</v>
      </c>
      <c r="G597" t="s">
        <v>69</v>
      </c>
      <c r="H597" t="s">
        <v>69</v>
      </c>
      <c r="I597" t="s">
        <v>5227</v>
      </c>
      <c r="J597" t="s">
        <v>1168</v>
      </c>
      <c r="K597" t="s">
        <v>69</v>
      </c>
      <c r="L597" t="s">
        <v>69</v>
      </c>
      <c r="M597" t="s">
        <v>69</v>
      </c>
      <c r="N597" t="s">
        <v>69</v>
      </c>
      <c r="O597" t="s">
        <v>69</v>
      </c>
      <c r="P597" t="s">
        <v>69</v>
      </c>
      <c r="Q597" t="s">
        <v>69</v>
      </c>
      <c r="R597" t="s">
        <v>69</v>
      </c>
      <c r="S597" t="s">
        <v>69</v>
      </c>
      <c r="T597" t="s">
        <v>69</v>
      </c>
      <c r="U597" t="s">
        <v>5228</v>
      </c>
      <c r="V597" t="s">
        <v>69</v>
      </c>
      <c r="W597" t="s">
        <v>69</v>
      </c>
      <c r="X597" t="s">
        <v>69</v>
      </c>
      <c r="Y597" t="s">
        <v>69</v>
      </c>
      <c r="Z597" t="s">
        <v>5229</v>
      </c>
      <c r="AA597" t="s">
        <v>5230</v>
      </c>
      <c r="AB597" t="s">
        <v>69</v>
      </c>
      <c r="AC597" t="s">
        <v>69</v>
      </c>
      <c r="AD597" t="s">
        <v>69</v>
      </c>
      <c r="AE597" t="s">
        <v>69</v>
      </c>
      <c r="AF597">
        <v>945</v>
      </c>
      <c r="AG597">
        <v>972</v>
      </c>
      <c r="AH597" t="s">
        <v>69</v>
      </c>
      <c r="AI597" t="s">
        <v>69</v>
      </c>
      <c r="AJ597" t="s">
        <v>69</v>
      </c>
      <c r="AK597" t="s">
        <v>69</v>
      </c>
      <c r="AL597" t="s">
        <v>69</v>
      </c>
      <c r="AM597" t="s">
        <v>69</v>
      </c>
      <c r="AN597" t="s">
        <v>69</v>
      </c>
      <c r="AO597" t="s">
        <v>69</v>
      </c>
      <c r="AP597" t="s">
        <v>69</v>
      </c>
      <c r="AQ597" t="s">
        <v>69</v>
      </c>
      <c r="AR597" t="s">
        <v>104</v>
      </c>
      <c r="AS597">
        <v>1999</v>
      </c>
      <c r="AT597">
        <v>153</v>
      </c>
      <c r="AU597">
        <v>4</v>
      </c>
      <c r="AV597" t="s">
        <v>69</v>
      </c>
      <c r="AW597" t="s">
        <v>69</v>
      </c>
      <c r="AX597" t="s">
        <v>69</v>
      </c>
      <c r="AY597" t="s">
        <v>69</v>
      </c>
      <c r="AZ597">
        <v>1989</v>
      </c>
      <c r="BA597">
        <v>2000</v>
      </c>
      <c r="BB597" t="s">
        <v>69</v>
      </c>
      <c r="BC597" t="s">
        <v>69</v>
      </c>
      <c r="BD597" t="s">
        <v>69</v>
      </c>
      <c r="BE597" t="s">
        <v>69</v>
      </c>
      <c r="BF597" t="s">
        <v>69</v>
      </c>
      <c r="BG597" t="s">
        <v>69</v>
      </c>
      <c r="BH597" t="s">
        <v>69</v>
      </c>
      <c r="BI597" t="s">
        <v>69</v>
      </c>
      <c r="BJ597" t="s">
        <v>5231</v>
      </c>
      <c r="BK597">
        <v>10581301</v>
      </c>
      <c r="BL597" t="s">
        <v>69</v>
      </c>
      <c r="BM597" t="s">
        <v>69</v>
      </c>
      <c r="BN597" t="s">
        <v>69</v>
      </c>
      <c r="BO597" t="s">
        <v>69</v>
      </c>
      <c r="BP597" t="s">
        <v>69</v>
      </c>
    </row>
    <row r="598" spans="1:68" x14ac:dyDescent="0.25">
      <c r="A598" t="s">
        <v>67</v>
      </c>
      <c r="B598" t="s">
        <v>5232</v>
      </c>
      <c r="C598" t="s">
        <v>69</v>
      </c>
      <c r="D598" t="s">
        <v>69</v>
      </c>
      <c r="E598" t="s">
        <v>69</v>
      </c>
      <c r="F598" t="s">
        <v>5232</v>
      </c>
      <c r="G598" t="s">
        <v>69</v>
      </c>
      <c r="H598" t="s">
        <v>69</v>
      </c>
      <c r="I598" t="s">
        <v>5233</v>
      </c>
      <c r="J598" t="s">
        <v>1950</v>
      </c>
      <c r="K598" t="s">
        <v>69</v>
      </c>
      <c r="L598" t="s">
        <v>69</v>
      </c>
      <c r="M598" t="s">
        <v>69</v>
      </c>
      <c r="N598" t="s">
        <v>69</v>
      </c>
      <c r="O598" t="s">
        <v>69</v>
      </c>
      <c r="P598" t="s">
        <v>69</v>
      </c>
      <c r="Q598" t="s">
        <v>69</v>
      </c>
      <c r="R598" t="s">
        <v>69</v>
      </c>
      <c r="S598" t="s">
        <v>69</v>
      </c>
      <c r="T598" t="s">
        <v>69</v>
      </c>
      <c r="U598" t="s">
        <v>5234</v>
      </c>
      <c r="V598" t="s">
        <v>69</v>
      </c>
      <c r="W598" t="s">
        <v>69</v>
      </c>
      <c r="X598" t="s">
        <v>69</v>
      </c>
      <c r="Y598" t="s">
        <v>69</v>
      </c>
      <c r="Z598" t="s">
        <v>5235</v>
      </c>
      <c r="AA598" t="s">
        <v>5236</v>
      </c>
      <c r="AB598" t="s">
        <v>69</v>
      </c>
      <c r="AC598" t="s">
        <v>69</v>
      </c>
      <c r="AD598" t="s">
        <v>69</v>
      </c>
      <c r="AE598" t="s">
        <v>69</v>
      </c>
      <c r="AF598">
        <v>182</v>
      </c>
      <c r="AG598">
        <v>186</v>
      </c>
      <c r="AH598" t="s">
        <v>69</v>
      </c>
      <c r="AI598" t="s">
        <v>69</v>
      </c>
      <c r="AJ598" t="s">
        <v>69</v>
      </c>
      <c r="AK598" t="s">
        <v>69</v>
      </c>
      <c r="AL598" t="s">
        <v>69</v>
      </c>
      <c r="AM598" t="s">
        <v>69</v>
      </c>
      <c r="AN598" t="s">
        <v>69</v>
      </c>
      <c r="AO598" t="s">
        <v>69</v>
      </c>
      <c r="AP598" t="s">
        <v>69</v>
      </c>
      <c r="AQ598" t="s">
        <v>69</v>
      </c>
      <c r="AR598" t="s">
        <v>361</v>
      </c>
      <c r="AS598">
        <v>1999</v>
      </c>
      <c r="AT598">
        <v>22</v>
      </c>
      <c r="AU598">
        <v>1</v>
      </c>
      <c r="AV598" t="s">
        <v>69</v>
      </c>
      <c r="AW598" t="s">
        <v>69</v>
      </c>
      <c r="AX598" t="s">
        <v>69</v>
      </c>
      <c r="AY598" t="s">
        <v>69</v>
      </c>
      <c r="AZ598">
        <v>78</v>
      </c>
      <c r="BA598">
        <v>81</v>
      </c>
      <c r="BB598" t="s">
        <v>69</v>
      </c>
      <c r="BC598" t="s">
        <v>5237</v>
      </c>
      <c r="BD598" t="s">
        <v>69</v>
      </c>
      <c r="BE598" t="s">
        <v>69</v>
      </c>
      <c r="BF598" t="s">
        <v>69</v>
      </c>
      <c r="BG598" t="s">
        <v>69</v>
      </c>
      <c r="BH598" t="s">
        <v>69</v>
      </c>
      <c r="BI598" t="s">
        <v>69</v>
      </c>
      <c r="BJ598" t="s">
        <v>5238</v>
      </c>
      <c r="BK598">
        <v>10319866</v>
      </c>
      <c r="BL598" t="s">
        <v>69</v>
      </c>
      <c r="BM598" t="s">
        <v>69</v>
      </c>
      <c r="BN598" t="s">
        <v>69</v>
      </c>
      <c r="BO598" t="s">
        <v>69</v>
      </c>
      <c r="BP598" t="s">
        <v>69</v>
      </c>
    </row>
    <row r="599" spans="1:68" x14ac:dyDescent="0.25">
      <c r="A599" t="s">
        <v>67</v>
      </c>
      <c r="B599" t="s">
        <v>5239</v>
      </c>
      <c r="C599" t="s">
        <v>69</v>
      </c>
      <c r="D599" t="s">
        <v>69</v>
      </c>
      <c r="E599" t="s">
        <v>69</v>
      </c>
      <c r="F599" t="s">
        <v>5239</v>
      </c>
      <c r="G599" t="s">
        <v>69</v>
      </c>
      <c r="H599" t="s">
        <v>69</v>
      </c>
      <c r="I599" t="s">
        <v>5240</v>
      </c>
      <c r="J599" t="s">
        <v>1950</v>
      </c>
      <c r="K599" t="s">
        <v>69</v>
      </c>
      <c r="L599" t="s">
        <v>69</v>
      </c>
      <c r="M599" t="s">
        <v>69</v>
      </c>
      <c r="N599" t="s">
        <v>69</v>
      </c>
      <c r="O599" t="s">
        <v>69</v>
      </c>
      <c r="P599" t="s">
        <v>69</v>
      </c>
      <c r="Q599" t="s">
        <v>69</v>
      </c>
      <c r="R599" t="s">
        <v>69</v>
      </c>
      <c r="S599" t="s">
        <v>69</v>
      </c>
      <c r="T599" t="s">
        <v>69</v>
      </c>
      <c r="U599" t="s">
        <v>5241</v>
      </c>
      <c r="V599" t="s">
        <v>69</v>
      </c>
      <c r="W599" t="s">
        <v>69</v>
      </c>
      <c r="X599" t="s">
        <v>69</v>
      </c>
      <c r="Y599" t="s">
        <v>69</v>
      </c>
      <c r="Z599" t="s">
        <v>5242</v>
      </c>
      <c r="AA599" t="s">
        <v>5243</v>
      </c>
      <c r="AB599" t="s">
        <v>69</v>
      </c>
      <c r="AC599" t="s">
        <v>69</v>
      </c>
      <c r="AD599" t="s">
        <v>69</v>
      </c>
      <c r="AE599" t="s">
        <v>69</v>
      </c>
      <c r="AF599">
        <v>126</v>
      </c>
      <c r="AG599">
        <v>127</v>
      </c>
      <c r="AH599" t="s">
        <v>69</v>
      </c>
      <c r="AI599" t="s">
        <v>69</v>
      </c>
      <c r="AJ599" t="s">
        <v>69</v>
      </c>
      <c r="AK599" t="s">
        <v>69</v>
      </c>
      <c r="AL599" t="s">
        <v>69</v>
      </c>
      <c r="AM599" t="s">
        <v>69</v>
      </c>
      <c r="AN599" t="s">
        <v>69</v>
      </c>
      <c r="AO599" t="s">
        <v>69</v>
      </c>
      <c r="AP599" t="s">
        <v>69</v>
      </c>
      <c r="AQ599" t="s">
        <v>69</v>
      </c>
      <c r="AR599" t="s">
        <v>448</v>
      </c>
      <c r="AS599">
        <v>1998</v>
      </c>
      <c r="AT599">
        <v>18</v>
      </c>
      <c r="AU599">
        <v>3</v>
      </c>
      <c r="AV599" t="s">
        <v>69</v>
      </c>
      <c r="AW599" t="s">
        <v>69</v>
      </c>
      <c r="AX599" t="s">
        <v>69</v>
      </c>
      <c r="AY599" t="s">
        <v>69</v>
      </c>
      <c r="AZ599">
        <v>237</v>
      </c>
      <c r="BA599">
        <v>242</v>
      </c>
      <c r="BB599" t="s">
        <v>69</v>
      </c>
      <c r="BC599" t="s">
        <v>5244</v>
      </c>
      <c r="BD599" t="s">
        <v>69</v>
      </c>
      <c r="BE599" t="s">
        <v>69</v>
      </c>
      <c r="BF599" t="s">
        <v>69</v>
      </c>
      <c r="BG599" t="s">
        <v>69</v>
      </c>
      <c r="BH599" t="s">
        <v>69</v>
      </c>
      <c r="BI599" t="s">
        <v>69</v>
      </c>
      <c r="BJ599" t="s">
        <v>5245</v>
      </c>
      <c r="BK599">
        <v>9500545</v>
      </c>
      <c r="BL599" t="s">
        <v>69</v>
      </c>
      <c r="BM599" t="s">
        <v>69</v>
      </c>
      <c r="BN599" t="s">
        <v>69</v>
      </c>
      <c r="BO599" t="s">
        <v>69</v>
      </c>
      <c r="BP599" t="s">
        <v>69</v>
      </c>
    </row>
    <row r="600" spans="1:68" x14ac:dyDescent="0.25">
      <c r="A600" t="s">
        <v>67</v>
      </c>
      <c r="B600" t="s">
        <v>5246</v>
      </c>
      <c r="C600" t="s">
        <v>69</v>
      </c>
      <c r="D600" t="s">
        <v>69</v>
      </c>
      <c r="E600" t="s">
        <v>69</v>
      </c>
      <c r="F600" t="s">
        <v>5246</v>
      </c>
      <c r="G600" t="s">
        <v>69</v>
      </c>
      <c r="H600" t="s">
        <v>69</v>
      </c>
      <c r="I600" t="s">
        <v>5247</v>
      </c>
      <c r="J600" t="s">
        <v>394</v>
      </c>
      <c r="K600" t="s">
        <v>69</v>
      </c>
      <c r="L600" t="s">
        <v>69</v>
      </c>
      <c r="M600" t="s">
        <v>69</v>
      </c>
      <c r="N600" t="s">
        <v>69</v>
      </c>
      <c r="O600" t="s">
        <v>69</v>
      </c>
      <c r="P600" t="s">
        <v>69</v>
      </c>
      <c r="Q600" t="s">
        <v>69</v>
      </c>
      <c r="R600" t="s">
        <v>69</v>
      </c>
      <c r="S600" t="s">
        <v>69</v>
      </c>
      <c r="T600" t="s">
        <v>5248</v>
      </c>
      <c r="U600" t="s">
        <v>5249</v>
      </c>
      <c r="V600" t="s">
        <v>69</v>
      </c>
      <c r="W600" t="s">
        <v>69</v>
      </c>
      <c r="X600" t="s">
        <v>69</v>
      </c>
      <c r="Y600" t="s">
        <v>69</v>
      </c>
      <c r="Z600" t="s">
        <v>69</v>
      </c>
      <c r="AA600" t="s">
        <v>69</v>
      </c>
      <c r="AB600" t="s">
        <v>69</v>
      </c>
      <c r="AC600" t="s">
        <v>69</v>
      </c>
      <c r="AD600" t="s">
        <v>69</v>
      </c>
      <c r="AE600" t="s">
        <v>69</v>
      </c>
      <c r="AF600">
        <v>498</v>
      </c>
      <c r="AG600">
        <v>539</v>
      </c>
      <c r="AH600" t="s">
        <v>69</v>
      </c>
      <c r="AI600" t="s">
        <v>69</v>
      </c>
      <c r="AJ600" t="s">
        <v>69</v>
      </c>
      <c r="AK600" t="s">
        <v>69</v>
      </c>
      <c r="AL600" t="s">
        <v>69</v>
      </c>
      <c r="AM600" t="s">
        <v>69</v>
      </c>
      <c r="AN600" t="s">
        <v>69</v>
      </c>
      <c r="AO600" t="s">
        <v>69</v>
      </c>
      <c r="AP600" t="s">
        <v>69</v>
      </c>
      <c r="AQ600" t="s">
        <v>69</v>
      </c>
      <c r="AR600" t="s">
        <v>298</v>
      </c>
      <c r="AS600">
        <v>1997</v>
      </c>
      <c r="AT600">
        <v>94</v>
      </c>
      <c r="AU600">
        <v>13</v>
      </c>
      <c r="AV600" t="s">
        <v>69</v>
      </c>
      <c r="AW600" t="s">
        <v>69</v>
      </c>
      <c r="AX600" t="s">
        <v>69</v>
      </c>
      <c r="AY600" t="s">
        <v>69</v>
      </c>
      <c r="AZ600">
        <v>6809</v>
      </c>
      <c r="BA600">
        <v>6814</v>
      </c>
      <c r="BB600" t="s">
        <v>69</v>
      </c>
      <c r="BC600" t="s">
        <v>5250</v>
      </c>
      <c r="BD600" t="s">
        <v>69</v>
      </c>
      <c r="BE600" t="s">
        <v>69</v>
      </c>
      <c r="BF600" t="s">
        <v>69</v>
      </c>
      <c r="BG600" t="s">
        <v>69</v>
      </c>
      <c r="BH600" t="s">
        <v>69</v>
      </c>
      <c r="BI600" t="s">
        <v>69</v>
      </c>
      <c r="BJ600" t="s">
        <v>5251</v>
      </c>
      <c r="BK600">
        <v>11038553</v>
      </c>
      <c r="BL600" t="s">
        <v>402</v>
      </c>
      <c r="BM600" t="s">
        <v>69</v>
      </c>
      <c r="BN600" t="s">
        <v>69</v>
      </c>
      <c r="BO600" t="s">
        <v>69</v>
      </c>
      <c r="BP600" t="s">
        <v>69</v>
      </c>
    </row>
    <row r="601" spans="1:68" x14ac:dyDescent="0.25">
      <c r="A601" t="s">
        <v>67</v>
      </c>
      <c r="B601" t="s">
        <v>5252</v>
      </c>
      <c r="C601" t="s">
        <v>69</v>
      </c>
      <c r="D601" t="s">
        <v>69</v>
      </c>
      <c r="E601" t="s">
        <v>69</v>
      </c>
      <c r="F601" t="s">
        <v>5252</v>
      </c>
      <c r="G601" t="s">
        <v>69</v>
      </c>
      <c r="H601" t="s">
        <v>69</v>
      </c>
      <c r="I601" t="s">
        <v>5253</v>
      </c>
      <c r="J601" t="s">
        <v>273</v>
      </c>
      <c r="K601" t="s">
        <v>69</v>
      </c>
      <c r="L601" t="s">
        <v>69</v>
      </c>
      <c r="M601" t="s">
        <v>69</v>
      </c>
      <c r="N601" t="s">
        <v>69</v>
      </c>
      <c r="O601" t="s">
        <v>69</v>
      </c>
      <c r="P601" t="s">
        <v>69</v>
      </c>
      <c r="Q601" t="s">
        <v>69</v>
      </c>
      <c r="R601" t="s">
        <v>69</v>
      </c>
      <c r="S601" t="s">
        <v>69</v>
      </c>
      <c r="T601" t="s">
        <v>69</v>
      </c>
      <c r="U601" t="s">
        <v>5254</v>
      </c>
      <c r="V601" t="s">
        <v>69</v>
      </c>
      <c r="W601" t="s">
        <v>69</v>
      </c>
      <c r="X601" t="s">
        <v>69</v>
      </c>
      <c r="Y601" t="s">
        <v>69</v>
      </c>
      <c r="Z601" t="s">
        <v>69</v>
      </c>
      <c r="AA601" t="s">
        <v>69</v>
      </c>
      <c r="AB601" t="s">
        <v>69</v>
      </c>
      <c r="AC601" t="s">
        <v>69</v>
      </c>
      <c r="AD601" t="s">
        <v>69</v>
      </c>
      <c r="AE601" t="s">
        <v>69</v>
      </c>
      <c r="AF601">
        <v>21</v>
      </c>
      <c r="AG601">
        <v>22</v>
      </c>
      <c r="AH601" t="s">
        <v>69</v>
      </c>
      <c r="AI601" t="s">
        <v>69</v>
      </c>
      <c r="AJ601" t="s">
        <v>69</v>
      </c>
      <c r="AK601" t="s">
        <v>69</v>
      </c>
      <c r="AL601" t="s">
        <v>69</v>
      </c>
      <c r="AM601" t="s">
        <v>69</v>
      </c>
      <c r="AN601" t="s">
        <v>69</v>
      </c>
      <c r="AO601" t="s">
        <v>69</v>
      </c>
      <c r="AP601" t="s">
        <v>69</v>
      </c>
      <c r="AQ601" t="s">
        <v>69</v>
      </c>
      <c r="AR601" t="s">
        <v>306</v>
      </c>
      <c r="AS601">
        <v>1996</v>
      </c>
      <c r="AT601">
        <v>113</v>
      </c>
      <c r="AU601">
        <v>3</v>
      </c>
      <c r="AV601" t="s">
        <v>69</v>
      </c>
      <c r="AW601" t="s">
        <v>69</v>
      </c>
      <c r="AX601" t="s">
        <v>69</v>
      </c>
      <c r="AY601" t="s">
        <v>69</v>
      </c>
      <c r="AZ601">
        <v>655</v>
      </c>
      <c r="BA601">
        <v>663</v>
      </c>
      <c r="BB601" t="s">
        <v>69</v>
      </c>
      <c r="BC601" t="s">
        <v>69</v>
      </c>
      <c r="BD601" t="s">
        <v>69</v>
      </c>
      <c r="BE601" t="s">
        <v>69</v>
      </c>
      <c r="BF601" t="s">
        <v>69</v>
      </c>
      <c r="BG601" t="s">
        <v>69</v>
      </c>
      <c r="BH601" t="s">
        <v>69</v>
      </c>
      <c r="BI601" t="s">
        <v>69</v>
      </c>
      <c r="BJ601" t="s">
        <v>5255</v>
      </c>
      <c r="BK601" t="s">
        <v>69</v>
      </c>
      <c r="BL601" t="s">
        <v>69</v>
      </c>
      <c r="BM601" t="s">
        <v>69</v>
      </c>
      <c r="BN601" t="s">
        <v>69</v>
      </c>
      <c r="BO601" t="s">
        <v>69</v>
      </c>
      <c r="BP601" t="s">
        <v>69</v>
      </c>
    </row>
    <row r="602" spans="1:68" x14ac:dyDescent="0.25">
      <c r="A602" t="s">
        <v>67</v>
      </c>
      <c r="B602" t="s">
        <v>5256</v>
      </c>
      <c r="C602" t="s">
        <v>69</v>
      </c>
      <c r="D602" t="s">
        <v>69</v>
      </c>
      <c r="E602" t="s">
        <v>69</v>
      </c>
      <c r="F602" t="s">
        <v>5256</v>
      </c>
      <c r="G602" t="s">
        <v>69</v>
      </c>
      <c r="H602" t="s">
        <v>69</v>
      </c>
      <c r="I602" t="s">
        <v>5257</v>
      </c>
      <c r="J602" t="s">
        <v>394</v>
      </c>
      <c r="K602" t="s">
        <v>69</v>
      </c>
      <c r="L602" t="s">
        <v>69</v>
      </c>
      <c r="M602" t="s">
        <v>69</v>
      </c>
      <c r="N602" t="s">
        <v>69</v>
      </c>
      <c r="O602" t="s">
        <v>69</v>
      </c>
      <c r="P602" t="s">
        <v>69</v>
      </c>
      <c r="Q602" t="s">
        <v>69</v>
      </c>
      <c r="R602" t="s">
        <v>69</v>
      </c>
      <c r="S602" t="s">
        <v>69</v>
      </c>
      <c r="T602" t="s">
        <v>5258</v>
      </c>
      <c r="U602" t="s">
        <v>5259</v>
      </c>
      <c r="V602" t="s">
        <v>69</v>
      </c>
      <c r="W602" t="s">
        <v>69</v>
      </c>
      <c r="X602" t="s">
        <v>69</v>
      </c>
      <c r="Y602" t="s">
        <v>69</v>
      </c>
      <c r="Z602" t="s">
        <v>69</v>
      </c>
      <c r="AA602" t="s">
        <v>5260</v>
      </c>
      <c r="AB602" t="s">
        <v>69</v>
      </c>
      <c r="AC602" t="s">
        <v>69</v>
      </c>
      <c r="AD602" t="s">
        <v>69</v>
      </c>
      <c r="AE602" t="s">
        <v>69</v>
      </c>
      <c r="AF602">
        <v>1163</v>
      </c>
      <c r="AG602">
        <v>1188</v>
      </c>
      <c r="AH602" t="s">
        <v>69</v>
      </c>
      <c r="AI602" t="s">
        <v>69</v>
      </c>
      <c r="AJ602" t="s">
        <v>69</v>
      </c>
      <c r="AK602" t="s">
        <v>69</v>
      </c>
      <c r="AL602" t="s">
        <v>69</v>
      </c>
      <c r="AM602" t="s">
        <v>69</v>
      </c>
      <c r="AN602" t="s">
        <v>69</v>
      </c>
      <c r="AO602" t="s">
        <v>69</v>
      </c>
      <c r="AP602" t="s">
        <v>69</v>
      </c>
      <c r="AQ602" t="s">
        <v>69</v>
      </c>
      <c r="AR602" t="s">
        <v>5261</v>
      </c>
      <c r="AS602">
        <v>1994</v>
      </c>
      <c r="AT602">
        <v>91</v>
      </c>
      <c r="AU602">
        <v>8</v>
      </c>
      <c r="AV602" t="s">
        <v>69</v>
      </c>
      <c r="AW602" t="s">
        <v>69</v>
      </c>
      <c r="AX602" t="s">
        <v>69</v>
      </c>
      <c r="AY602" t="s">
        <v>69</v>
      </c>
      <c r="AZ602">
        <v>3166</v>
      </c>
      <c r="BA602">
        <v>3170</v>
      </c>
      <c r="BB602" t="s">
        <v>69</v>
      </c>
      <c r="BC602" t="s">
        <v>5262</v>
      </c>
      <c r="BD602" t="s">
        <v>69</v>
      </c>
      <c r="BE602" t="s">
        <v>69</v>
      </c>
      <c r="BF602" t="s">
        <v>69</v>
      </c>
      <c r="BG602" t="s">
        <v>69</v>
      </c>
      <c r="BH602" t="s">
        <v>69</v>
      </c>
      <c r="BI602" t="s">
        <v>69</v>
      </c>
      <c r="BJ602" t="s">
        <v>5263</v>
      </c>
      <c r="BK602">
        <v>8159720</v>
      </c>
      <c r="BL602" t="s">
        <v>402</v>
      </c>
      <c r="BM602" t="s">
        <v>69</v>
      </c>
      <c r="BN602" t="s">
        <v>69</v>
      </c>
      <c r="BO602" t="s">
        <v>69</v>
      </c>
      <c r="BP602" t="s">
        <v>69</v>
      </c>
    </row>
  </sheetData>
  <pageMargins left="0.75" right="0.75" top="1" bottom="1" header="0.5" footer="0.5"/>
  <pageSetup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40"/>
  <sheetViews>
    <sheetView workbookViewId="0">
      <selection activeCell="E37" sqref="E37:E40"/>
    </sheetView>
  </sheetViews>
  <sheetFormatPr defaultRowHeight="13.2" x14ac:dyDescent="0.25"/>
  <sheetData>
    <row r="1" spans="1:32" x14ac:dyDescent="0.25">
      <c r="A1" s="2" t="s">
        <v>5292</v>
      </c>
      <c r="B1" s="2" t="s">
        <v>5294</v>
      </c>
      <c r="C1" s="2" t="s">
        <v>5913</v>
      </c>
      <c r="D1" s="2" t="s">
        <v>5915</v>
      </c>
      <c r="E1" t="s">
        <v>5270</v>
      </c>
      <c r="F1" t="s">
        <v>1</v>
      </c>
      <c r="G1" t="s">
        <v>5</v>
      </c>
      <c r="H1" t="s">
        <v>8</v>
      </c>
      <c r="I1" t="s">
        <v>9</v>
      </c>
      <c r="J1" t="s">
        <v>19</v>
      </c>
      <c r="K1" t="s">
        <v>20</v>
      </c>
      <c r="L1" t="s">
        <v>31</v>
      </c>
      <c r="M1" t="s">
        <v>32</v>
      </c>
      <c r="N1" t="s">
        <v>44</v>
      </c>
      <c r="O1" t="s">
        <v>5273</v>
      </c>
      <c r="P1" t="s">
        <v>5274</v>
      </c>
      <c r="Q1" t="s">
        <v>5275</v>
      </c>
      <c r="R1" t="s">
        <v>5276</v>
      </c>
      <c r="S1" t="s">
        <v>5277</v>
      </c>
      <c r="T1" t="s">
        <v>5278</v>
      </c>
      <c r="U1" t="s">
        <v>5279</v>
      </c>
      <c r="V1" t="s">
        <v>5280</v>
      </c>
      <c r="W1" t="s">
        <v>5281</v>
      </c>
      <c r="X1" t="s">
        <v>5282</v>
      </c>
      <c r="Y1" t="s">
        <v>5283</v>
      </c>
      <c r="Z1" t="s">
        <v>5284</v>
      </c>
      <c r="AA1" t="s">
        <v>5285</v>
      </c>
      <c r="AB1" s="2" t="s">
        <v>5286</v>
      </c>
      <c r="AC1" s="2" t="s">
        <v>5287</v>
      </c>
      <c r="AD1" s="2" t="s">
        <v>5288</v>
      </c>
      <c r="AE1" s="2" t="s">
        <v>5289</v>
      </c>
      <c r="AF1" s="2" t="s">
        <v>5290</v>
      </c>
    </row>
    <row r="2" spans="1:32" x14ac:dyDescent="0.25">
      <c r="A2" s="2" t="s">
        <v>5293</v>
      </c>
      <c r="B2" s="2" t="s">
        <v>5295</v>
      </c>
      <c r="C2" s="2"/>
      <c r="D2" s="2"/>
      <c r="E2">
        <v>1</v>
      </c>
      <c r="F2" t="s">
        <v>5065</v>
      </c>
      <c r="G2" t="s">
        <v>5065</v>
      </c>
      <c r="H2" t="s">
        <v>5066</v>
      </c>
      <c r="I2" t="s">
        <v>386</v>
      </c>
      <c r="J2" t="s">
        <v>5067</v>
      </c>
      <c r="K2" t="s">
        <v>5068</v>
      </c>
      <c r="L2">
        <v>76</v>
      </c>
      <c r="M2">
        <v>83</v>
      </c>
      <c r="N2">
        <v>2005</v>
      </c>
      <c r="O2" t="s">
        <v>69</v>
      </c>
    </row>
    <row r="3" spans="1:32" x14ac:dyDescent="0.25">
      <c r="A3" s="10" t="s">
        <v>5850</v>
      </c>
      <c r="B3" s="10" t="s">
        <v>5851</v>
      </c>
      <c r="C3" s="10"/>
      <c r="D3" s="10"/>
      <c r="E3" s="11">
        <v>45</v>
      </c>
      <c r="F3" s="11" t="s">
        <v>4504</v>
      </c>
      <c r="G3" s="11" t="s">
        <v>4505</v>
      </c>
      <c r="H3" s="11" t="s">
        <v>4506</v>
      </c>
      <c r="I3" s="11" t="s">
        <v>707</v>
      </c>
      <c r="J3" s="11" t="s">
        <v>69</v>
      </c>
      <c r="K3" s="11" t="s">
        <v>4507</v>
      </c>
      <c r="L3" s="11">
        <v>56</v>
      </c>
      <c r="M3" s="11">
        <v>57</v>
      </c>
      <c r="N3" s="11">
        <v>2009</v>
      </c>
      <c r="O3" s="11" t="s">
        <v>69</v>
      </c>
      <c r="P3" s="11">
        <v>1</v>
      </c>
      <c r="Q3" s="10" t="s">
        <v>5848</v>
      </c>
      <c r="R3" s="11" t="s">
        <v>5845</v>
      </c>
      <c r="S3" s="11" t="s">
        <v>5846</v>
      </c>
      <c r="T3" s="11" t="s">
        <v>5847</v>
      </c>
      <c r="U3" s="10" t="s">
        <v>5333</v>
      </c>
      <c r="V3" s="10" t="s">
        <v>5433</v>
      </c>
      <c r="W3" s="11"/>
      <c r="X3" s="11">
        <v>0.8</v>
      </c>
      <c r="Y3" s="11"/>
      <c r="Z3" s="11"/>
      <c r="AA3" s="11"/>
      <c r="AB3" s="11">
        <v>50</v>
      </c>
      <c r="AC3" s="11" t="s">
        <v>5849</v>
      </c>
    </row>
    <row r="4" spans="1:32" x14ac:dyDescent="0.25">
      <c r="A4" s="2" t="s">
        <v>5854</v>
      </c>
      <c r="E4">
        <v>68</v>
      </c>
      <c r="F4" t="s">
        <v>4680</v>
      </c>
      <c r="G4" t="s">
        <v>4681</v>
      </c>
      <c r="H4" t="s">
        <v>4682</v>
      </c>
      <c r="I4" t="s">
        <v>236</v>
      </c>
      <c r="J4" t="s">
        <v>4683</v>
      </c>
      <c r="K4" t="s">
        <v>4684</v>
      </c>
      <c r="L4">
        <v>5</v>
      </c>
      <c r="M4">
        <v>5</v>
      </c>
      <c r="N4">
        <v>2008</v>
      </c>
      <c r="O4" t="s">
        <v>69</v>
      </c>
      <c r="P4">
        <v>1</v>
      </c>
      <c r="Q4" t="s">
        <v>5373</v>
      </c>
      <c r="R4" t="s">
        <v>5853</v>
      </c>
      <c r="S4" t="s">
        <v>5852</v>
      </c>
      <c r="T4" s="2" t="s">
        <v>5374</v>
      </c>
      <c r="U4" t="s">
        <v>5333</v>
      </c>
      <c r="V4" s="2" t="s">
        <v>5433</v>
      </c>
      <c r="Y4">
        <v>25</v>
      </c>
      <c r="AD4">
        <v>0.2</v>
      </c>
    </row>
    <row r="5" spans="1:32" x14ac:dyDescent="0.25">
      <c r="A5" s="2" t="s">
        <v>5866</v>
      </c>
      <c r="E5">
        <v>128</v>
      </c>
      <c r="F5" t="s">
        <v>1383</v>
      </c>
      <c r="G5" t="s">
        <v>1384</v>
      </c>
      <c r="H5" t="s">
        <v>1385</v>
      </c>
      <c r="I5" t="s">
        <v>906</v>
      </c>
      <c r="J5" t="s">
        <v>1386</v>
      </c>
      <c r="K5" t="s">
        <v>1387</v>
      </c>
      <c r="L5">
        <v>6</v>
      </c>
      <c r="M5">
        <v>6</v>
      </c>
      <c r="N5">
        <v>2018</v>
      </c>
      <c r="O5" t="s">
        <v>69</v>
      </c>
      <c r="P5" t="s">
        <v>5843</v>
      </c>
    </row>
    <row r="6" spans="1:32" x14ac:dyDescent="0.25">
      <c r="A6" t="s">
        <v>5873</v>
      </c>
      <c r="E6">
        <v>152</v>
      </c>
      <c r="F6" t="s">
        <v>355</v>
      </c>
      <c r="G6" t="s">
        <v>356</v>
      </c>
      <c r="H6" s="2" t="s">
        <v>357</v>
      </c>
      <c r="I6" t="s">
        <v>358</v>
      </c>
      <c r="J6" t="s">
        <v>359</v>
      </c>
      <c r="K6" t="s">
        <v>360</v>
      </c>
      <c r="L6">
        <v>0</v>
      </c>
      <c r="M6">
        <v>0</v>
      </c>
      <c r="N6">
        <v>2020</v>
      </c>
      <c r="O6" t="s">
        <v>69</v>
      </c>
      <c r="P6">
        <v>1</v>
      </c>
      <c r="Q6" s="2" t="s">
        <v>5464</v>
      </c>
      <c r="R6" t="s">
        <v>5871</v>
      </c>
      <c r="S6" t="s">
        <v>5872</v>
      </c>
      <c r="T6" t="s">
        <v>5465</v>
      </c>
      <c r="U6" s="2" t="s">
        <v>5333</v>
      </c>
      <c r="V6" s="2" t="s">
        <v>5433</v>
      </c>
      <c r="Y6">
        <v>10</v>
      </c>
      <c r="AA6">
        <v>6</v>
      </c>
      <c r="AB6">
        <v>118</v>
      </c>
      <c r="AC6" t="s">
        <v>5849</v>
      </c>
    </row>
    <row r="7" spans="1:32" x14ac:dyDescent="0.25">
      <c r="A7" s="2" t="s">
        <v>5879</v>
      </c>
      <c r="B7" s="2" t="s">
        <v>5880</v>
      </c>
      <c r="C7" s="2"/>
      <c r="D7" s="2"/>
      <c r="E7">
        <v>176</v>
      </c>
      <c r="F7" t="s">
        <v>3953</v>
      </c>
      <c r="G7" t="s">
        <v>3954</v>
      </c>
      <c r="H7" t="s">
        <v>3955</v>
      </c>
      <c r="I7" t="s">
        <v>1302</v>
      </c>
      <c r="J7" t="s">
        <v>3956</v>
      </c>
      <c r="K7" t="s">
        <v>3957</v>
      </c>
      <c r="L7">
        <v>19</v>
      </c>
      <c r="M7">
        <v>18</v>
      </c>
      <c r="N7">
        <v>2011</v>
      </c>
      <c r="O7" t="s">
        <v>69</v>
      </c>
      <c r="P7">
        <v>1</v>
      </c>
      <c r="Q7" s="2" t="s">
        <v>5474</v>
      </c>
      <c r="U7" s="2" t="s">
        <v>5333</v>
      </c>
      <c r="V7" s="2" t="s">
        <v>5433</v>
      </c>
    </row>
    <row r="8" spans="1:32" x14ac:dyDescent="0.25">
      <c r="A8" s="2" t="s">
        <v>5883</v>
      </c>
      <c r="B8" s="2" t="s">
        <v>5884</v>
      </c>
      <c r="C8" s="2"/>
      <c r="D8" s="2"/>
      <c r="E8">
        <v>180</v>
      </c>
      <c r="F8" t="s">
        <v>3808</v>
      </c>
      <c r="G8" t="s">
        <v>3809</v>
      </c>
      <c r="H8" t="s">
        <v>3810</v>
      </c>
      <c r="I8" t="s">
        <v>2721</v>
      </c>
      <c r="J8" t="s">
        <v>69</v>
      </c>
      <c r="K8" t="s">
        <v>3811</v>
      </c>
      <c r="L8">
        <v>141</v>
      </c>
      <c r="M8">
        <v>145</v>
      </c>
      <c r="N8">
        <v>2012</v>
      </c>
      <c r="O8" t="s">
        <v>69</v>
      </c>
      <c r="P8">
        <v>1</v>
      </c>
      <c r="Q8" s="2" t="s">
        <v>5493</v>
      </c>
    </row>
    <row r="9" spans="1:32" x14ac:dyDescent="0.25">
      <c r="A9" s="2" t="s">
        <v>5894</v>
      </c>
      <c r="E9">
        <v>256</v>
      </c>
      <c r="F9" t="s">
        <v>4480</v>
      </c>
      <c r="G9" t="s">
        <v>4481</v>
      </c>
      <c r="H9" t="s">
        <v>4482</v>
      </c>
      <c r="I9" t="s">
        <v>72</v>
      </c>
      <c r="J9" t="s">
        <v>4483</v>
      </c>
      <c r="K9" t="s">
        <v>4484</v>
      </c>
      <c r="L9">
        <v>74</v>
      </c>
      <c r="M9">
        <v>76</v>
      </c>
      <c r="N9">
        <v>2009</v>
      </c>
      <c r="O9" t="s">
        <v>69</v>
      </c>
      <c r="P9">
        <v>1</v>
      </c>
      <c r="Q9" s="2" t="s">
        <v>5548</v>
      </c>
      <c r="U9" s="2" t="s">
        <v>5333</v>
      </c>
      <c r="V9" s="2" t="s">
        <v>5433</v>
      </c>
    </row>
    <row r="10" spans="1:32" x14ac:dyDescent="0.25">
      <c r="A10" s="2" t="s">
        <v>5879</v>
      </c>
      <c r="C10" s="2" t="s">
        <v>5914</v>
      </c>
      <c r="D10" s="20" t="s">
        <v>5916</v>
      </c>
      <c r="E10">
        <v>396</v>
      </c>
      <c r="F10" t="s">
        <v>5211</v>
      </c>
      <c r="G10" t="s">
        <v>5211</v>
      </c>
      <c r="H10" t="s">
        <v>5212</v>
      </c>
      <c r="I10" t="s">
        <v>236</v>
      </c>
      <c r="J10" t="s">
        <v>5213</v>
      </c>
      <c r="K10" t="s">
        <v>5214</v>
      </c>
      <c r="L10">
        <v>32</v>
      </c>
      <c r="M10">
        <v>36</v>
      </c>
      <c r="N10">
        <v>2001</v>
      </c>
      <c r="O10" t="s">
        <v>69</v>
      </c>
      <c r="P10">
        <v>1</v>
      </c>
      <c r="Q10" t="s">
        <v>5669</v>
      </c>
      <c r="T10" t="s">
        <v>5670</v>
      </c>
      <c r="U10" t="s">
        <v>5333</v>
      </c>
      <c r="V10" t="s">
        <v>5433</v>
      </c>
    </row>
    <row r="11" spans="1:32" x14ac:dyDescent="0.25">
      <c r="A11" s="2" t="s">
        <v>5919</v>
      </c>
      <c r="B11" s="2" t="s">
        <v>5920</v>
      </c>
      <c r="C11" s="20" t="s">
        <v>5921</v>
      </c>
      <c r="D11" s="20" t="s">
        <v>5922</v>
      </c>
      <c r="E11">
        <v>398</v>
      </c>
      <c r="F11" t="s">
        <v>345</v>
      </c>
      <c r="G11" t="s">
        <v>346</v>
      </c>
      <c r="H11" t="s">
        <v>347</v>
      </c>
      <c r="I11" t="s">
        <v>348</v>
      </c>
      <c r="J11" t="s">
        <v>349</v>
      </c>
      <c r="K11" t="s">
        <v>350</v>
      </c>
      <c r="L11">
        <v>0</v>
      </c>
      <c r="M11">
        <v>0</v>
      </c>
      <c r="N11">
        <v>2020</v>
      </c>
      <c r="O11" t="s">
        <v>69</v>
      </c>
      <c r="P11">
        <v>0</v>
      </c>
      <c r="Q11" s="2" t="s">
        <v>5918</v>
      </c>
      <c r="U11" s="2" t="s">
        <v>5341</v>
      </c>
      <c r="V11" s="2" t="s">
        <v>5432</v>
      </c>
    </row>
    <row r="12" spans="1:32" x14ac:dyDescent="0.25">
      <c r="A12" s="2" t="s">
        <v>5879</v>
      </c>
      <c r="B12" s="2" t="s">
        <v>5927</v>
      </c>
      <c r="C12" s="22" t="s">
        <v>5929</v>
      </c>
      <c r="D12" s="20" t="s">
        <v>5928</v>
      </c>
      <c r="E12">
        <v>404</v>
      </c>
      <c r="F12" t="s">
        <v>1937</v>
      </c>
      <c r="G12" t="s">
        <v>1938</v>
      </c>
      <c r="H12" s="2" t="s">
        <v>1939</v>
      </c>
      <c r="I12" t="s">
        <v>1267</v>
      </c>
      <c r="J12" t="s">
        <v>69</v>
      </c>
      <c r="K12" t="s">
        <v>1940</v>
      </c>
      <c r="L12">
        <v>6</v>
      </c>
      <c r="M12">
        <v>6</v>
      </c>
      <c r="N12">
        <v>2017</v>
      </c>
      <c r="O12" t="s">
        <v>69</v>
      </c>
      <c r="P12">
        <v>1</v>
      </c>
      <c r="Q12" s="2" t="s">
        <v>5926</v>
      </c>
      <c r="R12" t="s">
        <v>5676</v>
      </c>
      <c r="U12" s="2" t="s">
        <v>5333</v>
      </c>
      <c r="V12" s="2" t="s">
        <v>5433</v>
      </c>
    </row>
    <row r="13" spans="1:32" x14ac:dyDescent="0.25">
      <c r="A13" s="2" t="s">
        <v>5919</v>
      </c>
      <c r="B13" s="2" t="s">
        <v>5930</v>
      </c>
      <c r="C13" s="23" t="s">
        <v>5931</v>
      </c>
      <c r="D13" s="2" t="s">
        <v>5932</v>
      </c>
      <c r="E13">
        <v>405</v>
      </c>
      <c r="F13" t="s">
        <v>1038</v>
      </c>
      <c r="G13" t="s">
        <v>1039</v>
      </c>
      <c r="H13" t="s">
        <v>1040</v>
      </c>
      <c r="I13" t="s">
        <v>1041</v>
      </c>
      <c r="J13" t="s">
        <v>69</v>
      </c>
      <c r="K13" t="s">
        <v>1042</v>
      </c>
      <c r="L13">
        <v>4</v>
      </c>
      <c r="M13">
        <v>4</v>
      </c>
      <c r="N13">
        <v>2018</v>
      </c>
      <c r="O13" t="s">
        <v>69</v>
      </c>
      <c r="P13">
        <v>1</v>
      </c>
      <c r="Q13" s="2" t="s">
        <v>5677</v>
      </c>
      <c r="U13" s="2" t="s">
        <v>5333</v>
      </c>
      <c r="V13" s="2" t="s">
        <v>5433</v>
      </c>
    </row>
    <row r="14" spans="1:32" x14ac:dyDescent="0.25">
      <c r="A14" s="2" t="s">
        <v>5919</v>
      </c>
      <c r="B14" s="2" t="s">
        <v>5934</v>
      </c>
      <c r="C14" s="24" t="s">
        <v>5935</v>
      </c>
      <c r="D14" s="20" t="s">
        <v>5936</v>
      </c>
      <c r="E14">
        <v>411</v>
      </c>
      <c r="F14" t="s">
        <v>2133</v>
      </c>
      <c r="G14" t="s">
        <v>2134</v>
      </c>
      <c r="H14" t="s">
        <v>2135</v>
      </c>
      <c r="I14" t="s">
        <v>454</v>
      </c>
      <c r="J14" t="s">
        <v>69</v>
      </c>
      <c r="K14" t="s">
        <v>2136</v>
      </c>
      <c r="L14">
        <v>20</v>
      </c>
      <c r="M14">
        <v>20</v>
      </c>
      <c r="N14">
        <v>2016</v>
      </c>
      <c r="O14" t="s">
        <v>69</v>
      </c>
      <c r="P14" t="s">
        <v>5843</v>
      </c>
    </row>
    <row r="15" spans="1:32" x14ac:dyDescent="0.25">
      <c r="A15" s="2" t="s">
        <v>5940</v>
      </c>
      <c r="C15" s="20" t="s">
        <v>5939</v>
      </c>
      <c r="D15" s="20" t="s">
        <v>5941</v>
      </c>
      <c r="E15">
        <v>430</v>
      </c>
      <c r="F15" t="s">
        <v>848</v>
      </c>
      <c r="G15" t="s">
        <v>849</v>
      </c>
      <c r="H15" s="2" t="s">
        <v>850</v>
      </c>
      <c r="I15" t="s">
        <v>174</v>
      </c>
      <c r="J15" t="s">
        <v>851</v>
      </c>
      <c r="K15" t="s">
        <v>852</v>
      </c>
      <c r="L15">
        <v>1</v>
      </c>
      <c r="M15">
        <v>1</v>
      </c>
      <c r="N15">
        <v>2019</v>
      </c>
      <c r="O15" t="s">
        <v>69</v>
      </c>
      <c r="P15" t="s">
        <v>5843</v>
      </c>
    </row>
    <row r="16" spans="1:32" ht="15" x14ac:dyDescent="0.35">
      <c r="A16" s="2" t="s">
        <v>5943</v>
      </c>
      <c r="B16" s="2" t="s">
        <v>5946</v>
      </c>
      <c r="C16" s="20" t="s">
        <v>5944</v>
      </c>
      <c r="D16" s="25" t="s">
        <v>5945</v>
      </c>
      <c r="E16">
        <v>440</v>
      </c>
      <c r="F16" t="s">
        <v>3844</v>
      </c>
      <c r="G16" t="s">
        <v>3845</v>
      </c>
      <c r="H16" s="2" t="s">
        <v>3846</v>
      </c>
      <c r="I16" t="s">
        <v>544</v>
      </c>
      <c r="J16" t="s">
        <v>3847</v>
      </c>
      <c r="K16" t="s">
        <v>3848</v>
      </c>
      <c r="L16">
        <v>42</v>
      </c>
      <c r="M16">
        <v>42</v>
      </c>
      <c r="N16">
        <v>2012</v>
      </c>
      <c r="O16" t="s">
        <v>69</v>
      </c>
      <c r="P16">
        <v>1</v>
      </c>
      <c r="Q16" s="2" t="s">
        <v>5708</v>
      </c>
      <c r="U16" s="2" t="s">
        <v>5333</v>
      </c>
      <c r="V16" s="2" t="s">
        <v>5433</v>
      </c>
    </row>
    <row r="17" spans="1:22" x14ac:dyDescent="0.25">
      <c r="A17" s="2" t="s">
        <v>5919</v>
      </c>
      <c r="B17" s="2" t="s">
        <v>5947</v>
      </c>
      <c r="C17" s="23" t="s">
        <v>5948</v>
      </c>
      <c r="D17" s="20" t="s">
        <v>5949</v>
      </c>
      <c r="E17">
        <v>444</v>
      </c>
      <c r="F17" t="s">
        <v>2071</v>
      </c>
      <c r="G17" t="s">
        <v>2072</v>
      </c>
      <c r="H17" t="s">
        <v>2073</v>
      </c>
      <c r="I17" t="s">
        <v>1894</v>
      </c>
      <c r="J17" t="s">
        <v>2074</v>
      </c>
      <c r="K17" t="s">
        <v>2075</v>
      </c>
      <c r="L17">
        <v>9</v>
      </c>
      <c r="M17">
        <v>9</v>
      </c>
      <c r="N17">
        <v>2016</v>
      </c>
      <c r="O17" t="s">
        <v>69</v>
      </c>
      <c r="P17" t="s">
        <v>5843</v>
      </c>
    </row>
    <row r="18" spans="1:22" x14ac:dyDescent="0.25">
      <c r="A18" s="2" t="s">
        <v>5919</v>
      </c>
      <c r="B18" s="2" t="s">
        <v>5950</v>
      </c>
      <c r="C18" s="23" t="s">
        <v>5951</v>
      </c>
      <c r="D18" s="20" t="s">
        <v>5952</v>
      </c>
      <c r="E18">
        <v>449</v>
      </c>
      <c r="F18" t="s">
        <v>2985</v>
      </c>
      <c r="G18" t="s">
        <v>2986</v>
      </c>
      <c r="H18" t="s">
        <v>2987</v>
      </c>
      <c r="I18" t="s">
        <v>1267</v>
      </c>
      <c r="J18" t="s">
        <v>69</v>
      </c>
      <c r="K18" t="s">
        <v>2988</v>
      </c>
      <c r="L18">
        <v>3</v>
      </c>
      <c r="M18">
        <v>3</v>
      </c>
      <c r="N18">
        <v>2014</v>
      </c>
      <c r="O18" t="s">
        <v>69</v>
      </c>
      <c r="P18">
        <v>1</v>
      </c>
      <c r="Q18" s="2" t="s">
        <v>5495</v>
      </c>
      <c r="U18" s="2" t="s">
        <v>5333</v>
      </c>
      <c r="V18" s="2" t="s">
        <v>5433</v>
      </c>
    </row>
    <row r="19" spans="1:22" x14ac:dyDescent="0.25">
      <c r="A19" s="2" t="s">
        <v>5919</v>
      </c>
      <c r="B19" s="2" t="s">
        <v>5954</v>
      </c>
      <c r="C19" s="20" t="s">
        <v>5953</v>
      </c>
      <c r="D19" s="20" t="s">
        <v>5955</v>
      </c>
      <c r="E19">
        <v>452</v>
      </c>
      <c r="F19" t="s">
        <v>941</v>
      </c>
      <c r="G19" t="s">
        <v>942</v>
      </c>
      <c r="H19" s="2" t="s">
        <v>943</v>
      </c>
      <c r="I19" t="s">
        <v>944</v>
      </c>
      <c r="J19" t="s">
        <v>945</v>
      </c>
      <c r="K19" t="s">
        <v>946</v>
      </c>
      <c r="L19">
        <v>6</v>
      </c>
      <c r="M19">
        <v>6</v>
      </c>
      <c r="N19">
        <v>2019</v>
      </c>
      <c r="O19" t="s">
        <v>69</v>
      </c>
      <c r="P19">
        <v>1</v>
      </c>
      <c r="Q19" s="2" t="s">
        <v>5718</v>
      </c>
      <c r="T19" t="s">
        <v>5719</v>
      </c>
      <c r="U19" s="2" t="s">
        <v>5333</v>
      </c>
      <c r="V19" s="2" t="s">
        <v>5433</v>
      </c>
    </row>
    <row r="20" spans="1:22" x14ac:dyDescent="0.25">
      <c r="A20" s="2" t="s">
        <v>5919</v>
      </c>
      <c r="B20" s="2" t="s">
        <v>5956</v>
      </c>
      <c r="C20" s="20" t="s">
        <v>5957</v>
      </c>
      <c r="D20" s="20" t="s">
        <v>5958</v>
      </c>
      <c r="E20">
        <v>453</v>
      </c>
      <c r="F20" t="s">
        <v>3749</v>
      </c>
      <c r="G20" t="s">
        <v>3750</v>
      </c>
      <c r="H20" t="s">
        <v>3751</v>
      </c>
      <c r="I20" t="s">
        <v>332</v>
      </c>
      <c r="J20" t="s">
        <v>3752</v>
      </c>
      <c r="K20" t="s">
        <v>3753</v>
      </c>
      <c r="L20">
        <v>28</v>
      </c>
      <c r="M20">
        <v>28</v>
      </c>
      <c r="N20">
        <v>2012</v>
      </c>
      <c r="O20" t="s">
        <v>69</v>
      </c>
      <c r="P20" t="s">
        <v>5843</v>
      </c>
    </row>
    <row r="21" spans="1:22" x14ac:dyDescent="0.25">
      <c r="A21" s="2" t="s">
        <v>5919</v>
      </c>
      <c r="B21" s="2" t="s">
        <v>5962</v>
      </c>
      <c r="C21" s="22" t="s">
        <v>5964</v>
      </c>
      <c r="D21" s="23" t="s">
        <v>5963</v>
      </c>
      <c r="E21">
        <v>464</v>
      </c>
      <c r="F21" t="s">
        <v>590</v>
      </c>
      <c r="G21" t="s">
        <v>591</v>
      </c>
      <c r="H21" t="s">
        <v>592</v>
      </c>
      <c r="I21" t="s">
        <v>332</v>
      </c>
      <c r="J21" t="s">
        <v>593</v>
      </c>
      <c r="K21" t="s">
        <v>594</v>
      </c>
      <c r="L21">
        <v>2</v>
      </c>
      <c r="M21">
        <v>2</v>
      </c>
      <c r="N21">
        <v>2019</v>
      </c>
      <c r="O21" t="s">
        <v>69</v>
      </c>
      <c r="P21" t="s">
        <v>5843</v>
      </c>
      <c r="U21" s="2" t="s">
        <v>5333</v>
      </c>
      <c r="V21" s="2" t="s">
        <v>5433</v>
      </c>
    </row>
    <row r="22" spans="1:22" x14ac:dyDescent="0.25">
      <c r="A22" s="2" t="s">
        <v>5919</v>
      </c>
      <c r="B22" s="2" t="s">
        <v>5970</v>
      </c>
      <c r="C22" s="20" t="s">
        <v>5971</v>
      </c>
      <c r="D22" s="20" t="s">
        <v>5972</v>
      </c>
      <c r="E22">
        <v>467</v>
      </c>
      <c r="F22" t="s">
        <v>2832</v>
      </c>
      <c r="G22" t="s">
        <v>2833</v>
      </c>
      <c r="H22" t="s">
        <v>2834</v>
      </c>
      <c r="I22" t="s">
        <v>2835</v>
      </c>
      <c r="J22" t="s">
        <v>2836</v>
      </c>
      <c r="K22" t="s">
        <v>2837</v>
      </c>
      <c r="L22">
        <v>4</v>
      </c>
      <c r="M22">
        <v>4</v>
      </c>
      <c r="N22">
        <v>2014</v>
      </c>
      <c r="O22" t="s">
        <v>69</v>
      </c>
      <c r="P22" t="s">
        <v>5843</v>
      </c>
      <c r="U22" s="2" t="s">
        <v>5333</v>
      </c>
      <c r="V22" s="2" t="s">
        <v>5433</v>
      </c>
    </row>
    <row r="23" spans="1:22" x14ac:dyDescent="0.25">
      <c r="A23" s="2" t="s">
        <v>5974</v>
      </c>
      <c r="B23" s="2" t="s">
        <v>5975</v>
      </c>
      <c r="C23" s="20" t="s">
        <v>5976</v>
      </c>
      <c r="D23" s="20" t="s">
        <v>5977</v>
      </c>
      <c r="E23">
        <v>473</v>
      </c>
      <c r="F23" t="s">
        <v>1713</v>
      </c>
      <c r="G23" t="s">
        <v>1714</v>
      </c>
      <c r="H23" t="s">
        <v>1715</v>
      </c>
      <c r="I23" t="s">
        <v>236</v>
      </c>
      <c r="J23" t="s">
        <v>69</v>
      </c>
      <c r="K23" t="s">
        <v>1716</v>
      </c>
      <c r="L23">
        <v>16</v>
      </c>
      <c r="M23">
        <v>16</v>
      </c>
      <c r="N23">
        <v>2017</v>
      </c>
      <c r="O23" t="s">
        <v>69</v>
      </c>
      <c r="P23" t="s">
        <v>5843</v>
      </c>
    </row>
    <row r="24" spans="1:22" x14ac:dyDescent="0.25">
      <c r="A24" s="2" t="s">
        <v>5978</v>
      </c>
      <c r="B24" s="2" t="s">
        <v>5979</v>
      </c>
      <c r="C24" s="2" t="s">
        <v>5980</v>
      </c>
      <c r="D24" s="20" t="s">
        <v>5981</v>
      </c>
      <c r="E24">
        <v>476</v>
      </c>
      <c r="F24" t="s">
        <v>2709</v>
      </c>
      <c r="G24" t="s">
        <v>2710</v>
      </c>
      <c r="H24" t="s">
        <v>2711</v>
      </c>
      <c r="I24" t="s">
        <v>72</v>
      </c>
      <c r="J24" t="s">
        <v>2712</v>
      </c>
      <c r="K24" t="s">
        <v>2713</v>
      </c>
      <c r="L24">
        <v>36</v>
      </c>
      <c r="M24">
        <v>36</v>
      </c>
      <c r="N24">
        <v>2015</v>
      </c>
      <c r="O24" t="s">
        <v>69</v>
      </c>
      <c r="P24">
        <v>1</v>
      </c>
      <c r="Q24" s="2" t="s">
        <v>5738</v>
      </c>
      <c r="U24" s="2" t="s">
        <v>5333</v>
      </c>
      <c r="V24" s="2" t="s">
        <v>5433</v>
      </c>
    </row>
    <row r="25" spans="1:22" x14ac:dyDescent="0.25">
      <c r="A25" s="2" t="s">
        <v>5919</v>
      </c>
      <c r="B25" s="2" t="s">
        <v>5982</v>
      </c>
      <c r="C25" s="20" t="s">
        <v>5983</v>
      </c>
      <c r="E25">
        <v>480</v>
      </c>
      <c r="F25" t="s">
        <v>1482</v>
      </c>
      <c r="G25" t="s">
        <v>1483</v>
      </c>
      <c r="H25" s="2" t="s">
        <v>1484</v>
      </c>
      <c r="I25" t="s">
        <v>416</v>
      </c>
      <c r="J25" t="s">
        <v>1485</v>
      </c>
      <c r="K25" t="s">
        <v>1486</v>
      </c>
      <c r="L25">
        <v>15</v>
      </c>
      <c r="M25">
        <v>16</v>
      </c>
      <c r="N25">
        <v>2018</v>
      </c>
      <c r="O25" t="s">
        <v>69</v>
      </c>
      <c r="P25">
        <v>1</v>
      </c>
      <c r="Q25" s="2" t="s">
        <v>5739</v>
      </c>
      <c r="U25" s="2" t="s">
        <v>5333</v>
      </c>
      <c r="V25" s="2" t="s">
        <v>5433</v>
      </c>
    </row>
    <row r="26" spans="1:22" x14ac:dyDescent="0.25">
      <c r="A26" s="2" t="s">
        <v>5919</v>
      </c>
      <c r="B26" s="2" t="s">
        <v>5984</v>
      </c>
      <c r="C26" t="s">
        <v>5985</v>
      </c>
      <c r="D26" s="20" t="s">
        <v>5986</v>
      </c>
      <c r="E26">
        <v>484</v>
      </c>
      <c r="F26" t="s">
        <v>4076</v>
      </c>
      <c r="G26" t="s">
        <v>4077</v>
      </c>
      <c r="H26" t="s">
        <v>4078</v>
      </c>
      <c r="I26" t="s">
        <v>416</v>
      </c>
      <c r="J26" t="s">
        <v>4079</v>
      </c>
      <c r="K26" t="s">
        <v>4080</v>
      </c>
      <c r="L26">
        <v>37</v>
      </c>
      <c r="M26">
        <v>37</v>
      </c>
      <c r="N26">
        <v>2011</v>
      </c>
      <c r="O26" t="s">
        <v>69</v>
      </c>
      <c r="P26" t="s">
        <v>5843</v>
      </c>
      <c r="U26" s="2" t="s">
        <v>5333</v>
      </c>
      <c r="V26" s="2" t="s">
        <v>5433</v>
      </c>
    </row>
    <row r="27" spans="1:22" x14ac:dyDescent="0.25">
      <c r="A27" s="2" t="s">
        <v>5919</v>
      </c>
      <c r="B27" s="2" t="s">
        <v>5992</v>
      </c>
      <c r="C27" s="20" t="s">
        <v>5991</v>
      </c>
      <c r="D27" s="20" t="s">
        <v>5993</v>
      </c>
      <c r="E27">
        <v>505</v>
      </c>
      <c r="F27" t="s">
        <v>1987</v>
      </c>
      <c r="G27" t="s">
        <v>1988</v>
      </c>
      <c r="H27" t="s">
        <v>1989</v>
      </c>
      <c r="I27" t="s">
        <v>332</v>
      </c>
      <c r="J27" t="s">
        <v>1990</v>
      </c>
      <c r="K27" t="s">
        <v>1991</v>
      </c>
      <c r="L27">
        <v>3</v>
      </c>
      <c r="M27">
        <v>8</v>
      </c>
      <c r="N27">
        <v>2016</v>
      </c>
      <c r="O27" t="s">
        <v>69</v>
      </c>
      <c r="P27" t="s">
        <v>5843</v>
      </c>
      <c r="U27" s="2" t="s">
        <v>5333</v>
      </c>
      <c r="V27" s="2" t="s">
        <v>5433</v>
      </c>
    </row>
    <row r="28" spans="1:22" x14ac:dyDescent="0.25">
      <c r="A28" s="2" t="s">
        <v>5919</v>
      </c>
      <c r="B28" s="2" t="s">
        <v>6221</v>
      </c>
      <c r="C28" s="20" t="s">
        <v>6222</v>
      </c>
      <c r="D28" t="s">
        <v>6223</v>
      </c>
      <c r="E28">
        <v>506</v>
      </c>
      <c r="F28" t="s">
        <v>4171</v>
      </c>
      <c r="G28" t="s">
        <v>4172</v>
      </c>
      <c r="H28" t="s">
        <v>4173</v>
      </c>
      <c r="I28" t="s">
        <v>473</v>
      </c>
      <c r="J28" t="s">
        <v>4174</v>
      </c>
      <c r="K28" t="s">
        <v>4175</v>
      </c>
      <c r="L28">
        <v>12</v>
      </c>
      <c r="M28">
        <v>12</v>
      </c>
      <c r="N28">
        <v>2011</v>
      </c>
      <c r="O28" t="s">
        <v>69</v>
      </c>
      <c r="P28">
        <v>1</v>
      </c>
      <c r="Q28" t="s">
        <v>6220</v>
      </c>
    </row>
    <row r="29" spans="1:22" x14ac:dyDescent="0.25">
      <c r="A29" s="2" t="s">
        <v>5919</v>
      </c>
      <c r="B29" s="2" t="s">
        <v>6225</v>
      </c>
      <c r="C29" s="20" t="s">
        <v>6224</v>
      </c>
      <c r="D29" s="20" t="s">
        <v>6226</v>
      </c>
      <c r="E29">
        <v>509</v>
      </c>
      <c r="F29" t="s">
        <v>1255</v>
      </c>
      <c r="G29" t="s">
        <v>1256</v>
      </c>
      <c r="H29" s="2" t="s">
        <v>1257</v>
      </c>
      <c r="I29" t="s">
        <v>332</v>
      </c>
      <c r="J29" t="s">
        <v>1258</v>
      </c>
      <c r="K29" t="s">
        <v>1259</v>
      </c>
      <c r="L29">
        <v>11</v>
      </c>
      <c r="M29">
        <v>10</v>
      </c>
      <c r="N29">
        <v>2018</v>
      </c>
      <c r="O29" t="s">
        <v>69</v>
      </c>
      <c r="P29">
        <v>1</v>
      </c>
      <c r="Q29" s="2" t="s">
        <v>5760</v>
      </c>
      <c r="R29" t="s">
        <v>5761</v>
      </c>
      <c r="U29" s="2" t="s">
        <v>5333</v>
      </c>
      <c r="V29" s="2" t="s">
        <v>5433</v>
      </c>
    </row>
    <row r="30" spans="1:22" x14ac:dyDescent="0.25">
      <c r="A30" s="2" t="s">
        <v>5919</v>
      </c>
      <c r="B30" s="48" t="s">
        <v>6231</v>
      </c>
      <c r="E30">
        <v>535</v>
      </c>
      <c r="F30" t="s">
        <v>3252</v>
      </c>
      <c r="G30" t="s">
        <v>3253</v>
      </c>
      <c r="H30" t="s">
        <v>3254</v>
      </c>
      <c r="I30" t="s">
        <v>3255</v>
      </c>
      <c r="J30" t="s">
        <v>3256</v>
      </c>
      <c r="K30" t="s">
        <v>3257</v>
      </c>
      <c r="L30">
        <v>0</v>
      </c>
      <c r="M30">
        <v>0</v>
      </c>
      <c r="N30">
        <v>2013</v>
      </c>
      <c r="O30" t="s">
        <v>69</v>
      </c>
      <c r="P30">
        <v>1</v>
      </c>
      <c r="Q30" s="2" t="s">
        <v>6230</v>
      </c>
    </row>
    <row r="31" spans="1:22" x14ac:dyDescent="0.25">
      <c r="A31" s="2" t="s">
        <v>6235</v>
      </c>
      <c r="B31" s="57" t="s">
        <v>6234</v>
      </c>
      <c r="C31" s="20" t="s">
        <v>6232</v>
      </c>
      <c r="D31" s="20" t="s">
        <v>6233</v>
      </c>
      <c r="E31">
        <v>537</v>
      </c>
      <c r="F31" t="s">
        <v>4210</v>
      </c>
      <c r="G31" t="s">
        <v>4211</v>
      </c>
      <c r="H31" t="s">
        <v>4212</v>
      </c>
      <c r="I31" t="s">
        <v>72</v>
      </c>
      <c r="J31" t="s">
        <v>4213</v>
      </c>
      <c r="K31" t="s">
        <v>4214</v>
      </c>
      <c r="L31">
        <v>48</v>
      </c>
      <c r="M31">
        <v>50</v>
      </c>
      <c r="N31">
        <v>2011</v>
      </c>
      <c r="O31" t="s">
        <v>69</v>
      </c>
      <c r="P31">
        <v>1</v>
      </c>
      <c r="Q31" s="2" t="s">
        <v>5546</v>
      </c>
      <c r="U31" s="2" t="s">
        <v>5333</v>
      </c>
      <c r="V31" s="2" t="s">
        <v>5433</v>
      </c>
    </row>
    <row r="32" spans="1:22" x14ac:dyDescent="0.25">
      <c r="A32" s="2" t="s">
        <v>6236</v>
      </c>
      <c r="B32" s="57" t="s">
        <v>6237</v>
      </c>
      <c r="C32" s="20" t="s">
        <v>6239</v>
      </c>
      <c r="D32" s="20" t="s">
        <v>6238</v>
      </c>
      <c r="E32">
        <v>539</v>
      </c>
      <c r="F32" t="s">
        <v>1264</v>
      </c>
      <c r="G32" t="s">
        <v>1265</v>
      </c>
      <c r="H32" t="s">
        <v>1266</v>
      </c>
      <c r="I32" t="s">
        <v>1267</v>
      </c>
      <c r="J32" t="s">
        <v>69</v>
      </c>
      <c r="K32" t="s">
        <v>1268</v>
      </c>
      <c r="L32">
        <v>3</v>
      </c>
      <c r="M32">
        <v>3</v>
      </c>
      <c r="N32">
        <v>2018</v>
      </c>
      <c r="O32" t="s">
        <v>69</v>
      </c>
      <c r="P32">
        <v>1</v>
      </c>
      <c r="Q32" s="2" t="s">
        <v>5731</v>
      </c>
      <c r="U32" s="2" t="s">
        <v>5333</v>
      </c>
      <c r="V32" s="2" t="s">
        <v>5433</v>
      </c>
    </row>
    <row r="33" spans="1:40" x14ac:dyDescent="0.25">
      <c r="A33" s="2" t="s">
        <v>5919</v>
      </c>
      <c r="B33" s="57" t="s">
        <v>6244</v>
      </c>
      <c r="C33" s="20" t="s">
        <v>6245</v>
      </c>
      <c r="D33" s="2" t="s">
        <v>6246</v>
      </c>
      <c r="E33">
        <v>545</v>
      </c>
      <c r="F33" t="s">
        <v>1208</v>
      </c>
      <c r="G33" t="s">
        <v>1209</v>
      </c>
      <c r="H33" t="s">
        <v>1210</v>
      </c>
      <c r="I33" t="s">
        <v>574</v>
      </c>
      <c r="J33" t="s">
        <v>1211</v>
      </c>
      <c r="K33" t="s">
        <v>1212</v>
      </c>
      <c r="L33">
        <v>30</v>
      </c>
      <c r="M33">
        <v>31</v>
      </c>
      <c r="N33">
        <v>2018</v>
      </c>
      <c r="O33" t="s">
        <v>69</v>
      </c>
      <c r="P33">
        <v>0</v>
      </c>
      <c r="T33" t="s">
        <v>6243</v>
      </c>
      <c r="U33" s="2" t="s">
        <v>5319</v>
      </c>
      <c r="V33" s="2" t="s">
        <v>5432</v>
      </c>
    </row>
    <row r="34" spans="1:40" x14ac:dyDescent="0.25">
      <c r="A34" s="2" t="s">
        <v>6251</v>
      </c>
      <c r="B34" s="57" t="s">
        <v>6252</v>
      </c>
      <c r="C34" t="s">
        <v>6253</v>
      </c>
      <c r="D34" t="s">
        <v>6254</v>
      </c>
      <c r="E34">
        <v>581</v>
      </c>
      <c r="F34" t="s">
        <v>3852</v>
      </c>
      <c r="G34" t="s">
        <v>3853</v>
      </c>
      <c r="H34" t="s">
        <v>3854</v>
      </c>
      <c r="I34" t="s">
        <v>416</v>
      </c>
      <c r="J34" t="s">
        <v>3855</v>
      </c>
      <c r="K34" t="s">
        <v>3856</v>
      </c>
      <c r="L34">
        <v>16</v>
      </c>
      <c r="M34">
        <v>17</v>
      </c>
      <c r="N34">
        <v>2012</v>
      </c>
      <c r="O34" t="s">
        <v>69</v>
      </c>
      <c r="P34" t="s">
        <v>5843</v>
      </c>
    </row>
    <row r="35" spans="1:40" x14ac:dyDescent="0.25">
      <c r="A35" s="2" t="s">
        <v>6251</v>
      </c>
      <c r="B35" s="57" t="s">
        <v>6257</v>
      </c>
      <c r="C35" t="s">
        <v>6255</v>
      </c>
      <c r="D35" s="20" t="s">
        <v>6256</v>
      </c>
      <c r="E35">
        <v>585</v>
      </c>
      <c r="F35" t="s">
        <v>4351</v>
      </c>
      <c r="G35" t="s">
        <v>4352</v>
      </c>
      <c r="H35" t="s">
        <v>4353</v>
      </c>
      <c r="I35" t="s">
        <v>473</v>
      </c>
      <c r="J35" t="s">
        <v>4354</v>
      </c>
      <c r="K35" t="s">
        <v>4355</v>
      </c>
      <c r="L35">
        <v>39</v>
      </c>
      <c r="M35">
        <v>41</v>
      </c>
      <c r="N35">
        <v>2010</v>
      </c>
      <c r="O35" t="s">
        <v>69</v>
      </c>
      <c r="P35" t="s">
        <v>5843</v>
      </c>
    </row>
    <row r="36" spans="1:40" x14ac:dyDescent="0.25">
      <c r="A36" s="2" t="s">
        <v>6251</v>
      </c>
      <c r="B36" s="57" t="s">
        <v>6261</v>
      </c>
      <c r="C36" s="20" t="s">
        <v>6262</v>
      </c>
      <c r="D36" s="20" t="s">
        <v>6263</v>
      </c>
      <c r="E36">
        <v>591</v>
      </c>
      <c r="F36" t="s">
        <v>1572</v>
      </c>
      <c r="G36" t="s">
        <v>1573</v>
      </c>
      <c r="H36" s="2" t="s">
        <v>1574</v>
      </c>
      <c r="I36" t="s">
        <v>1575</v>
      </c>
      <c r="J36" t="s">
        <v>1576</v>
      </c>
      <c r="K36" t="s">
        <v>1577</v>
      </c>
      <c r="L36">
        <v>0</v>
      </c>
      <c r="M36">
        <v>0</v>
      </c>
      <c r="N36">
        <v>2017</v>
      </c>
      <c r="O36" t="s">
        <v>69</v>
      </c>
      <c r="P36">
        <v>1</v>
      </c>
      <c r="Q36" s="2" t="s">
        <v>5822</v>
      </c>
      <c r="T36" t="s">
        <v>5823</v>
      </c>
      <c r="U36" s="2" t="s">
        <v>5333</v>
      </c>
      <c r="V36" s="2" t="s">
        <v>5433</v>
      </c>
    </row>
    <row r="37" spans="1:40" x14ac:dyDescent="0.25">
      <c r="A37" s="46" t="s">
        <v>6290</v>
      </c>
      <c r="B37" s="57" t="s">
        <v>6291</v>
      </c>
      <c r="C37" s="46" t="s">
        <v>6247</v>
      </c>
      <c r="E37" s="84">
        <v>548</v>
      </c>
      <c r="F37" t="s">
        <v>2560</v>
      </c>
      <c r="G37" t="s">
        <v>2561</v>
      </c>
      <c r="H37" s="2" t="s">
        <v>2562</v>
      </c>
      <c r="I37" t="s">
        <v>174</v>
      </c>
      <c r="J37" t="s">
        <v>2563</v>
      </c>
      <c r="K37" t="s">
        <v>2564</v>
      </c>
      <c r="L37">
        <v>10</v>
      </c>
      <c r="M37">
        <v>10</v>
      </c>
      <c r="N37">
        <v>2015</v>
      </c>
      <c r="O37" t="s">
        <v>69</v>
      </c>
      <c r="P37">
        <v>1</v>
      </c>
      <c r="Q37" s="2" t="s">
        <v>5789</v>
      </c>
      <c r="T37" t="s">
        <v>5790</v>
      </c>
      <c r="U37" s="2" t="s">
        <v>5333</v>
      </c>
      <c r="V37" s="2" t="s">
        <v>5433</v>
      </c>
    </row>
    <row r="38" spans="1:40" s="21" customFormat="1" x14ac:dyDescent="0.25">
      <c r="A38" s="51" t="s">
        <v>6324</v>
      </c>
      <c r="B38" s="77" t="s">
        <v>6325</v>
      </c>
      <c r="C38" s="71" t="s">
        <v>6326</v>
      </c>
      <c r="D38" s="71" t="s">
        <v>6327</v>
      </c>
      <c r="E38" s="84">
        <v>379</v>
      </c>
      <c r="F38" s="21" t="s">
        <v>704</v>
      </c>
      <c r="G38" s="21" t="s">
        <v>705</v>
      </c>
      <c r="H38" s="21" t="s">
        <v>706</v>
      </c>
      <c r="I38" s="21" t="s">
        <v>707</v>
      </c>
      <c r="J38" s="21" t="s">
        <v>708</v>
      </c>
      <c r="K38" s="21" t="s">
        <v>709</v>
      </c>
      <c r="L38" s="21">
        <v>1</v>
      </c>
      <c r="M38" s="21">
        <v>1</v>
      </c>
      <c r="N38" s="21">
        <v>2019</v>
      </c>
      <c r="O38" s="21" t="s">
        <v>69</v>
      </c>
      <c r="P38" s="21">
        <v>1</v>
      </c>
      <c r="Q38" s="21" t="s">
        <v>5657</v>
      </c>
      <c r="U38" s="21" t="s">
        <v>5333</v>
      </c>
      <c r="V38" s="21" t="s">
        <v>5433</v>
      </c>
    </row>
    <row r="39" spans="1:40" s="50" customFormat="1" x14ac:dyDescent="0.25">
      <c r="A39" s="49" t="s">
        <v>5889</v>
      </c>
      <c r="B39" s="49" t="s">
        <v>6068</v>
      </c>
      <c r="C39" s="49"/>
      <c r="D39" s="50" t="s">
        <v>6069</v>
      </c>
      <c r="E39" s="84">
        <v>246</v>
      </c>
      <c r="F39" s="50" t="s">
        <v>1563</v>
      </c>
      <c r="G39" s="50" t="s">
        <v>1564</v>
      </c>
      <c r="H39" s="50" t="s">
        <v>1565</v>
      </c>
      <c r="I39" s="50" t="s">
        <v>111</v>
      </c>
      <c r="J39" s="50" t="s">
        <v>1566</v>
      </c>
      <c r="K39" s="50" t="s">
        <v>1567</v>
      </c>
      <c r="L39" s="50">
        <v>6</v>
      </c>
      <c r="M39" s="50">
        <v>6</v>
      </c>
      <c r="N39" s="50">
        <v>2017</v>
      </c>
      <c r="O39" s="66" t="s">
        <v>6063</v>
      </c>
      <c r="P39" s="50">
        <v>1</v>
      </c>
      <c r="Q39" s="66" t="s">
        <v>6064</v>
      </c>
      <c r="R39" s="50" t="s">
        <v>6066</v>
      </c>
      <c r="S39" s="50" t="s">
        <v>6067</v>
      </c>
      <c r="T39" s="66" t="s">
        <v>6065</v>
      </c>
      <c r="U39" s="66" t="s">
        <v>5333</v>
      </c>
      <c r="V39" s="66" t="s">
        <v>5433</v>
      </c>
      <c r="AN39" s="50" t="s">
        <v>6135</v>
      </c>
    </row>
    <row r="40" spans="1:40" s="14" customFormat="1" x14ac:dyDescent="0.25">
      <c r="B40" s="15" t="s">
        <v>5994</v>
      </c>
      <c r="C40" s="15"/>
      <c r="D40" s="15"/>
      <c r="E40" s="85">
        <v>76</v>
      </c>
      <c r="F40" s="14" t="s">
        <v>2466</v>
      </c>
      <c r="G40" s="14" t="s">
        <v>2467</v>
      </c>
      <c r="H40" s="14" t="s">
        <v>2468</v>
      </c>
      <c r="I40" s="14" t="s">
        <v>1267</v>
      </c>
      <c r="J40" s="14" t="s">
        <v>69</v>
      </c>
      <c r="K40" s="14" t="s">
        <v>2469</v>
      </c>
      <c r="L40" s="14">
        <v>4</v>
      </c>
      <c r="M40" s="14">
        <v>4</v>
      </c>
      <c r="N40" s="14">
        <v>2015</v>
      </c>
      <c r="O40" s="40" t="s">
        <v>69</v>
      </c>
      <c r="P40" s="14">
        <v>1</v>
      </c>
      <c r="Q40" s="31" t="s">
        <v>5383</v>
      </c>
      <c r="R40" s="14" t="s">
        <v>6088</v>
      </c>
      <c r="S40" s="14" t="s">
        <v>6089</v>
      </c>
      <c r="T40" s="31" t="s">
        <v>5384</v>
      </c>
      <c r="U40" s="31" t="s">
        <v>5333</v>
      </c>
      <c r="V40" s="31" t="s">
        <v>5433</v>
      </c>
      <c r="AG40" s="14">
        <v>4</v>
      </c>
      <c r="AH40" s="14">
        <v>53</v>
      </c>
      <c r="AI40" s="31" t="s">
        <v>5855</v>
      </c>
      <c r="AJ40" s="31"/>
      <c r="AK40" s="31"/>
      <c r="AL40" s="31"/>
    </row>
  </sheetData>
  <hyperlinks>
    <hyperlink ref="D10" r:id="rId1" xr:uid="{037AC2D6-ED2C-446E-BB6D-06F9226E6C78}"/>
    <hyperlink ref="D11" r:id="rId2" xr:uid="{18389DE2-02A3-49AE-B052-A519AAF3597F}"/>
    <hyperlink ref="D12" r:id="rId3" xr:uid="{6C7A99DF-0A1C-4ED1-8B43-5AEE7AC30BCC}"/>
    <hyperlink ref="C13" r:id="rId4" xr:uid="{E9D5104A-F350-47B5-9373-33FCD2D93E37}"/>
    <hyperlink ref="D14" r:id="rId5" display="mailto:klohmueller@ucla.edu" xr:uid="{56D72B1F-89A8-4C51-BCDF-D1141F27A003}"/>
    <hyperlink ref="C15" r:id="rId6" location="supplemental-information" xr:uid="{EE786839-6AF6-4686-BEDD-7598EF4425FD}"/>
    <hyperlink ref="D15" r:id="rId7" xr:uid="{8FAAF4C7-E816-4898-B61B-EEDB8721A6AD}"/>
    <hyperlink ref="C16" r:id="rId8" xr:uid="{35BA1599-9252-45E6-9A79-344AC2FC6BF0}"/>
    <hyperlink ref="C17" r:id="rId9" xr:uid="{C398C30E-7C19-4658-98DA-D5811AA24A4E}"/>
    <hyperlink ref="D17" r:id="rId10" xr:uid="{2BD2E731-7431-4635-A820-934F0E6B30F7}"/>
    <hyperlink ref="C18" r:id="rId11" xr:uid="{5F59D6F4-5819-437E-8F87-20A0DCB2CE31}"/>
    <hyperlink ref="D18" r:id="rId12" xr:uid="{DA9D5371-F3BB-42AE-B6D4-00087220F217}"/>
    <hyperlink ref="C19" r:id="rId13" xr:uid="{A71A01A2-4ACD-428A-A091-F2FFD9D78498}"/>
    <hyperlink ref="D19" r:id="rId14" xr:uid="{C6C75A62-C4F5-4A03-9150-86FDBF8A9296}"/>
    <hyperlink ref="C20" r:id="rId15" xr:uid="{9620CDD6-3B02-4808-8138-DEBD150C7383}"/>
    <hyperlink ref="D20" r:id="rId16" xr:uid="{D83DBA90-3EC6-44B7-8C7A-B316CA1CCC53}"/>
    <hyperlink ref="D21" r:id="rId17" xr:uid="{8B8FF82E-021F-44CC-800F-A540F6B08A51}"/>
    <hyperlink ref="C22" r:id="rId18" xr:uid="{D4D1A0AE-D4B1-4842-9C62-E07CB03D5C3D}"/>
    <hyperlink ref="D22" r:id="rId19" xr:uid="{857B4D8F-1E64-4193-A352-71FFDEA4A856}"/>
    <hyperlink ref="C23" r:id="rId20" xr:uid="{1F4212B5-AA0A-47E5-8897-D13B52855F5B}"/>
    <hyperlink ref="D23" r:id="rId21" xr:uid="{E591C1CD-BF5C-40A7-80A6-4CB8684FB5B9}"/>
    <hyperlink ref="D24" r:id="rId22" xr:uid="{348ED7E0-D068-4E19-8D75-02436C013A06}"/>
    <hyperlink ref="C25" r:id="rId23" xr:uid="{3E52A47F-59C7-4A73-A371-A1DAF48BB08B}"/>
    <hyperlink ref="D26" r:id="rId24" xr:uid="{08771722-3CD4-42A9-B901-1C2D4DF31A99}"/>
    <hyperlink ref="C27" r:id="rId25" xr:uid="{32DF57E5-1F2F-4118-9B8D-0C3213B1F37C}"/>
    <hyperlink ref="D27" r:id="rId26" display="mailto:esuarezv@gmail.com" xr:uid="{C7CF4D46-6A2C-4F9B-80C4-BFFAC6F6BBB1}"/>
    <hyperlink ref="C28" r:id="rId27" xr:uid="{D6F9B7D9-7306-4E2A-97AE-60E310F8FB95}"/>
    <hyperlink ref="C29" r:id="rId28" xr:uid="{2C84AEC2-990B-4CDE-B6C9-BB7ACC22D7F7}"/>
    <hyperlink ref="D29" r:id="rId29" xr:uid="{0FF79D54-46D2-4CFF-8288-16C60A5115EF}"/>
    <hyperlink ref="C31" r:id="rId30" xr:uid="{35C95942-3C28-485C-9811-6CE86AFC28BD}"/>
    <hyperlink ref="D31" r:id="rId31" tooltip="Link to email address" display="mailto:msoren@bu.edu" xr:uid="{7E4F97A8-51F2-4647-A93B-9022554F6D22}"/>
    <hyperlink ref="C32" r:id="rId32" xr:uid="{350FD52E-861F-4B03-A5DB-C917549D3179}"/>
    <hyperlink ref="D32" r:id="rId33" xr:uid="{AA89C08B-5C19-427B-8DF3-60BA395DC40C}"/>
    <hyperlink ref="C33" r:id="rId34" xr:uid="{CCBC1F48-82E6-42FC-B29A-36AD76EEFA13}"/>
    <hyperlink ref="D35" r:id="rId35" xr:uid="{A259E951-C106-4E00-AC77-AFDDDD47452D}"/>
    <hyperlink ref="C36" r:id="rId36" xr:uid="{36F9F509-434C-40BE-8032-46F4D1B3AD7B}"/>
    <hyperlink ref="D36" r:id="rId37" xr:uid="{9E90DD6D-54BF-409D-A354-545B5E16293D}"/>
    <hyperlink ref="C38" r:id="rId38" location="supplementary-data" xr:uid="{160332FE-90FA-4F42-A08F-EA563260F255}"/>
    <hyperlink ref="D38" r:id="rId39" xr:uid="{FA1F2867-9B24-4F61-9042-3C2DCD357CC0}"/>
  </hyperlinks>
  <pageMargins left="0.7" right="0.7" top="0.75" bottom="0.75" header="0.3" footer="0.3"/>
  <pageSetup orientation="portrait" r:id="rId4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Mammal</vt:lpstr>
      <vt:lpstr>Verts</vt:lpstr>
      <vt:lpstr>Data</vt:lpstr>
      <vt:lpstr>Notes</vt:lpstr>
      <vt:lpstr>Trash</vt:lpstr>
      <vt:lpstr>savedrecsEDIT</vt:lpstr>
      <vt:lpstr>savedrecs</vt:lpstr>
      <vt:lpstr>come back 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2021-01-25T19:55:00Z</dcterms:created>
  <dcterms:modified xsi:type="dcterms:W3CDTF">2021-03-09T16:53:16Z</dcterms:modified>
</cp:coreProperties>
</file>